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GEF\EGAS 05_2016\BILANCIO\BILANCIO 2021\preventivo 2021\preventivo 2021 definitivo\documenti per decreto e DCS\"/>
    </mc:Choice>
  </mc:AlternateContent>
  <xr:revisionPtr revIDLastSave="0" documentId="13_ncr:1_{87278A72-4CE6-401A-A8B1-E8CD1FF12E78}" xr6:coauthVersionLast="45" xr6:coauthVersionMax="45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Copertina 1" sheetId="22" r:id="rId1"/>
    <sheet name="Schema CE" sheetId="1" r:id="rId2"/>
    <sheet name="CE Min" sheetId="4" r:id="rId3"/>
    <sheet name="Alimentazione CE Costi" sheetId="3" r:id="rId4"/>
    <sheet name="Alimentazione CE Ricavi" sheetId="2" r:id="rId5"/>
    <sheet name="SSR Rendiconto finanziario" sheetId="62" r:id="rId6"/>
    <sheet name="Tab.contributi" sheetId="63" r:id="rId7"/>
    <sheet name="Tab.Costi Infragruppo" sheetId="64" r:id="rId8"/>
    <sheet name="Tab.RicaviInfragruppo" sheetId="65" r:id="rId9"/>
    <sheet name="ce art. 44" sheetId="1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" localSheetId="0">#REF!</definedName>
    <definedName name="_" localSheetId="6">#REF!</definedName>
    <definedName name="_" localSheetId="7">#REF!</definedName>
    <definedName name="_" localSheetId="8">#REF!</definedName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_bo1">'[1]Alim S.P.'!#REF!</definedName>
    <definedName name="_____________________db1">'[2]Alim S.P.'!#REF!</definedName>
    <definedName name="____________________bo1">#N/A</definedName>
    <definedName name="____________________db1">#N/A</definedName>
    <definedName name="___________________bo1">'[3]Alim S.P.'!#REF!</definedName>
    <definedName name="___________________db1">'[4]Alim S.P.'!#REF!</definedName>
    <definedName name="__________________bo1">#N/A</definedName>
    <definedName name="__________________db1">#N/A</definedName>
    <definedName name="_________________bo1" localSheetId="6">#N/A</definedName>
    <definedName name="_________________bo1" localSheetId="7">#N/A</definedName>
    <definedName name="_________________bo1" localSheetId="8">#N/A</definedName>
    <definedName name="_________________bo1">'[3]Alim S.P.'!#REF!</definedName>
    <definedName name="_________________db1" localSheetId="6">#N/A</definedName>
    <definedName name="_________________db1" localSheetId="7">#N/A</definedName>
    <definedName name="_________________db1" localSheetId="8">#N/A</definedName>
    <definedName name="_________________db1">'[4]Alim S.P.'!#REF!</definedName>
    <definedName name="________________bo1">'[1]Alim S.P.'!#REF!</definedName>
    <definedName name="________________bo2">'[5]Alim S.P.'!#REF!</definedName>
    <definedName name="________________bo3">'[5]Alim S.P.'!#REF!</definedName>
    <definedName name="________________db1">'[2]Alim S.P.'!#REF!</definedName>
    <definedName name="_______________bo1" localSheetId="6">#N/A</definedName>
    <definedName name="_______________bo1" localSheetId="7">#N/A</definedName>
    <definedName name="_______________bo1" localSheetId="8">#N/A</definedName>
    <definedName name="_______________bo1">'[3]Alim S.P.'!#REF!</definedName>
    <definedName name="_______________bo2">'[5]Alim S.P.'!#REF!</definedName>
    <definedName name="_______________bo3">'[5]Alim S.P.'!#REF!</definedName>
    <definedName name="_______________db1" localSheetId="6">#N/A</definedName>
    <definedName name="_______________db1" localSheetId="7">#N/A</definedName>
    <definedName name="_______________db1" localSheetId="8">#N/A</definedName>
    <definedName name="_______________db1">'[4]Alim S.P.'!#REF!</definedName>
    <definedName name="______________bo1">'[3]Alim S.P.'!#REF!</definedName>
    <definedName name="______________bo2">'[5]Alim S.P.'!#REF!</definedName>
    <definedName name="______________bo3">'[5]Alim S.P.'!#REF!</definedName>
    <definedName name="______________db1">'[4]Alim S.P.'!#REF!</definedName>
    <definedName name="_____________bo1" localSheetId="6">#N/A</definedName>
    <definedName name="_____________bo1" localSheetId="7">#N/A</definedName>
    <definedName name="_____________bo1" localSheetId="8">#N/A</definedName>
    <definedName name="_____________bo1">'[3]Alim S.P.'!#REF!</definedName>
    <definedName name="_____________bo2">'[5]Alim S.P.'!#REF!</definedName>
    <definedName name="_____________bo3">'[5]Alim S.P.'!#REF!</definedName>
    <definedName name="_____________db1" localSheetId="6">#N/A</definedName>
    <definedName name="_____________db1" localSheetId="7">#N/A</definedName>
    <definedName name="_____________db1" localSheetId="8">#N/A</definedName>
    <definedName name="_____________db1">'[4]Alim S.P.'!#REF!</definedName>
    <definedName name="____________bo1">'[3]Alim S.P.'!#REF!</definedName>
    <definedName name="____________bo2">'[5]Alim S.P.'!#REF!</definedName>
    <definedName name="____________bo3">'[5]Alim S.P.'!#REF!</definedName>
    <definedName name="____________db1">'[4]Alim S.P.'!#REF!</definedName>
    <definedName name="____________db2" localSheetId="0">#REF!</definedName>
    <definedName name="____________db2">#REF!</definedName>
    <definedName name="___________bo1" localSheetId="6">#N/A</definedName>
    <definedName name="___________bo1" localSheetId="7">#N/A</definedName>
    <definedName name="___________bo1" localSheetId="8">#N/A</definedName>
    <definedName name="___________bo1">'[3]Alim S.P.'!#REF!</definedName>
    <definedName name="___________bo2">'[5]Alim S.P.'!#REF!</definedName>
    <definedName name="___________bo3">'[5]Alim S.P.'!#REF!</definedName>
    <definedName name="___________db1" localSheetId="6">#N/A</definedName>
    <definedName name="___________db1" localSheetId="7">#N/A</definedName>
    <definedName name="___________db1" localSheetId="8">#N/A</definedName>
    <definedName name="___________db1">'[4]Alim S.P.'!#REF!</definedName>
    <definedName name="___________db2" localSheetId="0">#REF!</definedName>
    <definedName name="___________db2">#REF!</definedName>
    <definedName name="__________bo1" localSheetId="0">'[3]Alim S.P.'!#REF!</definedName>
    <definedName name="__________bo1" localSheetId="6">#N/A</definedName>
    <definedName name="__________bo1" localSheetId="7">#N/A</definedName>
    <definedName name="__________bo1" localSheetId="8">#N/A</definedName>
    <definedName name="__________bo1">'[3]Alim S.P.'!#REF!</definedName>
    <definedName name="__________bo2" localSheetId="6">'[5]Alim S.P.'!#REF!</definedName>
    <definedName name="__________bo2" localSheetId="7">'[5]Alim S.P.'!#REF!</definedName>
    <definedName name="__________bo2" localSheetId="8">'[5]Alim S.P.'!#REF!</definedName>
    <definedName name="__________bo2">'[5]Alim S.P.'!#REF!</definedName>
    <definedName name="__________bo3" localSheetId="6">'[5]Alim S.P.'!#REF!</definedName>
    <definedName name="__________bo3" localSheetId="7">'[5]Alim S.P.'!#REF!</definedName>
    <definedName name="__________bo3" localSheetId="8">'[5]Alim S.P.'!#REF!</definedName>
    <definedName name="__________bo3">'[5]Alim S.P.'!#REF!</definedName>
    <definedName name="__________db1" localSheetId="6">#N/A</definedName>
    <definedName name="__________db1" localSheetId="7">#N/A</definedName>
    <definedName name="__________db1" localSheetId="8">#N/A</definedName>
    <definedName name="__________db1">'[4]Alim S.P.'!#REF!</definedName>
    <definedName name="__________db2" localSheetId="0">#REF!</definedName>
    <definedName name="__________db2">#REF!</definedName>
    <definedName name="_________bo1" localSheetId="0">'[3]Alim S.P.'!#REF!</definedName>
    <definedName name="_________bo1" localSheetId="6">#N/A</definedName>
    <definedName name="_________bo1" localSheetId="7">#N/A</definedName>
    <definedName name="_________bo1" localSheetId="8">#N/A</definedName>
    <definedName name="_________bo1">'[3]Alim S.P.'!#REF!</definedName>
    <definedName name="_________bo2" localSheetId="6">'[5]Alim S.P.'!#REF!</definedName>
    <definedName name="_________bo2" localSheetId="8">'[5]Alim S.P.'!#REF!</definedName>
    <definedName name="_________bo2">'[5]Alim S.P.'!#REF!</definedName>
    <definedName name="_________bo3" localSheetId="6">'[5]Alim S.P.'!#REF!</definedName>
    <definedName name="_________bo3" localSheetId="8">'[5]Alim S.P.'!#REF!</definedName>
    <definedName name="_________bo3">'[5]Alim S.P.'!#REF!</definedName>
    <definedName name="_________db1" localSheetId="6">#N/A</definedName>
    <definedName name="_________db1" localSheetId="7">#N/A</definedName>
    <definedName name="_________db1" localSheetId="8">#N/A</definedName>
    <definedName name="_________db1">'[4]Alim S.P.'!#REF!</definedName>
    <definedName name="_________db2" localSheetId="0">#REF!</definedName>
    <definedName name="_________db2">#REF!</definedName>
    <definedName name="________bo1" localSheetId="0">'[6]Alim S.P.'!#REF!</definedName>
    <definedName name="________bo1" localSheetId="6">#N/A</definedName>
    <definedName name="________bo1" localSheetId="7">#N/A</definedName>
    <definedName name="________bo1" localSheetId="8">#N/A</definedName>
    <definedName name="________bo1">'[3]Alim S.P.'!#REF!</definedName>
    <definedName name="________bo2" localSheetId="8">'[5]Alim S.P.'!#REF!</definedName>
    <definedName name="________bo2">'[5]Alim S.P.'!#REF!</definedName>
    <definedName name="________bo3" localSheetId="8">'[5]Alim S.P.'!#REF!</definedName>
    <definedName name="________bo3">'[5]Alim S.P.'!#REF!</definedName>
    <definedName name="________db1" localSheetId="0">'[7]Alim S.P.'!#REF!</definedName>
    <definedName name="________db1" localSheetId="6">#N/A</definedName>
    <definedName name="________db1" localSheetId="7">#N/A</definedName>
    <definedName name="________db1" localSheetId="8">#N/A</definedName>
    <definedName name="________db1">'[4]Alim S.P.'!#REF!</definedName>
    <definedName name="________db2" localSheetId="0">#REF!</definedName>
    <definedName name="________db2" localSheetId="6">#REF!</definedName>
    <definedName name="________db2" localSheetId="7">#REF!</definedName>
    <definedName name="________db2" localSheetId="8">#REF!</definedName>
    <definedName name="________db2">#REF!</definedName>
    <definedName name="_______bo1" localSheetId="0">'[8]Alim S.P.'!#REF!</definedName>
    <definedName name="_______bo1" localSheetId="6">'[9]Alim S.P.'!#REF!</definedName>
    <definedName name="_______bo1" localSheetId="7">'[9]Alim S.P.'!#REF!</definedName>
    <definedName name="_______bo1" localSheetId="8">'[9]Alim S.P.'!#REF!</definedName>
    <definedName name="_______bo1">'[3]Alim S.P.'!#REF!</definedName>
    <definedName name="_______bo2" localSheetId="0">'[9]Alim S.P.'!#REF!</definedName>
    <definedName name="_______bo2" localSheetId="8">'[5]Alim S.P.'!#REF!</definedName>
    <definedName name="_______bo2">'[5]Alim S.P.'!#REF!</definedName>
    <definedName name="_______bo3" localSheetId="0">'[9]Alim S.P.'!#REF!</definedName>
    <definedName name="_______bo3" localSheetId="8">'[5]Alim S.P.'!#REF!</definedName>
    <definedName name="_______bo3">'[5]Alim S.P.'!#REF!</definedName>
    <definedName name="_______db1" localSheetId="0">'[10]Alim S.P.'!#REF!</definedName>
    <definedName name="_______db1" localSheetId="6">'[11]Alim S.P.'!#REF!</definedName>
    <definedName name="_______db1" localSheetId="7">'[11]Alim S.P.'!#REF!</definedName>
    <definedName name="_______db1" localSheetId="8">'[11]Alim S.P.'!#REF!</definedName>
    <definedName name="_______db1">'[4]Alim S.P.'!#REF!</definedName>
    <definedName name="_______db2" localSheetId="0">#REF!</definedName>
    <definedName name="_______db2" localSheetId="6">#REF!</definedName>
    <definedName name="_______db2" localSheetId="7">#REF!</definedName>
    <definedName name="_______db2" localSheetId="8">#REF!</definedName>
    <definedName name="_______db2">#REF!</definedName>
    <definedName name="______bo1" localSheetId="0">'[6]Alim S.P.'!#REF!</definedName>
    <definedName name="______bo1" localSheetId="6">#N/A</definedName>
    <definedName name="______bo1" localSheetId="7">#N/A</definedName>
    <definedName name="______bo1" localSheetId="8">#N/A</definedName>
    <definedName name="______bo1">'[3]Alim S.P.'!#REF!</definedName>
    <definedName name="______bo2" localSheetId="0">'[12]Alim S.P.'!#REF!</definedName>
    <definedName name="______bo2" localSheetId="6">'[1]Alim S.P.'!#REF!</definedName>
    <definedName name="______bo2" localSheetId="7">'[1]Alim S.P.'!#REF!</definedName>
    <definedName name="______bo2" localSheetId="8">'[1]Alim S.P.'!#REF!</definedName>
    <definedName name="______bo2">'[5]Alim S.P.'!#REF!</definedName>
    <definedName name="______bo3" localSheetId="0">'[12]Alim S.P.'!#REF!</definedName>
    <definedName name="______bo3" localSheetId="6">'[1]Alim S.P.'!#REF!</definedName>
    <definedName name="______bo3" localSheetId="7">'[1]Alim S.P.'!#REF!</definedName>
    <definedName name="______bo3" localSheetId="8">'[1]Alim S.P.'!#REF!</definedName>
    <definedName name="______bo3">'[5]Alim S.P.'!#REF!</definedName>
    <definedName name="______db1" localSheetId="0">'[7]Alim S.P.'!#REF!</definedName>
    <definedName name="______db1" localSheetId="6">#N/A</definedName>
    <definedName name="______db1" localSheetId="7">#N/A</definedName>
    <definedName name="______db1" localSheetId="8">#N/A</definedName>
    <definedName name="______db1">'[4]Alim S.P.'!#REF!</definedName>
    <definedName name="______db2" localSheetId="0">#REF!</definedName>
    <definedName name="______db2" localSheetId="6">#REF!</definedName>
    <definedName name="______db2" localSheetId="7">#REF!</definedName>
    <definedName name="______db2" localSheetId="8">#REF!</definedName>
    <definedName name="______db2">#REF!</definedName>
    <definedName name="_____bo1" localSheetId="0">'[6]Alim S.P.'!#REF!</definedName>
    <definedName name="_____bo1" localSheetId="6">'[6]Alim S.P.'!#REF!</definedName>
    <definedName name="_____bo1" localSheetId="7">'[6]Alim S.P.'!#REF!</definedName>
    <definedName name="_____bo1" localSheetId="8">'[6]Alim S.P.'!#REF!</definedName>
    <definedName name="_____bo1">'[3]Alim S.P.'!#REF!</definedName>
    <definedName name="_____bo2" localSheetId="0">'[9]Alim S.P.'!#REF!</definedName>
    <definedName name="_____bo2" localSheetId="6">'[6]Alim S.P.'!#REF!</definedName>
    <definedName name="_____bo2" localSheetId="7">'[6]Alim S.P.'!#REF!</definedName>
    <definedName name="_____bo2" localSheetId="8">'[6]Alim S.P.'!#REF!</definedName>
    <definedName name="_____bo2">'[5]Alim S.P.'!#REF!</definedName>
    <definedName name="_____bo3" localSheetId="0">'[9]Alim S.P.'!#REF!</definedName>
    <definedName name="_____bo3" localSheetId="6">'[6]Alim S.P.'!#REF!</definedName>
    <definedName name="_____bo3" localSheetId="7">'[6]Alim S.P.'!#REF!</definedName>
    <definedName name="_____bo3" localSheetId="8">'[6]Alim S.P.'!#REF!</definedName>
    <definedName name="_____bo3">'[5]Alim S.P.'!#REF!</definedName>
    <definedName name="_____db1" localSheetId="0">'[7]Alim S.P.'!#REF!</definedName>
    <definedName name="_____db1" localSheetId="6">'[7]Alim S.P.'!#REF!</definedName>
    <definedName name="_____db1" localSheetId="7">'[7]Alim S.P.'!#REF!</definedName>
    <definedName name="_____db1" localSheetId="8">'[7]Alim S.P.'!#REF!</definedName>
    <definedName name="_____db1">'[4]Alim S.P.'!#REF!</definedName>
    <definedName name="_____db2" localSheetId="0">#REF!</definedName>
    <definedName name="_____db2" localSheetId="6">#REF!</definedName>
    <definedName name="_____db2" localSheetId="7">#REF!</definedName>
    <definedName name="_____db2" localSheetId="8">#REF!</definedName>
    <definedName name="_____db2">#REF!</definedName>
    <definedName name="____bo1" localSheetId="0">'[6]Alim S.P.'!#REF!</definedName>
    <definedName name="____bo1" localSheetId="6">'[6]Alim S.P.'!#REF!</definedName>
    <definedName name="____bo1" localSheetId="7">'[6]Alim S.P.'!#REF!</definedName>
    <definedName name="____bo1" localSheetId="8">'[6]Alim S.P.'!#REF!</definedName>
    <definedName name="____bo1">'[3]Alim S.P.'!#REF!</definedName>
    <definedName name="____bo2" localSheetId="6">'[6]Alim S.P.'!#REF!</definedName>
    <definedName name="____bo2" localSheetId="7">'[6]Alim S.P.'!#REF!</definedName>
    <definedName name="____bo2" localSheetId="8">'[6]Alim S.P.'!#REF!</definedName>
    <definedName name="____bo2">'[5]Alim S.P.'!#REF!</definedName>
    <definedName name="____bo3" localSheetId="6">'[6]Alim S.P.'!#REF!</definedName>
    <definedName name="____bo3" localSheetId="7">'[6]Alim S.P.'!#REF!</definedName>
    <definedName name="____bo3" localSheetId="8">'[6]Alim S.P.'!#REF!</definedName>
    <definedName name="____bo3">'[5]Alim S.P.'!#REF!</definedName>
    <definedName name="____db1" localSheetId="0">'[7]Alim S.P.'!#REF!</definedName>
    <definedName name="____db1" localSheetId="6">'[7]Alim S.P.'!#REF!</definedName>
    <definedName name="____db1" localSheetId="7">'[7]Alim S.P.'!#REF!</definedName>
    <definedName name="____db1" localSheetId="8">'[7]Alim S.P.'!#REF!</definedName>
    <definedName name="____db1">'[4]Alim S.P.'!#REF!</definedName>
    <definedName name="____db2" localSheetId="0">#REF!</definedName>
    <definedName name="____db2" localSheetId="6">#REF!</definedName>
    <definedName name="____db2" localSheetId="7">#REF!</definedName>
    <definedName name="____db2" localSheetId="8">#REF!</definedName>
    <definedName name="____db2">#REF!</definedName>
    <definedName name="___bo1" localSheetId="0">'[6]Alim S.P.'!#REF!</definedName>
    <definedName name="___bo1" localSheetId="6">'[3]Alim S.P.'!#REF!</definedName>
    <definedName name="___bo1" localSheetId="7">'[6]Alim S.P.'!#REF!</definedName>
    <definedName name="___bo1" localSheetId="8">'[6]Alim S.P.'!#REF!</definedName>
    <definedName name="___bo1">'[3]Alim S.P.'!#REF!</definedName>
    <definedName name="___bo2" localSheetId="0">'[1]Alim S.P.'!#REF!</definedName>
    <definedName name="___bo2" localSheetId="6">'[1]Alim S.P.'!#REF!</definedName>
    <definedName name="___bo2" localSheetId="7">'[1]Alim S.P.'!#REF!</definedName>
    <definedName name="___bo2" localSheetId="8">'[1]Alim S.P.'!#REF!</definedName>
    <definedName name="___bo2">'[5]Alim S.P.'!#REF!</definedName>
    <definedName name="___bo3" localSheetId="0">'[1]Alim S.P.'!#REF!</definedName>
    <definedName name="___bo3" localSheetId="6">'[1]Alim S.P.'!#REF!</definedName>
    <definedName name="___bo3" localSheetId="7">'[1]Alim S.P.'!#REF!</definedName>
    <definedName name="___bo3" localSheetId="8">'[1]Alim S.P.'!#REF!</definedName>
    <definedName name="___bo3">'[5]Alim S.P.'!#REF!</definedName>
    <definedName name="___db1" localSheetId="0">'[7]Alim S.P.'!#REF!</definedName>
    <definedName name="___db1" localSheetId="7">'[7]Alim S.P.'!#REF!</definedName>
    <definedName name="___db1" localSheetId="8">'[7]Alim S.P.'!#REF!</definedName>
    <definedName name="___db1">'[4]Alim S.P.'!#REF!</definedName>
    <definedName name="___db2" localSheetId="0">#REF!</definedName>
    <definedName name="___db2" localSheetId="6">#REF!</definedName>
    <definedName name="___db2" localSheetId="7">#REF!</definedName>
    <definedName name="___db2" localSheetId="8">#REF!</definedName>
    <definedName name="___db2">#REF!</definedName>
    <definedName name="__bo1" localSheetId="6">'[3]Alim S.P.'!#REF!</definedName>
    <definedName name="__bo1" localSheetId="7">'[3]Alim S.P.'!#REF!</definedName>
    <definedName name="__bo1" localSheetId="8">'[3]Alim S.P.'!#REF!</definedName>
    <definedName name="__bo1">'[6]Alim S.P.'!#REF!</definedName>
    <definedName name="__bo2" localSheetId="0">'[1]Alim S.P.'!#REF!</definedName>
    <definedName name="__bo2" localSheetId="7">'[1]Alim S.P.'!#REF!</definedName>
    <definedName name="__bo2" localSheetId="8">'[1]Alim S.P.'!#REF!</definedName>
    <definedName name="__bo2">'[5]Alim S.P.'!#REF!</definedName>
    <definedName name="__bo3" localSheetId="0">'[1]Alim S.P.'!#REF!</definedName>
    <definedName name="__bo3" localSheetId="7">'[1]Alim S.P.'!#REF!</definedName>
    <definedName name="__bo3" localSheetId="8">'[1]Alim S.P.'!#REF!</definedName>
    <definedName name="__bo3">'[5]Alim S.P.'!#REF!</definedName>
    <definedName name="__db1" localSheetId="6">'[4]Alim S.P.'!#REF!</definedName>
    <definedName name="__db1" localSheetId="7">'[4]Alim S.P.'!#REF!</definedName>
    <definedName name="__db1" localSheetId="8">'[4]Alim S.P.'!#REF!</definedName>
    <definedName name="__db1">'[7]Alim S.P.'!#REF!</definedName>
    <definedName name="__db2" localSheetId="0">#REF!</definedName>
    <definedName name="__db2" localSheetId="6">#REF!</definedName>
    <definedName name="__db2" localSheetId="7">#REF!</definedName>
    <definedName name="__db2" localSheetId="8">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 localSheetId="0">'[13]Alim S.P.'!#REF!</definedName>
    <definedName name="_bo1" localSheetId="6">'[14]Alim S.P.'!#REF!</definedName>
    <definedName name="_bo1" localSheetId="7">'[14]Alim S.P.'!#REF!</definedName>
    <definedName name="_bo1" localSheetId="8">'[14]Alim S.P.'!#REF!</definedName>
    <definedName name="_bo1">'[14]Alim S.P.'!#REF!</definedName>
    <definedName name="_bo1_1">#N/A</definedName>
    <definedName name="_bo2" localSheetId="0">'[1]Alim S.P.'!#REF!</definedName>
    <definedName name="_bo2" localSheetId="6">'[5]Alim S.P.'!#REF!</definedName>
    <definedName name="_bo2" localSheetId="7">'[15]Alim S.P.'!#REF!</definedName>
    <definedName name="_bo2" localSheetId="8">'[15]Alim S.P.'!#REF!</definedName>
    <definedName name="_bo2">'[1]Alim S.P.'!#REF!</definedName>
    <definedName name="_bo3" localSheetId="0">'[1]Alim S.P.'!#REF!</definedName>
    <definedName name="_bo3" localSheetId="6">'[5]Alim S.P.'!#REF!</definedName>
    <definedName name="_bo3" localSheetId="7">'[15]Alim S.P.'!#REF!</definedName>
    <definedName name="_bo3" localSheetId="8">'[15]Alim S.P.'!#REF!</definedName>
    <definedName name="_bo3">'[1]Alim S.P.'!#REF!</definedName>
    <definedName name="_db1" localSheetId="0">'[16]Alim S.P.'!#REF!</definedName>
    <definedName name="_db1" localSheetId="6">'[10]Alim S.P.'!#REF!</definedName>
    <definedName name="_db1" localSheetId="7">'[10]Alim S.P.'!#REF!</definedName>
    <definedName name="_db1" localSheetId="8">'[10]Alim S.P.'!#REF!</definedName>
    <definedName name="_db1">'[10]Alim S.P.'!#REF!</definedName>
    <definedName name="_db1_1">#N/A</definedName>
    <definedName name="_db2" localSheetId="0">#REF!</definedName>
    <definedName name="_db2" localSheetId="6">#REF!</definedName>
    <definedName name="_db2" localSheetId="7">#REF!</definedName>
    <definedName name="_db2" localSheetId="8">#REF!</definedName>
    <definedName name="_db2">#REF!</definedName>
    <definedName name="_xlnm._FilterDatabase" localSheetId="3" hidden="1">'Alimentazione CE Costi'!$A$1:$M$898</definedName>
    <definedName name="_xlnm._FilterDatabase" localSheetId="4" hidden="1">'Alimentazione CE Ricavi'!$A$3:$FP$275</definedName>
    <definedName name="_TABELLA">'[17]Alim S.P.'!#REF!</definedName>
    <definedName name="a" localSheetId="0">#REF!</definedName>
    <definedName name="a" localSheetId="7">'[18]Alim C.E.'!$D$29:$D$34</definedName>
    <definedName name="a" localSheetId="8">'[18]Alim C.E.'!$D$29:$D$34</definedName>
    <definedName name="a">'[18]Alim C.E.'!$D$29:$D$34</definedName>
    <definedName name="A__Totale_interventi_edili_impiantistici" localSheetId="0">#REF!</definedName>
    <definedName name="A__Totale_interventi_edili_impiantistici" localSheetId="6">#REF!</definedName>
    <definedName name="A__Totale_interventi_edili_impiantistici" localSheetId="7">#REF!</definedName>
    <definedName name="A__Totale_interventi_edili_impiantistici" localSheetId="8">#REF!</definedName>
    <definedName name="A__Totale_interventi_edili_impiantistici">#REF!</definedName>
    <definedName name="aa">#REF!</definedName>
    <definedName name="ales" localSheetId="0">#REF!</definedName>
    <definedName name="ales" localSheetId="6">#REF!</definedName>
    <definedName name="ales" localSheetId="7">#REF!</definedName>
    <definedName name="ales" localSheetId="8">#REF!</definedName>
    <definedName name="ales">#REF!</definedName>
    <definedName name="alex" localSheetId="0">#REF!</definedName>
    <definedName name="alex" localSheetId="7">#REF!</definedName>
    <definedName name="alex" localSheetId="8">#REF!</definedName>
    <definedName name="alex">#REF!</definedName>
    <definedName name="ALIMCE" localSheetId="0">#REF!</definedName>
    <definedName name="ALIMCE" localSheetId="7">#REF!</definedName>
    <definedName name="ALIMCE" localSheetId="8">#REF!</definedName>
    <definedName name="ALIMCE">#REF!</definedName>
    <definedName name="and.liquidità" localSheetId="0">'[19]Alim S.P.'!#REF!</definedName>
    <definedName name="and.liquidità" localSheetId="7">'[19]Alim S.P.'!#REF!</definedName>
    <definedName name="and.liquidità" localSheetId="8">'[19]Alim S.P.'!#REF!</definedName>
    <definedName name="and.liquidità">'[19]Alim S.P.'!#REF!</definedName>
    <definedName name="and.liquidità_1">#N/A</definedName>
    <definedName name="and_liquidità">#N/A</definedName>
    <definedName name="AOPN" localSheetId="0">#REF!</definedName>
    <definedName name="AOPN" localSheetId="6">#REF!</definedName>
    <definedName name="AOPN" localSheetId="8">#REF!</definedName>
    <definedName name="AOPN">#REF!</definedName>
    <definedName name="AOUD" localSheetId="0">#REF!</definedName>
    <definedName name="AOUD" localSheetId="6">#REF!</definedName>
    <definedName name="AOUD" localSheetId="8">#REF!</definedName>
    <definedName name="AOUD">#REF!</definedName>
    <definedName name="_xlnm.Print_Area" localSheetId="4">'Alimentazione CE Ricavi'!$A$1:$K$275</definedName>
    <definedName name="_xlnm.Print_Area" localSheetId="9">'ce art. 44'!$A$3:$C$58</definedName>
    <definedName name="_xlnm.Print_Area" localSheetId="2">'CE Min'!$A$23:$E$589</definedName>
    <definedName name="_xlnm.Print_Area" localSheetId="0">'Copertina 1'!$A$1:$A$56</definedName>
    <definedName name="_xlnm.Print_Area" localSheetId="6">#REF!</definedName>
    <definedName name="_xlnm.Print_Area">#REF!</definedName>
    <definedName name="AS3S" localSheetId="0">#REF!</definedName>
    <definedName name="AS3S" localSheetId="6">#REF!</definedName>
    <definedName name="AS3S" localSheetId="7">#REF!</definedName>
    <definedName name="AS3S" localSheetId="8">#REF!</definedName>
    <definedName name="AS3S">#REF!</definedName>
    <definedName name="AS4S" localSheetId="0">#REF!</definedName>
    <definedName name="AS4S" localSheetId="8">#REF!</definedName>
    <definedName name="AS4S">#REF!</definedName>
    <definedName name="AS5S" localSheetId="0">#REF!</definedName>
    <definedName name="AS5S" localSheetId="8">#REF!</definedName>
    <definedName name="AS5S">#REF!</definedName>
    <definedName name="AS6S" localSheetId="0">#REF!</definedName>
    <definedName name="AS6S" localSheetId="8">#REF!</definedName>
    <definedName name="AS6S">#REF!</definedName>
    <definedName name="ASCOT" localSheetId="6">[20]Codifiche!$V$2:$V$15</definedName>
    <definedName name="ASCOT" localSheetId="7">[20]Codifiche!$V$2:$V$15</definedName>
    <definedName name="ASCOT" localSheetId="8">[20]Codifiche!$V$2:$V$15</definedName>
    <definedName name="ASCOT">[21]Codifiche!$V$2:$V$15</definedName>
    <definedName name="asd" localSheetId="0">#REF!</definedName>
    <definedName name="asd">#REF!</definedName>
    <definedName name="b" localSheetId="0">#REF!</definedName>
    <definedName name="b" localSheetId="7">'[18]Alim C.E.'!$D$29:$D$34</definedName>
    <definedName name="b" localSheetId="8">'[18]Alim C.E.'!$D$29:$D$34</definedName>
    <definedName name="b">'[18]Alim C.E.'!$D$29:$D$34</definedName>
    <definedName name="B__Totale_acquisto_di_beni_mobili_e_tecnologie" localSheetId="0">#REF!</definedName>
    <definedName name="B__Totale_acquisto_di_beni_mobili_e_tecnologie" localSheetId="6">#REF!</definedName>
    <definedName name="B__Totale_acquisto_di_beni_mobili_e_tecnologie" localSheetId="7">#REF!</definedName>
    <definedName name="B__Totale_acquisto_di_beni_mobili_e_tecnologie" localSheetId="8">#REF!</definedName>
    <definedName name="B__Totale_acquisto_di_beni_mobili_e_tecnologie">#REF!</definedName>
    <definedName name="basedati" localSheetId="0">#REF!</definedName>
    <definedName name="basedati" localSheetId="6">#REF!</definedName>
    <definedName name="basedati" localSheetId="7">#REF!</definedName>
    <definedName name="basedati" localSheetId="8">#REF!</definedName>
    <definedName name="basedati">#REF!</definedName>
    <definedName name="batab" localSheetId="0">#REF!</definedName>
    <definedName name="batab" localSheetId="6">#REF!</definedName>
    <definedName name="batab" localSheetId="7">#REF!</definedName>
    <definedName name="batab" localSheetId="8">#REF!</definedName>
    <definedName name="batab">#REF!</definedName>
    <definedName name="batab1" localSheetId="0">'[22]Alimentazione CE01'!$E$30:$E$35</definedName>
    <definedName name="batab1" localSheetId="7">'[23]Alimentazione CE01'!$E$30:$E$35</definedName>
    <definedName name="batab1" localSheetId="8">'[23]Alimentazione CE01'!$E$30:$E$35</definedName>
    <definedName name="batab1">'[23]Alimentazione CE01'!$E$30:$E$35</definedName>
    <definedName name="batab2" localSheetId="0">'[24]Alimentazione CE01'!$E$30:$E$35</definedName>
    <definedName name="batab2" localSheetId="7">'[23]Alimentazione CE01'!$E$30:$E$35</definedName>
    <definedName name="batab2" localSheetId="8">'[23]Alimentazione CE01'!$E$30:$E$35</definedName>
    <definedName name="batab2">'[25]Alimentazione CE01'!$E$30:$E$35</definedName>
    <definedName name="batac" localSheetId="0">#REF!</definedName>
    <definedName name="batac" localSheetId="6">#REF!</definedName>
    <definedName name="batac" localSheetId="7">#REF!</definedName>
    <definedName name="batac" localSheetId="8">#REF!</definedName>
    <definedName name="batac">#REF!</definedName>
    <definedName name="BO" localSheetId="0">'[26]Alim C.E.'!$D$29:$D$34</definedName>
    <definedName name="bo" localSheetId="6">'[3]Alim S.P.'!#REF!</definedName>
    <definedName name="bo" localSheetId="7">'[3]Alim S.P.'!#REF!</definedName>
    <definedName name="bo" localSheetId="8">'[3]Alim S.P.'!#REF!</definedName>
    <definedName name="bo">'[3]Alim S.P.'!#REF!</definedName>
    <definedName name="boic" localSheetId="0">'[8]Alim S.P.'!#REF!</definedName>
    <definedName name="boic" localSheetId="6">'[3]Alim S.P.'!#REF!</definedName>
    <definedName name="boic" localSheetId="7">'[3]Alim S.P.'!#REF!</definedName>
    <definedName name="boic" localSheetId="8">'[3]Alim S.P.'!#REF!</definedName>
    <definedName name="boic">'[3]Alim S.P.'!#REF!</definedName>
    <definedName name="boic_1">#N/A</definedName>
    <definedName name="CATEGORIA" localSheetId="6">[20]Codifiche!$G$2:$G$15</definedName>
    <definedName name="CATEGORIA" localSheetId="7">[20]Codifiche!$G$2:$G$15</definedName>
    <definedName name="CATEGORIA" localSheetId="8">[20]Codifiche!$G$2:$G$15</definedName>
    <definedName name="CATEGORIA">[21]Codifiche!$G$2:$G$15</definedName>
    <definedName name="cc">#N/A</definedName>
    <definedName name="ce_tot_regionale" localSheetId="0">#REF!</definedName>
    <definedName name="ce_tot_regionale" localSheetId="6">#REF!</definedName>
    <definedName name="ce_tot_regionale" localSheetId="7">#REF!</definedName>
    <definedName name="ce_tot_regionale" localSheetId="8">#REF!</definedName>
    <definedName name="ce_tot_regionale">#REF!</definedName>
    <definedName name="ciao" localSheetId="0">[27]Alimentazione!$E$29:$E$34</definedName>
    <definedName name="ciao" localSheetId="6">[27]Alimentazione!$E$29:$E$34</definedName>
    <definedName name="ciao" localSheetId="7">[27]Alimentazione!$E$29:$E$34</definedName>
    <definedName name="ciao" localSheetId="8">[27]Alimentazione!$E$29:$E$34</definedName>
    <definedName name="ciao">[28]Alimentazione!$E$29:$E$34</definedName>
    <definedName name="cons" localSheetId="0">#REF!</definedName>
    <definedName name="cons" localSheetId="6">#REF!</definedName>
    <definedName name="cons" localSheetId="7">#REF!</definedName>
    <definedName name="cons" localSheetId="8">#REF!</definedName>
    <definedName name="cons">#REF!</definedName>
    <definedName name="Consolidatorettificato">'[29]BILANCIO DEL SSR'!$A$1:$F$77,'[29]BILANCIO DEL SSR'!$G$77,'[29]BILANCIO DEL SSR'!$G$1:$G$77</definedName>
    <definedName name="cont" localSheetId="0">#REF!</definedName>
    <definedName name="cont" localSheetId="6">#REF!</definedName>
    <definedName name="cont" localSheetId="7">#REF!</definedName>
    <definedName name="cont" localSheetId="8">#REF!</definedName>
    <definedName name="cont">#REF!</definedName>
    <definedName name="cont_1">"#REF!"</definedName>
    <definedName name="cont1" localSheetId="0">[30]Alimentazione!$E$29:$E$34</definedName>
    <definedName name="cont1" localSheetId="7">[31]Alimentazione!$E$29:$E$34</definedName>
    <definedName name="cont1" localSheetId="8">[31]Alimentazione!$E$29:$E$34</definedName>
    <definedName name="cont1">[31]Alimentazione!$E$29:$E$34</definedName>
    <definedName name="CONTRATTO" localSheetId="6">[20]Codifiche!$C$2:$C$15</definedName>
    <definedName name="CONTRATTO" localSheetId="7">[20]Codifiche!$C$2:$C$15</definedName>
    <definedName name="CONTRATTO" localSheetId="8">[20]Codifiche!$C$2:$C$15</definedName>
    <definedName name="CONTRATTO">[21]Codifiche!$C$2:$C$15</definedName>
    <definedName name="contrb.2" localSheetId="0">#REF!</definedName>
    <definedName name="contrb.2" localSheetId="6">#REF!</definedName>
    <definedName name="contrb.2" localSheetId="7">#REF!</definedName>
    <definedName name="contrb.2" localSheetId="8">#REF!</definedName>
    <definedName name="contrb.2">#REF!</definedName>
    <definedName name="contrb.2_1">"#REF!"</definedName>
    <definedName name="contrb_2">"#REF!"</definedName>
    <definedName name="contributi" localSheetId="0">#REF!</definedName>
    <definedName name="contributi" localSheetId="6">#REF!</definedName>
    <definedName name="contributi" localSheetId="7">#REF!</definedName>
    <definedName name="contributi" localSheetId="8">#REF!</definedName>
    <definedName name="contributi">#REF!</definedName>
    <definedName name="CONTRIBUTI2" localSheetId="0">'[32]Alim S.P.'!#REF!</definedName>
    <definedName name="CONTRIBUTI2">'[32]Alim S.P.'!#REF!</definedName>
    <definedName name="costi" localSheetId="0">#REF!</definedName>
    <definedName name="costi" localSheetId="6">#REF!</definedName>
    <definedName name="costi" localSheetId="7">#REF!</definedName>
    <definedName name="costi" localSheetId="8">#REF!</definedName>
    <definedName name="costi">#REF!</definedName>
    <definedName name="Counter">COUNTA(INDEX("[21]!valdata",,MATCH("'[22]2010'!xfd1",[33]Lists!$A$1:$IV$1,0)))</definedName>
    <definedName name="Counter2" localSheetId="6">COUNTA(INDEX("[21]!valdata2",,MATCH("'[23]2010'!xfd1",[34]profili!$A$1:$IV$1,0)))</definedName>
    <definedName name="Counter2" localSheetId="7">COUNTA(INDEX("[21]!valdata2",,MATCH("'[23]2010'!xfd1",[34]profili!$A$1:$IV$1,0)))</definedName>
    <definedName name="Counter2" localSheetId="8">COUNTA(INDEX("[21]!valdata2",,MATCH("'[23]2010'!xfd1",[34]profili!$A$1:$IV$1,0)))</definedName>
    <definedName name="Counter2">COUNTA(INDEX("[21]!valdata2",,MATCH("'[23]2010'!xfd1",[35]profili!$A$1:$IV$1,0)))</definedName>
    <definedName name="CRO" localSheetId="0">#REF!</definedName>
    <definedName name="CRO" localSheetId="6">#REF!</definedName>
    <definedName name="CRO" localSheetId="8">#REF!</definedName>
    <definedName name="CRO">#REF!</definedName>
    <definedName name="d" localSheetId="0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ata">#N/A</definedName>
    <definedName name="data2" localSheetId="6">'[36]Alim C.E.'!$D$28:$D$33</definedName>
    <definedName name="data2" localSheetId="7">'[36]Alim C.E.'!$D$28:$D$33</definedName>
    <definedName name="data2" localSheetId="8">'[36]Alim C.E.'!$D$28:$D$33</definedName>
    <definedName name="data2">'[37]Alim C.E.'!$D$28:$D$33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BASE1" localSheetId="0">#REF!</definedName>
    <definedName name="DATABASE1" localSheetId="6">#REF!</definedName>
    <definedName name="DATABASE1" localSheetId="7">#REF!</definedName>
    <definedName name="DATABASE1" localSheetId="8">#REF!</definedName>
    <definedName name="DATABASE1">#REF!</definedName>
    <definedName name="DATABASE1_1">"#REF!"</definedName>
    <definedName name="database2" localSheetId="0">#REF!</definedName>
    <definedName name="database2" localSheetId="6">'[3]Alim S.P.'!#REF!</definedName>
    <definedName name="database2" localSheetId="7">'[3]Alim S.P.'!#REF!</definedName>
    <definedName name="database2" localSheetId="8">'[3]Alim S.P.'!#REF!</definedName>
    <definedName name="database2">'[3]Alim S.P.'!#REF!</definedName>
    <definedName name="database2_1">"#REF!"</definedName>
    <definedName name="database3" localSheetId="0">'[38]Alim S.P.'!#REF!</definedName>
    <definedName name="database3" localSheetId="6">'[39]Alim S.P.'!#REF!</definedName>
    <definedName name="database3" localSheetId="7">'[39]Alim S.P.'!#REF!</definedName>
    <definedName name="database3" localSheetId="8">'[39]Alim S.P.'!#REF!</definedName>
    <definedName name="database3">'[38]Alim S.P.'!#REF!</definedName>
    <definedName name="DBASS" localSheetId="0">#REF!</definedName>
    <definedName name="DBASS" localSheetId="6">#REF!</definedName>
    <definedName name="DBASS" localSheetId="7">#REF!</definedName>
    <definedName name="DBASS" localSheetId="8">#REF!</definedName>
    <definedName name="DBASS">#REF!</definedName>
    <definedName name="delta_ril_a0" localSheetId="0">#REF!</definedName>
    <definedName name="delta_ril_a0" localSheetId="6">#REF!</definedName>
    <definedName name="delta_ril_a0" localSheetId="7">#REF!</definedName>
    <definedName name="delta_ril_a0" localSheetId="8">#REF!</definedName>
    <definedName name="delta_ril_a0">#REF!</definedName>
    <definedName name="delta_ril_b0" localSheetId="0">#REF!</definedName>
    <definedName name="delta_ril_b0" localSheetId="6">#REF!</definedName>
    <definedName name="delta_ril_b0" localSheetId="7">#REF!</definedName>
    <definedName name="delta_ril_b0" localSheetId="8">#REF!</definedName>
    <definedName name="delta_ril_b0">#REF!</definedName>
    <definedName name="delta_ril_c0" localSheetId="0">#REF!</definedName>
    <definedName name="delta_ril_c0" localSheetId="7">#REF!</definedName>
    <definedName name="delta_ril_c0" localSheetId="8">#REF!</definedName>
    <definedName name="delta_ril_c0">#REF!</definedName>
    <definedName name="delta_ril_d0" localSheetId="0">#REF!</definedName>
    <definedName name="delta_ril_d0" localSheetId="7">#REF!</definedName>
    <definedName name="delta_ril_d0" localSheetId="8">#REF!</definedName>
    <definedName name="delta_ril_d0">#REF!</definedName>
    <definedName name="delta_ril_e0" localSheetId="0">#REF!</definedName>
    <definedName name="delta_ril_e0" localSheetId="7">#REF!</definedName>
    <definedName name="delta_ril_e0" localSheetId="8">#REF!</definedName>
    <definedName name="delta_ril_e0">#REF!</definedName>
    <definedName name="DISCIPLINA__MEDICI" localSheetId="6">[20]Codifiche!$H$2:$H$125</definedName>
    <definedName name="DISCIPLINA__MEDICI" localSheetId="7">[20]Codifiche!$H$2:$H$125</definedName>
    <definedName name="DISCIPLINA__MEDICI" localSheetId="8">[20]Codifiche!$H$2:$H$125</definedName>
    <definedName name="DISCIPLINA__MEDICI">[21]Codifiche!$H$2:$H$125</definedName>
    <definedName name="DSC" localSheetId="0">#REF!</definedName>
    <definedName name="DSC" localSheetId="6">#REF!</definedName>
    <definedName name="DSC" localSheetId="7">#REF!</definedName>
    <definedName name="DSC" localSheetId="8">#REF!</definedName>
    <definedName name="DSC">#REF!</definedName>
    <definedName name="e" localSheetId="0">#REF!</definedName>
    <definedName name="e" localSheetId="6">#REF!</definedName>
    <definedName name="e" localSheetId="7">#REF!</definedName>
    <definedName name="e" localSheetId="8">#REF!</definedName>
    <definedName name="e">#REF!</definedName>
    <definedName name="ESITIXASS" localSheetId="0">#REF!</definedName>
    <definedName name="ESITIXASS" localSheetId="6">#REF!</definedName>
    <definedName name="ESITIXASS" localSheetId="8">#REF!</definedName>
    <definedName name="ESITIXASS">#REF!</definedName>
    <definedName name="Excel_BuiltIn_Database">#N/A</definedName>
    <definedName name="Excel_BuiltIn_Print_Area">"#REF!"</definedName>
    <definedName name="exreg" localSheetId="0">#REF!</definedName>
    <definedName name="exreg" localSheetId="6">#REF!</definedName>
    <definedName name="exreg" localSheetId="7">#REF!</definedName>
    <definedName name="exreg" localSheetId="8">#REF!</definedName>
    <definedName name="exreg">#REF!</definedName>
    <definedName name="fatto">[40]Alimentazione!$E$29:$E$34</definedName>
    <definedName name="FF" localSheetId="0">'[41]Alim C.E.'!$D$29:$D$34</definedName>
    <definedName name="FF" localSheetId="7">'[42]Alim C.E.'!$D$29:$D$34</definedName>
    <definedName name="FF" localSheetId="8">'[42]Alim C.E.'!$D$29:$D$34</definedName>
    <definedName name="FF">'[42]Alim C.E.'!$D$29:$D$34</definedName>
    <definedName name="fuga" localSheetId="0">#REF!</definedName>
    <definedName name="fuga" localSheetId="6">#REF!</definedName>
    <definedName name="fuga" localSheetId="7">#REF!</definedName>
    <definedName name="fuga" localSheetId="8">#REF!</definedName>
    <definedName name="fuga">#REF!</definedName>
    <definedName name="FUGAXASSFVG" localSheetId="0">#REF!</definedName>
    <definedName name="FUGAXASSFVG" localSheetId="6">#REF!</definedName>
    <definedName name="FUGAXASSFVG" localSheetId="8">#REF!</definedName>
    <definedName name="FUGAXASSFVG">#REF!</definedName>
    <definedName name="Giriconto2010">#N/A</definedName>
    <definedName name="HannoASS">1420</definedName>
    <definedName name="HannoASSE">1720</definedName>
    <definedName name="hgf" localSheetId="0">#REF!</definedName>
    <definedName name="hgf" localSheetId="6">#REF!</definedName>
    <definedName name="hgf" localSheetId="7">#REF!</definedName>
    <definedName name="hgf" localSheetId="8">#REF!</definedName>
    <definedName name="hgf">#REF!</definedName>
    <definedName name="IMPXAZ" localSheetId="0">#REF!</definedName>
    <definedName name="IMPXAZ" localSheetId="6">#REF!</definedName>
    <definedName name="IMPXAZ" localSheetId="8">#REF!</definedName>
    <definedName name="IMPXAZ">#REF!</definedName>
    <definedName name="infra" localSheetId="0">#REF!</definedName>
    <definedName name="infra" localSheetId="6">#REF!</definedName>
    <definedName name="infra" localSheetId="7">#REF!</definedName>
    <definedName name="infra" localSheetId="8">#REF!</definedName>
    <definedName name="infra">#REF!</definedName>
    <definedName name="Li">"#REF!"</definedName>
    <definedName name="Lignano">"#REF!"</definedName>
    <definedName name="LIQUIDITA" localSheetId="0">#REF!</definedName>
    <definedName name="LIQUIDITA" localSheetId="6">#REF!</definedName>
    <definedName name="LIQUIDITA" localSheetId="7">#REF!</definedName>
    <definedName name="LIQUIDITA" localSheetId="8">#REF!</definedName>
    <definedName name="LIQUIDITA">#REF!</definedName>
    <definedName name="LIQUIDITA_1">"#REF!"</definedName>
    <definedName name="LK" localSheetId="0">#REF!</definedName>
    <definedName name="LK" localSheetId="6">#REF!</definedName>
    <definedName name="LK" localSheetId="7">#REF!</definedName>
    <definedName name="LK" localSheetId="8">#REF!</definedName>
    <definedName name="LK">#REF!</definedName>
    <definedName name="Manuela">#N/A</definedName>
    <definedName name="MAO" localSheetId="0">[43]Alimentazione!$E$29:$E$34</definedName>
    <definedName name="MAO" localSheetId="7">[28]Alimentazione!$E$29:$E$34</definedName>
    <definedName name="MAO" localSheetId="8">[28]Alimentazione!$E$29:$E$34</definedName>
    <definedName name="MAO">[40]Alimentazione!$E$29:$E$34</definedName>
    <definedName name="Master">#N/A</definedName>
    <definedName name="Master2">#N/A</definedName>
    <definedName name="MJ" localSheetId="0">'[3]Alim S.P.'!#REF!</definedName>
    <definedName name="MJ" localSheetId="6">'[3]Alim S.P.'!#REF!</definedName>
    <definedName name="MJ" localSheetId="7">'[3]Alim S.P.'!#REF!</definedName>
    <definedName name="MJ" localSheetId="8">'[3]Alim S.P.'!#REF!</definedName>
    <definedName name="MJ">'[3]Alim S.P.'!#REF!</definedName>
    <definedName name="mmmm">"#REF!"</definedName>
    <definedName name="MN" localSheetId="0">'[3]Alim S.P.'!#REF!</definedName>
    <definedName name="MN" localSheetId="6">'[3]Alim S.P.'!#REF!</definedName>
    <definedName name="MN" localSheetId="7">'[3]Alim S.P.'!#REF!</definedName>
    <definedName name="MN" localSheetId="8">'[3]Alim S.P.'!#REF!</definedName>
    <definedName name="MN">'[3]Alim S.P.'!#REF!</definedName>
    <definedName name="mod_ass_rip" localSheetId="0">#REF!</definedName>
    <definedName name="mod_ass_rip" localSheetId="6">#REF!</definedName>
    <definedName name="mod_ass_rip" localSheetId="7">#REF!</definedName>
    <definedName name="mod_ass_rip" localSheetId="8">#REF!</definedName>
    <definedName name="mod_ass_rip">#REF!</definedName>
    <definedName name="MOTIVO_CESSAZIONE" localSheetId="6">[20]Codifiche!$P$2:$P$34</definedName>
    <definedName name="MOTIVO_CESSAZIONE" localSheetId="7">[20]Codifiche!$P$2:$P$34</definedName>
    <definedName name="MOTIVO_CESSAZIONE" localSheetId="8">[20]Codifiche!$P$2:$P$34</definedName>
    <definedName name="MOTIVO_CESSAZIONE">[21]Codifiche!$P$2:$P$34</definedName>
    <definedName name="MOVIMENTO_IN" localSheetId="6">[20]Codifiche!$X$2:$X$6</definedName>
    <definedName name="MOVIMENTO_IN" localSheetId="7">[20]Codifiche!$X$2:$X$6</definedName>
    <definedName name="MOVIMENTO_IN" localSheetId="8">[20]Codifiche!$X$2:$X$6</definedName>
    <definedName name="MOVIMENTO_IN">[21]Codifiche!$X$2:$X$6</definedName>
    <definedName name="ok" localSheetId="0">'[44]Alim S.P.'!#REF!</definedName>
    <definedName name="ok" localSheetId="6">'[45]Alim S.P.'!#REF!</definedName>
    <definedName name="ok" localSheetId="7">'[45]Alim S.P.'!#REF!</definedName>
    <definedName name="ok" localSheetId="8">'[45]Alim S.P.'!#REF!</definedName>
    <definedName name="ok">'[45]Alim S.P.'!#REF!</definedName>
    <definedName name="ok_1">#N/A</definedName>
    <definedName name="Per_ass5" localSheetId="0">#REF!</definedName>
    <definedName name="Per_ass5" localSheetId="6">#REF!</definedName>
    <definedName name="Per_ass5" localSheetId="7">#REF!</definedName>
    <definedName name="Per_ass5" localSheetId="8">#REF!</definedName>
    <definedName name="Per_ass5">#REF!</definedName>
    <definedName name="perc_ass_a0102" localSheetId="0">#REF!</definedName>
    <definedName name="perc_ass_a0102" localSheetId="6">#REF!</definedName>
    <definedName name="perc_ass_a0102" localSheetId="7">#REF!</definedName>
    <definedName name="perc_ass_a0102" localSheetId="8">#REF!</definedName>
    <definedName name="perc_ass_a0102">#REF!</definedName>
    <definedName name="perc_ass_a0701" localSheetId="0">#REF!</definedName>
    <definedName name="perc_ass_a0701" localSheetId="6">#REF!</definedName>
    <definedName name="perc_ass_a0701" localSheetId="7">#REF!</definedName>
    <definedName name="perc_ass_a0701" localSheetId="8">#REF!</definedName>
    <definedName name="perc_ass_a0701">#REF!</definedName>
    <definedName name="perc_ass_b0011" localSheetId="0">#REF!</definedName>
    <definedName name="perc_ass_b0011" localSheetId="7">#REF!</definedName>
    <definedName name="perc_ass_b0011" localSheetId="8">#REF!</definedName>
    <definedName name="perc_ass_b0011">#REF!</definedName>
    <definedName name="perc_ass_b0012" localSheetId="0">#REF!</definedName>
    <definedName name="perc_ass_b0012" localSheetId="7">#REF!</definedName>
    <definedName name="perc_ass_b0012" localSheetId="8">#REF!</definedName>
    <definedName name="perc_ass_b0012">#REF!</definedName>
    <definedName name="perc_ass_b0013" localSheetId="0">'[46]B0-Er.Serv.San.-dettaglio'!#REF!</definedName>
    <definedName name="perc_ass_b0013" localSheetId="7">'[47]B0-Er.Serv.San.-dettaglio'!#REF!</definedName>
    <definedName name="perc_ass_b0013" localSheetId="8">'[47]B0-Er.Serv.San.-dettaglio'!#REF!</definedName>
    <definedName name="perc_ass_b0013">'[47]B0-Er.Serv.San.-dettaglio'!#REF!</definedName>
    <definedName name="perc_ass_b0014" localSheetId="0">#REF!</definedName>
    <definedName name="perc_ass_b0014" localSheetId="6">#REF!</definedName>
    <definedName name="perc_ass_b0014" localSheetId="7">#REF!</definedName>
    <definedName name="perc_ass_b0014" localSheetId="8">#REF!</definedName>
    <definedName name="perc_ass_b0014">#REF!</definedName>
    <definedName name="perc_ass_b0015" localSheetId="0">#REF!</definedName>
    <definedName name="perc_ass_b0015" localSheetId="6">#REF!</definedName>
    <definedName name="perc_ass_b0015" localSheetId="7">#REF!</definedName>
    <definedName name="perc_ass_b0015" localSheetId="8">#REF!</definedName>
    <definedName name="perc_ass_b0015">#REF!</definedName>
    <definedName name="perc_ass_b0016" localSheetId="0">#REF!</definedName>
    <definedName name="perc_ass_b0016" localSheetId="6">#REF!</definedName>
    <definedName name="perc_ass_b0016" localSheetId="7">#REF!</definedName>
    <definedName name="perc_ass_b0016" localSheetId="8">#REF!</definedName>
    <definedName name="perc_ass_b0016">#REF!</definedName>
    <definedName name="perc_ass_b002" localSheetId="0">#REF!</definedName>
    <definedName name="perc_ass_b002" localSheetId="7">#REF!</definedName>
    <definedName name="perc_ass_b002" localSheetId="8">#REF!</definedName>
    <definedName name="perc_ass_b002">#REF!</definedName>
    <definedName name="perc_ass_b003" localSheetId="0">#REF!</definedName>
    <definedName name="perc_ass_b003" localSheetId="7">#REF!</definedName>
    <definedName name="perc_ass_b003" localSheetId="8">#REF!</definedName>
    <definedName name="perc_ass_b003">#REF!</definedName>
    <definedName name="perc_ass_b004" localSheetId="0">#REF!</definedName>
    <definedName name="perc_ass_b004" localSheetId="7">#REF!</definedName>
    <definedName name="perc_ass_b004" localSheetId="8">#REF!</definedName>
    <definedName name="perc_ass_b004">#REF!</definedName>
    <definedName name="perc_ass_b005" localSheetId="0">#REF!</definedName>
    <definedName name="perc_ass_b005" localSheetId="7">#REF!</definedName>
    <definedName name="perc_ass_b005" localSheetId="8">#REF!</definedName>
    <definedName name="perc_ass_b005">#REF!</definedName>
    <definedName name="perc_ass_b006" localSheetId="0">#REF!</definedName>
    <definedName name="perc_ass_b006" localSheetId="7">#REF!</definedName>
    <definedName name="perc_ass_b006" localSheetId="8">#REF!</definedName>
    <definedName name="perc_ass_b006">#REF!</definedName>
    <definedName name="perc_ass_b007" localSheetId="0">#REF!</definedName>
    <definedName name="perc_ass_b007" localSheetId="7">#REF!</definedName>
    <definedName name="perc_ass_b007" localSheetId="8">#REF!</definedName>
    <definedName name="perc_ass_b007">#REF!</definedName>
    <definedName name="perc_ass_b008" localSheetId="0">#REF!</definedName>
    <definedName name="perc_ass_b008" localSheetId="7">#REF!</definedName>
    <definedName name="perc_ass_b008" localSheetId="8">#REF!</definedName>
    <definedName name="perc_ass_b008">#REF!</definedName>
    <definedName name="perc_ass_b009" localSheetId="0">#REF!</definedName>
    <definedName name="perc_ass_b009" localSheetId="7">#REF!</definedName>
    <definedName name="perc_ass_b009" localSheetId="8">#REF!</definedName>
    <definedName name="perc_ass_b009">#REF!</definedName>
    <definedName name="perc_ass_c001" localSheetId="0">#REF!</definedName>
    <definedName name="perc_ass_c001" localSheetId="7">#REF!</definedName>
    <definedName name="perc_ass_c001" localSheetId="8">#REF!</definedName>
    <definedName name="perc_ass_c001">#REF!</definedName>
    <definedName name="perc_ass_c0012" localSheetId="0">#REF!</definedName>
    <definedName name="perc_ass_c0012" localSheetId="7">#REF!</definedName>
    <definedName name="perc_ass_c0012" localSheetId="8">#REF!</definedName>
    <definedName name="perc_ass_c0012">#REF!</definedName>
    <definedName name="perc_ass_c0013" localSheetId="0">#REF!</definedName>
    <definedName name="perc_ass_c0013" localSheetId="7">#REF!</definedName>
    <definedName name="perc_ass_c0013" localSheetId="8">#REF!</definedName>
    <definedName name="perc_ass_c0013">#REF!</definedName>
    <definedName name="perc_ass_c002" localSheetId="0">#REF!</definedName>
    <definedName name="perc_ass_c002" localSheetId="7">#REF!</definedName>
    <definedName name="perc_ass_c002" localSheetId="8">#REF!</definedName>
    <definedName name="perc_ass_c002">#REF!</definedName>
    <definedName name="perc_ass_c003" localSheetId="0">#REF!</definedName>
    <definedName name="perc_ass_c003" localSheetId="7">#REF!</definedName>
    <definedName name="perc_ass_c003" localSheetId="8">#REF!</definedName>
    <definedName name="perc_ass_c003">#REF!</definedName>
    <definedName name="perc_ass_c004" localSheetId="0">#REF!</definedName>
    <definedName name="perc_ass_c004" localSheetId="7">#REF!</definedName>
    <definedName name="perc_ass_c004" localSheetId="8">#REF!</definedName>
    <definedName name="perc_ass_c004">#REF!</definedName>
    <definedName name="perc_ass_c005" localSheetId="0">#REF!</definedName>
    <definedName name="perc_ass_c005" localSheetId="7">#REF!</definedName>
    <definedName name="perc_ass_c005" localSheetId="8">#REF!</definedName>
    <definedName name="perc_ass_c005">#REF!</definedName>
    <definedName name="perc_ass_c007" localSheetId="0">#REF!</definedName>
    <definedName name="perc_ass_c007" localSheetId="7">#REF!</definedName>
    <definedName name="perc_ass_c007" localSheetId="8">#REF!</definedName>
    <definedName name="perc_ass_c007">#REF!</definedName>
    <definedName name="perc_ass_c008" localSheetId="0">#REF!</definedName>
    <definedName name="perc_ass_c008" localSheetId="7">#REF!</definedName>
    <definedName name="perc_ass_c008" localSheetId="8">#REF!</definedName>
    <definedName name="perc_ass_c008">#REF!</definedName>
    <definedName name="perc_ass_d0101" localSheetId="0">#REF!</definedName>
    <definedName name="perc_ass_d0101" localSheetId="7">#REF!</definedName>
    <definedName name="perc_ass_d0101" localSheetId="8">#REF!</definedName>
    <definedName name="perc_ass_d0101">#REF!</definedName>
    <definedName name="perc_ass_d0102" localSheetId="0">#REF!</definedName>
    <definedName name="perc_ass_d0102" localSheetId="7">#REF!</definedName>
    <definedName name="perc_ass_d0102" localSheetId="8">#REF!</definedName>
    <definedName name="perc_ass_d0102">#REF!</definedName>
    <definedName name="perc_ass_D0103" localSheetId="0">#REF!</definedName>
    <definedName name="perc_ass_D0103" localSheetId="7">#REF!</definedName>
    <definedName name="perc_ass_D0103" localSheetId="8">#REF!</definedName>
    <definedName name="perc_ass_D0103">#REF!</definedName>
    <definedName name="perc_ass_d0105" localSheetId="0">#REF!</definedName>
    <definedName name="perc_ass_d0105" localSheetId="7">#REF!</definedName>
    <definedName name="perc_ass_d0105" localSheetId="8">#REF!</definedName>
    <definedName name="perc_ass_d0105">#REF!</definedName>
    <definedName name="perc_ass_d0201" localSheetId="0">#REF!</definedName>
    <definedName name="perc_ass_d0201" localSheetId="7">#REF!</definedName>
    <definedName name="perc_ass_d0201" localSheetId="8">#REF!</definedName>
    <definedName name="perc_ass_d0201">#REF!</definedName>
    <definedName name="perc_ass_e01" localSheetId="0">#REF!</definedName>
    <definedName name="perc_ass_e01" localSheetId="7">#REF!</definedName>
    <definedName name="perc_ass_e01" localSheetId="8">#REF!</definedName>
    <definedName name="perc_ass_e01">#REF!</definedName>
    <definedName name="perc_ass_e0102" localSheetId="0">#REF!</definedName>
    <definedName name="perc_ass_e0102" localSheetId="7">#REF!</definedName>
    <definedName name="perc_ass_e0102" localSheetId="8">#REF!</definedName>
    <definedName name="perc_ass_e0102">#REF!</definedName>
    <definedName name="perc_ass_e0103" localSheetId="0">#REF!</definedName>
    <definedName name="perc_ass_e0103" localSheetId="7">#REF!</definedName>
    <definedName name="perc_ass_e0103" localSheetId="8">#REF!</definedName>
    <definedName name="perc_ass_e0103">#REF!</definedName>
    <definedName name="perc_ass_e04" localSheetId="0">#REF!</definedName>
    <definedName name="perc_ass_e04" localSheetId="7">#REF!</definedName>
    <definedName name="perc_ass_e04" localSheetId="8">#REF!</definedName>
    <definedName name="perc_ass_e04">#REF!</definedName>
    <definedName name="perc_ass_e05" localSheetId="0">#REF!</definedName>
    <definedName name="perc_ass_e05" localSheetId="7">#REF!</definedName>
    <definedName name="perc_ass_e05" localSheetId="8">#REF!</definedName>
    <definedName name="perc_ass_e05">#REF!</definedName>
    <definedName name="perc_ass_g0201" localSheetId="0">#REF!</definedName>
    <definedName name="perc_ass_g0201" localSheetId="7">#REF!</definedName>
    <definedName name="perc_ass_g0201" localSheetId="8">#REF!</definedName>
    <definedName name="perc_ass_g0201">#REF!</definedName>
    <definedName name="perc_man_a0102" localSheetId="0">#REF!</definedName>
    <definedName name="perc_man_a0102" localSheetId="7">#REF!</definedName>
    <definedName name="perc_man_a0102" localSheetId="8">#REF!</definedName>
    <definedName name="perc_man_a0102">#REF!</definedName>
    <definedName name="perc_man_a0701" localSheetId="0">#REF!</definedName>
    <definedName name="perc_man_a0701" localSheetId="7">#REF!</definedName>
    <definedName name="perc_man_a0701" localSheetId="8">#REF!</definedName>
    <definedName name="perc_man_a0701">#REF!</definedName>
    <definedName name="perc_man_b0011" localSheetId="0">#REF!</definedName>
    <definedName name="perc_man_b0011" localSheetId="7">#REF!</definedName>
    <definedName name="perc_man_b0011" localSheetId="8">#REF!</definedName>
    <definedName name="perc_man_b0011">#REF!</definedName>
    <definedName name="perc_man_b0012" localSheetId="0">#REF!</definedName>
    <definedName name="perc_man_b0012" localSheetId="7">#REF!</definedName>
    <definedName name="perc_man_b0012" localSheetId="8">#REF!</definedName>
    <definedName name="perc_man_b0012">#REF!</definedName>
    <definedName name="perc_man_b0013" localSheetId="0">'[46]B0-Er.Serv.San.-dettaglio'!#REF!</definedName>
    <definedName name="perc_man_b0013" localSheetId="7">'[47]B0-Er.Serv.San.-dettaglio'!#REF!</definedName>
    <definedName name="perc_man_b0013" localSheetId="8">'[47]B0-Er.Serv.San.-dettaglio'!#REF!</definedName>
    <definedName name="perc_man_b0013">'[47]B0-Er.Serv.San.-dettaglio'!#REF!</definedName>
    <definedName name="perc_man_b0014" localSheetId="0">#REF!</definedName>
    <definedName name="perc_man_b0014" localSheetId="6">#REF!</definedName>
    <definedName name="perc_man_b0014" localSheetId="7">#REF!</definedName>
    <definedName name="perc_man_b0014" localSheetId="8">#REF!</definedName>
    <definedName name="perc_man_b0014">#REF!</definedName>
    <definedName name="perc_man_b0015" localSheetId="0">#REF!</definedName>
    <definedName name="perc_man_b0015" localSheetId="6">#REF!</definedName>
    <definedName name="perc_man_b0015" localSheetId="7">#REF!</definedName>
    <definedName name="perc_man_b0015" localSheetId="8">#REF!</definedName>
    <definedName name="perc_man_b0015">#REF!</definedName>
    <definedName name="perc_man_b0016" localSheetId="0">#REF!</definedName>
    <definedName name="perc_man_b0016" localSheetId="6">#REF!</definedName>
    <definedName name="perc_man_b0016" localSheetId="7">#REF!</definedName>
    <definedName name="perc_man_b0016" localSheetId="8">#REF!</definedName>
    <definedName name="perc_man_b0016">#REF!</definedName>
    <definedName name="perc_man_b002" localSheetId="0">#REF!</definedName>
    <definedName name="perc_man_b002" localSheetId="7">#REF!</definedName>
    <definedName name="perc_man_b002" localSheetId="8">#REF!</definedName>
    <definedName name="perc_man_b002">#REF!</definedName>
    <definedName name="perc_man_b003" localSheetId="0">#REF!</definedName>
    <definedName name="perc_man_b003" localSheetId="7">#REF!</definedName>
    <definedName name="perc_man_b003" localSheetId="8">#REF!</definedName>
    <definedName name="perc_man_b003">#REF!</definedName>
    <definedName name="perc_man_b004" localSheetId="0">#REF!</definedName>
    <definedName name="perc_man_b004" localSheetId="7">#REF!</definedName>
    <definedName name="perc_man_b004" localSheetId="8">#REF!</definedName>
    <definedName name="perc_man_b004">#REF!</definedName>
    <definedName name="perc_man_b005" localSheetId="0">#REF!</definedName>
    <definedName name="perc_man_b005" localSheetId="7">#REF!</definedName>
    <definedName name="perc_man_b005" localSheetId="8">#REF!</definedName>
    <definedName name="perc_man_b005">#REF!</definedName>
    <definedName name="perc_man_b006" localSheetId="0">#REF!</definedName>
    <definedName name="perc_man_b006" localSheetId="7">#REF!</definedName>
    <definedName name="perc_man_b006" localSheetId="8">#REF!</definedName>
    <definedName name="perc_man_b006">#REF!</definedName>
    <definedName name="perc_man_b007" localSheetId="0">#REF!</definedName>
    <definedName name="perc_man_b007" localSheetId="7">#REF!</definedName>
    <definedName name="perc_man_b007" localSheetId="8">#REF!</definedName>
    <definedName name="perc_man_b007">#REF!</definedName>
    <definedName name="perc_man_b008" localSheetId="0">#REF!</definedName>
    <definedName name="perc_man_b008" localSheetId="7">#REF!</definedName>
    <definedName name="perc_man_b008" localSheetId="8">#REF!</definedName>
    <definedName name="perc_man_b008">#REF!</definedName>
    <definedName name="perc_man_b009" localSheetId="0">#REF!</definedName>
    <definedName name="perc_man_b009" localSheetId="7">#REF!</definedName>
    <definedName name="perc_man_b009" localSheetId="8">#REF!</definedName>
    <definedName name="perc_man_b009">#REF!</definedName>
    <definedName name="perc_man_c001" localSheetId="0">#REF!</definedName>
    <definedName name="perc_man_c001" localSheetId="7">#REF!</definedName>
    <definedName name="perc_man_c001" localSheetId="8">#REF!</definedName>
    <definedName name="perc_man_c001">#REF!</definedName>
    <definedName name="perc_man_c0012" localSheetId="0">#REF!</definedName>
    <definedName name="perc_man_c0012" localSheetId="7">#REF!</definedName>
    <definedName name="perc_man_c0012" localSheetId="8">#REF!</definedName>
    <definedName name="perc_man_c0012">#REF!</definedName>
    <definedName name="perc_man_c0013" localSheetId="0">#REF!</definedName>
    <definedName name="perc_man_c0013" localSheetId="7">#REF!</definedName>
    <definedName name="perc_man_c0013" localSheetId="8">#REF!</definedName>
    <definedName name="perc_man_c0013">#REF!</definedName>
    <definedName name="perc_man_c002" localSheetId="0">#REF!</definedName>
    <definedName name="perc_man_c002" localSheetId="7">#REF!</definedName>
    <definedName name="perc_man_c002" localSheetId="8">#REF!</definedName>
    <definedName name="perc_man_c002">#REF!</definedName>
    <definedName name="perc_man_c003" localSheetId="0">#REF!</definedName>
    <definedName name="perc_man_c003" localSheetId="7">#REF!</definedName>
    <definedName name="perc_man_c003" localSheetId="8">#REF!</definedName>
    <definedName name="perc_man_c003">#REF!</definedName>
    <definedName name="perc_man_c004" localSheetId="0">#REF!</definedName>
    <definedName name="perc_man_c004" localSheetId="7">#REF!</definedName>
    <definedName name="perc_man_c004" localSheetId="8">#REF!</definedName>
    <definedName name="perc_man_c004">#REF!</definedName>
    <definedName name="perc_man_c005" localSheetId="0">#REF!</definedName>
    <definedName name="perc_man_c005" localSheetId="7">#REF!</definedName>
    <definedName name="perc_man_c005" localSheetId="8">#REF!</definedName>
    <definedName name="perc_man_c005">#REF!</definedName>
    <definedName name="perc_man_c007" localSheetId="0">#REF!</definedName>
    <definedName name="perc_man_c007" localSheetId="7">#REF!</definedName>
    <definedName name="perc_man_c007" localSheetId="8">#REF!</definedName>
    <definedName name="perc_man_c007">#REF!</definedName>
    <definedName name="perc_man_c008" localSheetId="0">#REF!</definedName>
    <definedName name="perc_man_c008" localSheetId="7">#REF!</definedName>
    <definedName name="perc_man_c008" localSheetId="8">#REF!</definedName>
    <definedName name="perc_man_c008">#REF!</definedName>
    <definedName name="perc_man_d0101" localSheetId="0">#REF!</definedName>
    <definedName name="perc_man_d0101" localSheetId="7">#REF!</definedName>
    <definedName name="perc_man_d0101" localSheetId="8">#REF!</definedName>
    <definedName name="perc_man_d0101">#REF!</definedName>
    <definedName name="perc_man_d0102" localSheetId="0">#REF!</definedName>
    <definedName name="perc_man_d0102" localSheetId="7">#REF!</definedName>
    <definedName name="perc_man_d0102" localSheetId="8">#REF!</definedName>
    <definedName name="perc_man_d0102">#REF!</definedName>
    <definedName name="perc_man_d0103" localSheetId="0">#REF!</definedName>
    <definedName name="perc_man_d0103" localSheetId="7">#REF!</definedName>
    <definedName name="perc_man_d0103" localSheetId="8">#REF!</definedName>
    <definedName name="perc_man_d0103">#REF!</definedName>
    <definedName name="perc_man_d0103m" localSheetId="0">#REF!</definedName>
    <definedName name="perc_man_d0103m" localSheetId="7">#REF!</definedName>
    <definedName name="perc_man_d0103m" localSheetId="8">#REF!</definedName>
    <definedName name="perc_man_d0103m">#REF!</definedName>
    <definedName name="perc_man_d0105" localSheetId="0">#REF!</definedName>
    <definedName name="perc_man_d0105" localSheetId="7">#REF!</definedName>
    <definedName name="perc_man_d0105" localSheetId="8">#REF!</definedName>
    <definedName name="perc_man_d0105">#REF!</definedName>
    <definedName name="perc_man_d0201" localSheetId="0">#REF!</definedName>
    <definedName name="perc_man_d0201" localSheetId="7">#REF!</definedName>
    <definedName name="perc_man_d0201" localSheetId="8">#REF!</definedName>
    <definedName name="perc_man_d0201">#REF!</definedName>
    <definedName name="perc_man_e01" localSheetId="0">#REF!</definedName>
    <definedName name="perc_man_e01" localSheetId="7">#REF!</definedName>
    <definedName name="perc_man_e01" localSheetId="8">#REF!</definedName>
    <definedName name="perc_man_e01">#REF!</definedName>
    <definedName name="perc_man_e0102" localSheetId="0">#REF!</definedName>
    <definedName name="perc_man_e0102" localSheetId="7">#REF!</definedName>
    <definedName name="perc_man_e0102" localSheetId="8">#REF!</definedName>
    <definedName name="perc_man_e0102">#REF!</definedName>
    <definedName name="perc_man_e0103" localSheetId="0">#REF!</definedName>
    <definedName name="perc_man_e0103" localSheetId="7">#REF!</definedName>
    <definedName name="perc_man_e0103" localSheetId="8">#REF!</definedName>
    <definedName name="perc_man_e0103">#REF!</definedName>
    <definedName name="perc_man_e04" localSheetId="0">#REF!</definedName>
    <definedName name="perc_man_e04" localSheetId="7">#REF!</definedName>
    <definedName name="perc_man_e04" localSheetId="8">#REF!</definedName>
    <definedName name="perc_man_e04">#REF!</definedName>
    <definedName name="perc_man_e05" localSheetId="0">#REF!</definedName>
    <definedName name="perc_man_e05" localSheetId="7">#REF!</definedName>
    <definedName name="perc_man_e05" localSheetId="8">#REF!</definedName>
    <definedName name="perc_man_e05">#REF!</definedName>
    <definedName name="perc_man_e202" localSheetId="0">'[48]E0-Sist.Governo-Cond.SISR-2004'!#REF!</definedName>
    <definedName name="perc_man_e202" localSheetId="7">'[49]E0-Sist.Governo-Cond.SISR-2004'!#REF!</definedName>
    <definedName name="perc_man_e202" localSheetId="8">'[49]E0-Sist.Governo-Cond.SISR-2004'!#REF!</definedName>
    <definedName name="perc_man_e202">'[49]E0-Sist.Governo-Cond.SISR-2004'!#REF!</definedName>
    <definedName name="perc_man_g0201" localSheetId="0">#REF!</definedName>
    <definedName name="perc_man_g0201" localSheetId="6">#REF!</definedName>
    <definedName name="perc_man_g0201" localSheetId="7">#REF!</definedName>
    <definedName name="perc_man_g0201" localSheetId="8">#REF!</definedName>
    <definedName name="perc_man_g0201">#REF!</definedName>
    <definedName name="perc_pass" localSheetId="0">#REF!</definedName>
    <definedName name="perc_pass" localSheetId="6">#REF!</definedName>
    <definedName name="perc_pass" localSheetId="7">#REF!</definedName>
    <definedName name="perc_pass" localSheetId="8">#REF!</definedName>
    <definedName name="perc_pass">#REF!</definedName>
    <definedName name="Pers_aopn" localSheetId="0">#REF!</definedName>
    <definedName name="Pers_aopn" localSheetId="6">#REF!</definedName>
    <definedName name="Pers_aopn" localSheetId="7">#REF!</definedName>
    <definedName name="Pers_aopn" localSheetId="8">#REF!</definedName>
    <definedName name="Pers_aopn">#REF!</definedName>
    <definedName name="Pers_aots" localSheetId="0">#REF!</definedName>
    <definedName name="Pers_aots" localSheetId="7">#REF!</definedName>
    <definedName name="Pers_aots" localSheetId="8">#REF!</definedName>
    <definedName name="Pers_aots">#REF!</definedName>
    <definedName name="Pers_aoud" localSheetId="0">#REF!</definedName>
    <definedName name="Pers_aoud" localSheetId="7">#REF!</definedName>
    <definedName name="Pers_aoud" localSheetId="8">#REF!</definedName>
    <definedName name="Pers_aoud">#REF!</definedName>
    <definedName name="Pers_ars" localSheetId="0">#REF!</definedName>
    <definedName name="Pers_ars" localSheetId="7">#REF!</definedName>
    <definedName name="Pers_ars" localSheetId="8">#REF!</definedName>
    <definedName name="Pers_ars">#REF!</definedName>
    <definedName name="Pers_ass1" localSheetId="0">#REF!</definedName>
    <definedName name="Pers_ass1" localSheetId="7">#REF!</definedName>
    <definedName name="Pers_ass1" localSheetId="8">#REF!</definedName>
    <definedName name="Pers_ass1">#REF!</definedName>
    <definedName name="Pers_ass2" localSheetId="0">#REF!</definedName>
    <definedName name="Pers_ass2" localSheetId="7">#REF!</definedName>
    <definedName name="Pers_ass2" localSheetId="8">#REF!</definedName>
    <definedName name="Pers_ass2">#REF!</definedName>
    <definedName name="Pers_ass4" localSheetId="0">#REF!</definedName>
    <definedName name="Pers_ass4" localSheetId="7">#REF!</definedName>
    <definedName name="Pers_ass4" localSheetId="8">#REF!</definedName>
    <definedName name="Pers_ass4">#REF!</definedName>
    <definedName name="Pers_ass6" localSheetId="0">#REF!</definedName>
    <definedName name="Pers_ass6" localSheetId="7">#REF!</definedName>
    <definedName name="Pers_ass6" localSheetId="8">#REF!</definedName>
    <definedName name="Pers_ass6">#REF!</definedName>
    <definedName name="Pers_burlo" localSheetId="0">#REF!</definedName>
    <definedName name="Pers_burlo" localSheetId="7">#REF!</definedName>
    <definedName name="Pers_burlo" localSheetId="8">#REF!</definedName>
    <definedName name="Pers_burlo">#REF!</definedName>
    <definedName name="Pers_cro" localSheetId="0">#REF!</definedName>
    <definedName name="Pers_cro" localSheetId="7">#REF!</definedName>
    <definedName name="Pers_cro" localSheetId="8">#REF!</definedName>
    <definedName name="Pers_cro">#REF!</definedName>
    <definedName name="Pers_policl" localSheetId="0">#REF!</definedName>
    <definedName name="Pers_policl" localSheetId="7">#REF!</definedName>
    <definedName name="Pers_policl" localSheetId="8">#REF!</definedName>
    <definedName name="Pers_policl">#REF!</definedName>
    <definedName name="Pesr_ass3" localSheetId="0">#REF!</definedName>
    <definedName name="Pesr_ass3" localSheetId="7">#REF!</definedName>
    <definedName name="Pesr_ass3" localSheetId="8">#REF!</definedName>
    <definedName name="Pesr_ass3">#REF!</definedName>
    <definedName name="pippo" localSheetId="0">'[6]Alim S.P.'!#REF!</definedName>
    <definedName name="pippo" localSheetId="6">'[50]Alim S.P.'!#REF!</definedName>
    <definedName name="pippo" localSheetId="7">'[50]Alim S.P.'!#REF!</definedName>
    <definedName name="pippo" localSheetId="8">'[50]Alim S.P.'!#REF!</definedName>
    <definedName name="pippo">'[51]Alim S.P.'!#REF!</definedName>
    <definedName name="pluto" localSheetId="0">#REF!</definedName>
    <definedName name="pluto" localSheetId="6">#REF!</definedName>
    <definedName name="pluto" localSheetId="7">#REF!</definedName>
    <definedName name="pluto" localSheetId="8">#REF!</definedName>
    <definedName name="pluto">#REF!</definedName>
    <definedName name="precons" localSheetId="0">#REF!</definedName>
    <definedName name="precons" localSheetId="6">#REF!</definedName>
    <definedName name="precons" localSheetId="7">#REF!</definedName>
    <definedName name="precons" localSheetId="8">#REF!</definedName>
    <definedName name="precons">#REF!</definedName>
    <definedName name="prova" localSheetId="6">'[5]Alim S.P.'!#REF!</definedName>
    <definedName name="prova" localSheetId="7">'[5]Alim S.P.'!#REF!</definedName>
    <definedName name="prova" localSheetId="8">'[5]Alim S.P.'!#REF!</definedName>
    <definedName name="prova">'[9]Alim S.P.'!#REF!</definedName>
    <definedName name="QUOTA_40" localSheetId="6">[20]Codifiche!$Y$2:$Y$11</definedName>
    <definedName name="QUOTA_40" localSheetId="7">[20]Codifiche!$Y$2:$Y$11</definedName>
    <definedName name="QUOTA_40" localSheetId="8">[20]Codifiche!$Y$2:$Y$11</definedName>
    <definedName name="QUOTA_40">[21]Codifiche!$Y$2:$Y$11</definedName>
    <definedName name="re" localSheetId="0">#REF!</definedName>
    <definedName name="re" localSheetId="6">#REF!</definedName>
    <definedName name="re" localSheetId="7">#REF!</definedName>
    <definedName name="re" localSheetId="8">#REF!</definedName>
    <definedName name="re">#REF!</definedName>
    <definedName name="re_1">"#REF!"</definedName>
    <definedName name="rewe" localSheetId="0">[52]AOTS!$1:$1048576</definedName>
    <definedName name="rewe" localSheetId="6">[53]AOTS!$A:$IV</definedName>
    <definedName name="rewe" localSheetId="7">[53]AOTS!$A:$IV</definedName>
    <definedName name="rewe" localSheetId="8">[53]AOTS!$A:$IV</definedName>
    <definedName name="rewe">[53]AOTS!$1:$1048576</definedName>
    <definedName name="Riassunto__Risorse_complessive" localSheetId="0">#REF!</definedName>
    <definedName name="Riassunto__Risorse_complessive" localSheetId="6">#REF!</definedName>
    <definedName name="Riassunto__Risorse_complessive" localSheetId="7">#REF!</definedName>
    <definedName name="Riassunto__Risorse_complessive" localSheetId="8">#REF!</definedName>
    <definedName name="Riassunto__Risorse_complessive">#REF!</definedName>
    <definedName name="ricavi" localSheetId="0">#REF!</definedName>
    <definedName name="ricavi" localSheetId="6">#REF!</definedName>
    <definedName name="ricavi" localSheetId="7">#REF!</definedName>
    <definedName name="ricavi" localSheetId="8">#REF!</definedName>
    <definedName name="ricavi">#REF!</definedName>
    <definedName name="sc_clipper" localSheetId="0">#REF!</definedName>
    <definedName name="sc_clipper" localSheetId="6">#REF!</definedName>
    <definedName name="sc_clipper" localSheetId="7">#REF!</definedName>
    <definedName name="sc_clipper" localSheetId="8">#REF!</definedName>
    <definedName name="sc_clipper">#REF!</definedName>
    <definedName name="sc_d00101" localSheetId="0">#REF!</definedName>
    <definedName name="sc_d00101" localSheetId="7">#REF!</definedName>
    <definedName name="sc_d00101" localSheetId="8">#REF!</definedName>
    <definedName name="sc_d00101">#REF!</definedName>
    <definedName name="sc_d00102" localSheetId="0">#REF!</definedName>
    <definedName name="sc_d00102" localSheetId="7">#REF!</definedName>
    <definedName name="sc_d00102" localSheetId="8">#REF!</definedName>
    <definedName name="sc_d00102">#REF!</definedName>
    <definedName name="sc_d00103" localSheetId="0">#REF!</definedName>
    <definedName name="sc_d00103" localSheetId="7">#REF!</definedName>
    <definedName name="sc_d00103" localSheetId="8">#REF!</definedName>
    <definedName name="sc_d00103">#REF!</definedName>
    <definedName name="sc_d00105" localSheetId="0">#REF!</definedName>
    <definedName name="sc_d00105" localSheetId="7">#REF!</definedName>
    <definedName name="sc_d00105" localSheetId="8">#REF!</definedName>
    <definedName name="sc_d00105">#REF!</definedName>
    <definedName name="sc_d00501" localSheetId="0">#REF!</definedName>
    <definedName name="sc_d00501" localSheetId="7">#REF!</definedName>
    <definedName name="sc_d00501" localSheetId="8">#REF!</definedName>
    <definedName name="sc_d00501">#REF!</definedName>
    <definedName name="sc_g00201" localSheetId="0">#REF!</definedName>
    <definedName name="sc_g00201" localSheetId="7">#REF!</definedName>
    <definedName name="sc_g00201" localSheetId="8">#REF!</definedName>
    <definedName name="sc_g00201">#REF!</definedName>
    <definedName name="selez">"#REF!"</definedName>
    <definedName name="SESSO" localSheetId="6">[20]Codifiche!$A$2:$A$6</definedName>
    <definedName name="SESSO" localSheetId="7">[20]Codifiche!$A$2:$A$6</definedName>
    <definedName name="SESSO" localSheetId="8">[20]Codifiche!$A$2:$A$6</definedName>
    <definedName name="SESSO">[21]Codifiche!$A$2:$A$6</definedName>
    <definedName name="SPSS" localSheetId="0">#REF!</definedName>
    <definedName name="SPSS" localSheetId="6">#REF!</definedName>
    <definedName name="SPSS" localSheetId="7">#REF!</definedName>
    <definedName name="SPSS" localSheetId="8">#REF!</definedName>
    <definedName name="SPSS">#REF!</definedName>
    <definedName name="stampa" localSheetId="0">[54]AOTS!$1:$1048576</definedName>
    <definedName name="stampa" localSheetId="6">[54]AOTS!$A:$IV</definedName>
    <definedName name="stampa" localSheetId="7">[54]AOTS!$A:$IV</definedName>
    <definedName name="stampa" localSheetId="8">[54]AOTS!$A:$IV</definedName>
    <definedName name="stampa">[54]AOTS!$1:$1048576</definedName>
    <definedName name="STATO" localSheetId="6">[20]Codifiche!$B$2:$B$15</definedName>
    <definedName name="STATO" localSheetId="7">[20]Codifiche!$B$2:$B$15</definedName>
    <definedName name="STATO" localSheetId="8">[20]Codifiche!$B$2:$B$15</definedName>
    <definedName name="STATO">[21]Codifiche!$B$2:$B$15</definedName>
    <definedName name="TEMPO" localSheetId="6">[20]Codifiche!$R$2:$R$15</definedName>
    <definedName name="TEMPO" localSheetId="7">[20]Codifiche!$R$2:$R$15</definedName>
    <definedName name="TEMPO" localSheetId="8">[20]Codifiche!$R$2:$R$15</definedName>
    <definedName name="TEMPO">[21]Codifiche!$R$2:$R$15</definedName>
    <definedName name="Term_agg_ASCOT" localSheetId="0">#REF!</definedName>
    <definedName name="Term_agg_ASCOT" localSheetId="6">#REF!</definedName>
    <definedName name="Term_agg_ASCOT" localSheetId="7">#REF!</definedName>
    <definedName name="Term_agg_ASCOT" localSheetId="8">#REF!</definedName>
    <definedName name="Term_agg_ASCOT">#REF!</definedName>
    <definedName name="_xlnm.Print_Titles" localSheetId="3">'Alimentazione CE Costi'!$1:$2</definedName>
    <definedName name="_xlnm.Print_Titles" localSheetId="4">'Alimentazione CE Ricavi'!$1:$2</definedName>
    <definedName name="_xlnm.Print_Titles" localSheetId="2">'CE Min'!$24:$24</definedName>
    <definedName name="_xlnm.Print_Titles" localSheetId="1">'Schema CE'!$4:$5</definedName>
    <definedName name="Tot_chemio_regione" localSheetId="0">#REF!</definedName>
    <definedName name="Tot_chemio_regione" localSheetId="6">#REF!</definedName>
    <definedName name="Tot_chemio_regione" localSheetId="7">#REF!</definedName>
    <definedName name="Tot_chemio_regione" localSheetId="8">#REF!</definedName>
    <definedName name="Tot_chemio_regione">#REF!</definedName>
    <definedName name="Tot_referti_G2RISregione" localSheetId="0">#REF!</definedName>
    <definedName name="Tot_referti_G2RISregione" localSheetId="6">#REF!</definedName>
    <definedName name="Tot_referti_G2RISregione" localSheetId="7">#REF!</definedName>
    <definedName name="Tot_referti_G2RISregione" localSheetId="8">#REF!</definedName>
    <definedName name="Tot_referti_G2RISregione">#REF!</definedName>
    <definedName name="TOTALE" localSheetId="0">#REF!</definedName>
    <definedName name="TOTALE" localSheetId="8">#REF!</definedName>
    <definedName name="TOTALE">#REF!</definedName>
    <definedName name="Totale_accessi_regione" localSheetId="0">#REF!</definedName>
    <definedName name="Totale_accessi_regione" localSheetId="7">#REF!</definedName>
    <definedName name="Totale_accessi_regione" localSheetId="8">#REF!</definedName>
    <definedName name="Totale_accessi_regione">#REF!</definedName>
    <definedName name="Totale_acquisti_di_rilievo_aziendale" localSheetId="0">#REF!</definedName>
    <definedName name="Totale_acquisti_di_rilievo_aziendale" localSheetId="7">#REF!</definedName>
    <definedName name="Totale_acquisti_di_rilievo_aziendale" localSheetId="8">#REF!</definedName>
    <definedName name="Totale_acquisti_di_rilievo_aziendale">#REF!</definedName>
    <definedName name="Totale_acquisti_di_rilievo_regionale" localSheetId="0">#REF!</definedName>
    <definedName name="Totale_acquisti_di_rilievo_regionale" localSheetId="7">#REF!</definedName>
    <definedName name="Totale_acquisti_di_rilievo_regionale" localSheetId="8">#REF!</definedName>
    <definedName name="Totale_acquisti_di_rilievo_regionale">#REF!</definedName>
    <definedName name="Totale_dip_regione" localSheetId="0">#REF!</definedName>
    <definedName name="Totale_dip_regione" localSheetId="7">#REF!</definedName>
    <definedName name="Totale_dip_regione" localSheetId="8">#REF!</definedName>
    <definedName name="Totale_dip_regione">#REF!</definedName>
    <definedName name="Totale_esami_regione" localSheetId="0">#REF!</definedName>
    <definedName name="Totale_esami_regione" localSheetId="7">#REF!</definedName>
    <definedName name="Totale_esami_regione" localSheetId="8">#REF!</definedName>
    <definedName name="Totale_esami_regione">#REF!</definedName>
    <definedName name="Totale_interventi_di_rilievo_aziendale" localSheetId="0">#REF!</definedName>
    <definedName name="Totale_interventi_di_rilievo_aziendale" localSheetId="7">#REF!</definedName>
    <definedName name="Totale_interventi_di_rilievo_aziendale" localSheetId="8">#REF!</definedName>
    <definedName name="Totale_interventi_di_rilievo_aziendale">#REF!</definedName>
    <definedName name="Totale_interventi_di_rilievo_regionale" localSheetId="0">#REF!</definedName>
    <definedName name="Totale_interventi_di_rilievo_regionale" localSheetId="7">#REF!</definedName>
    <definedName name="Totale_interventi_di_rilievo_regionale" localSheetId="8">#REF!</definedName>
    <definedName name="Totale_interventi_di_rilievo_regionale">#REF!</definedName>
    <definedName name="Totale_parametro_riferimento_G2" localSheetId="0">#REF!</definedName>
    <definedName name="Totale_parametro_riferimento_G2" localSheetId="7">#REF!</definedName>
    <definedName name="Totale_parametro_riferimento_G2" localSheetId="8">#REF!</definedName>
    <definedName name="Totale_parametro_riferimento_G2">#REF!</definedName>
    <definedName name="Totale_trasf_regione" localSheetId="0">#REF!</definedName>
    <definedName name="Totale_trasf_regione" localSheetId="7">#REF!</definedName>
    <definedName name="Totale_trasf_regione" localSheetId="8">#REF!</definedName>
    <definedName name="Totale_trasf_regione">#REF!</definedName>
    <definedName name="Uselist" localSheetId="0">INDEX("[21]!valdata",1,MATCH("'[22]2010'!xfd1",[33]Lists!$A$1:$IV$1,0)):INDEX("[21]!valdata",Counter,MATCH("'[22]2010'!xfd1",[33]Lists!$A$1:$IV$1,0))</definedName>
    <definedName name="Uselist" localSheetId="6">INDEX("[21]!valdata",1,MATCH("'[22]2010'!xfd1",[33]Lists!$A$1:$IV$1,0)):INDEX("[21]!valdata",Counter,MATCH("'[22]2010'!xfd1",[33]Lists!$A$1:$IV$1,0))</definedName>
    <definedName name="Uselist" localSheetId="7">INDEX("[21]!valdata",1,MATCH("'[22]2010'!xfd1",[33]Lists!$A$1:$IV$1,0)):INDEX("[21]!valdata",Counter,MATCH("'[22]2010'!xfd1",[33]Lists!$A$1:$IV$1,0))</definedName>
    <definedName name="Uselist" localSheetId="8">INDEX("[21]!valdata",1,MATCH("'[22]2010'!xfd1",[33]Lists!$A$1:$IV$1,0)):INDEX("[21]!valdata",Counter,MATCH("'[22]2010'!xfd1",[33]Lists!$A$1:$IV$1,0))</definedName>
    <definedName name="Uselist">INDEX("[21]!valdata",1,MATCH("'[22]2010'!xfd1",[33]Lists!$A$1:$IV$1,0)):INDEX("[21]!valdata",Counter,MATCH("'[22]2010'!xfd1",[33]Lists!$A$1:$IV$1,0))</definedName>
    <definedName name="Uselist2" localSheetId="0">INDEX("[21]!valdata2",1,MATCH("'[23]2010'!xfd1",[35]profili!$A$1:$IV$1,0)):INDEX("[21]!valdata2",Counter2,MATCH("'[23]2010'!xfd1",[35]profili!$A$1:$IV$1,0))</definedName>
    <definedName name="Uselist2" localSheetId="6">INDEX("[21]!valdata2",1,MATCH("'[23]2010'!xfd1",[34]profili!$A$1:$IV$1,0)):INDEX("[21]!valdata2",Tab.contributi!Counter2,MATCH("'[23]2010'!xfd1",[34]profili!$A$1:$IV$1,0))</definedName>
    <definedName name="Uselist2" localSheetId="7">INDEX("[21]!valdata2",1,MATCH("'[23]2010'!xfd1",[34]profili!$A$1:$IV$1,0)):INDEX("[21]!valdata2",'Tab.Costi Infragruppo'!Counter2,MATCH("'[23]2010'!xfd1",[34]profili!$A$1:$IV$1,0))</definedName>
    <definedName name="Uselist2" localSheetId="8">INDEX("[21]!valdata2",1,MATCH("'[23]2010'!xfd1",[34]profili!$A$1:$IV$1,0)):INDEX("[21]!valdata2",Tab.RicaviInfragruppo!Counter2,MATCH("'[23]2010'!xfd1",[34]profili!$A$1:$IV$1,0))</definedName>
    <definedName name="Uselist2">INDEX("[21]!valdata2",1,MATCH("'[23]2010'!xfd1",[35]profili!$A$1:$IV$1,0)):INDEX("[21]!valdata2",Counter2,MATCH("'[23]2010'!xfd1",[35]profili!$A$1:$IV$1,0))</definedName>
    <definedName name="val_nom_term_ce" localSheetId="0">#REF!</definedName>
    <definedName name="val_nom_term_ce" localSheetId="6">#REF!</definedName>
    <definedName name="val_nom_term_ce" localSheetId="7">#REF!</definedName>
    <definedName name="val_nom_term_ce" localSheetId="8">#REF!</definedName>
    <definedName name="val_nom_term_ce">#REF!</definedName>
    <definedName name="Val_nom_terminale" localSheetId="0">#REF!</definedName>
    <definedName name="Val_nom_terminale" localSheetId="6">#REF!</definedName>
    <definedName name="Val_nom_terminale" localSheetId="7">#REF!</definedName>
    <definedName name="Val_nom_terminale" localSheetId="8">#REF!</definedName>
    <definedName name="Val_nom_terminale">#REF!</definedName>
    <definedName name="val_ora_a0102" localSheetId="0">#REF!</definedName>
    <definedName name="val_ora_a0102" localSheetId="6">#REF!</definedName>
    <definedName name="val_ora_a0102" localSheetId="7">#REF!</definedName>
    <definedName name="val_ora_a0102" localSheetId="8">#REF!</definedName>
    <definedName name="val_ora_a0102">#REF!</definedName>
    <definedName name="val_ora_a0202" localSheetId="0">#REF!</definedName>
    <definedName name="val_ora_a0202" localSheetId="7">#REF!</definedName>
    <definedName name="val_ora_a0202" localSheetId="8">#REF!</definedName>
    <definedName name="val_ora_a0202">#REF!</definedName>
    <definedName name="val_ora_a0701" localSheetId="0">#REF!</definedName>
    <definedName name="val_ora_a0701" localSheetId="7">#REF!</definedName>
    <definedName name="val_ora_a0701" localSheetId="8">#REF!</definedName>
    <definedName name="val_ora_a0701">#REF!</definedName>
    <definedName name="val_ora_b0011" localSheetId="0">#REF!</definedName>
    <definedName name="val_ora_b0011" localSheetId="7">#REF!</definedName>
    <definedName name="val_ora_b0011" localSheetId="8">#REF!</definedName>
    <definedName name="val_ora_b0011">#REF!</definedName>
    <definedName name="val_ora_b0012" localSheetId="0">#REF!</definedName>
    <definedName name="val_ora_b0012" localSheetId="7">#REF!</definedName>
    <definedName name="val_ora_b0012" localSheetId="8">#REF!</definedName>
    <definedName name="val_ora_b0012">#REF!</definedName>
    <definedName name="val_ora_b0013" localSheetId="0">'[46]B0-Er.Serv.San.-dettaglio'!#REF!</definedName>
    <definedName name="val_ora_b0013" localSheetId="7">'[47]B0-Er.Serv.San.-dettaglio'!#REF!</definedName>
    <definedName name="val_ora_b0013" localSheetId="8">'[47]B0-Er.Serv.San.-dettaglio'!#REF!</definedName>
    <definedName name="val_ora_b0013">'[47]B0-Er.Serv.San.-dettaglio'!#REF!</definedName>
    <definedName name="val_ora_b0014" localSheetId="0">#REF!</definedName>
    <definedName name="val_ora_b0014" localSheetId="6">#REF!</definedName>
    <definedName name="val_ora_b0014" localSheetId="7">#REF!</definedName>
    <definedName name="val_ora_b0014" localSheetId="8">#REF!</definedName>
    <definedName name="val_ora_b0014">#REF!</definedName>
    <definedName name="val_ora_b0015" localSheetId="0">#REF!</definedName>
    <definedName name="val_ora_b0015" localSheetId="6">#REF!</definedName>
    <definedName name="val_ora_b0015" localSheetId="7">#REF!</definedName>
    <definedName name="val_ora_b0015" localSheetId="8">#REF!</definedName>
    <definedName name="val_ora_b0015">#REF!</definedName>
    <definedName name="val_ora_b0016" localSheetId="0">#REF!</definedName>
    <definedName name="val_ora_b0016" localSheetId="6">#REF!</definedName>
    <definedName name="val_ora_b0016" localSheetId="7">#REF!</definedName>
    <definedName name="val_ora_b0016" localSheetId="8">#REF!</definedName>
    <definedName name="val_ora_b0016">#REF!</definedName>
    <definedName name="val_ora_b002" localSheetId="0">#REF!</definedName>
    <definedName name="val_ora_b002" localSheetId="7">#REF!</definedName>
    <definedName name="val_ora_b002" localSheetId="8">#REF!</definedName>
    <definedName name="val_ora_b002">#REF!</definedName>
    <definedName name="val_ora_b003" localSheetId="0">#REF!</definedName>
    <definedName name="val_ora_b003" localSheetId="7">#REF!</definedName>
    <definedName name="val_ora_b003" localSheetId="8">#REF!</definedName>
    <definedName name="val_ora_b003">#REF!</definedName>
    <definedName name="val_ora_b004" localSheetId="0">#REF!</definedName>
    <definedName name="val_ora_b004" localSheetId="7">#REF!</definedName>
    <definedName name="val_ora_b004" localSheetId="8">#REF!</definedName>
    <definedName name="val_ora_b004">#REF!</definedName>
    <definedName name="val_ora_b005" localSheetId="0">#REF!</definedName>
    <definedName name="val_ora_b005" localSheetId="7">#REF!</definedName>
    <definedName name="val_ora_b005" localSheetId="8">#REF!</definedName>
    <definedName name="val_ora_b005">#REF!</definedName>
    <definedName name="val_ora_b006" localSheetId="0">#REF!</definedName>
    <definedName name="val_ora_b006" localSheetId="7">#REF!</definedName>
    <definedName name="val_ora_b006" localSheetId="8">#REF!</definedName>
    <definedName name="val_ora_b006">#REF!</definedName>
    <definedName name="val_ora_b007" localSheetId="0">#REF!</definedName>
    <definedName name="val_ora_b007" localSheetId="7">#REF!</definedName>
    <definedName name="val_ora_b007" localSheetId="8">#REF!</definedName>
    <definedName name="val_ora_b007">#REF!</definedName>
    <definedName name="val_ora_b008" localSheetId="0">#REF!</definedName>
    <definedName name="val_ora_b008" localSheetId="7">#REF!</definedName>
    <definedName name="val_ora_b008" localSheetId="8">#REF!</definedName>
    <definedName name="val_ora_b008">#REF!</definedName>
    <definedName name="val_ora_b009" localSheetId="0">#REF!</definedName>
    <definedName name="val_ora_b009" localSheetId="7">#REF!</definedName>
    <definedName name="val_ora_b009" localSheetId="8">#REF!</definedName>
    <definedName name="val_ora_b009">#REF!</definedName>
    <definedName name="val_ora_c001" localSheetId="0">#REF!</definedName>
    <definedName name="val_ora_c001" localSheetId="7">#REF!</definedName>
    <definedName name="val_ora_c001" localSheetId="8">#REF!</definedName>
    <definedName name="val_ora_c001">#REF!</definedName>
    <definedName name="val_ora_c002" localSheetId="0">#REF!</definedName>
    <definedName name="val_ora_c002" localSheetId="7">#REF!</definedName>
    <definedName name="val_ora_c002" localSheetId="8">#REF!</definedName>
    <definedName name="val_ora_c002">#REF!</definedName>
    <definedName name="val_ora_c003" localSheetId="0">#REF!</definedName>
    <definedName name="val_ora_c003" localSheetId="7">#REF!</definedName>
    <definedName name="val_ora_c003" localSheetId="8">#REF!</definedName>
    <definedName name="val_ora_c003">#REF!</definedName>
    <definedName name="val_ora_c004" localSheetId="0">#REF!</definedName>
    <definedName name="val_ora_c004" localSheetId="7">#REF!</definedName>
    <definedName name="val_ora_c004" localSheetId="8">#REF!</definedName>
    <definedName name="val_ora_c004">#REF!</definedName>
    <definedName name="val_ora_c005" localSheetId="0">#REF!</definedName>
    <definedName name="val_ora_c005" localSheetId="7">#REF!</definedName>
    <definedName name="val_ora_c005" localSheetId="8">#REF!</definedName>
    <definedName name="val_ora_c005">#REF!</definedName>
    <definedName name="val_ora_c007" localSheetId="0">#REF!</definedName>
    <definedName name="val_ora_c007" localSheetId="7">#REF!</definedName>
    <definedName name="val_ora_c007" localSheetId="8">#REF!</definedName>
    <definedName name="val_ora_c007">#REF!</definedName>
    <definedName name="val_ora_c008" localSheetId="0">#REF!</definedName>
    <definedName name="val_ora_c008" localSheetId="7">#REF!</definedName>
    <definedName name="val_ora_c008" localSheetId="8">#REF!</definedName>
    <definedName name="val_ora_c008">#REF!</definedName>
    <definedName name="val_ora_d0101" localSheetId="0">#REF!</definedName>
    <definedName name="val_ora_d0101" localSheetId="7">#REF!</definedName>
    <definedName name="val_ora_d0101" localSheetId="8">#REF!</definedName>
    <definedName name="val_ora_d0101">#REF!</definedName>
    <definedName name="val_ora_d0102" localSheetId="0">#REF!</definedName>
    <definedName name="val_ora_d0102" localSheetId="7">#REF!</definedName>
    <definedName name="val_ora_d0102" localSheetId="8">#REF!</definedName>
    <definedName name="val_ora_d0102">#REF!</definedName>
    <definedName name="val_ora_d0103" localSheetId="0">'[46]D0-Scamb.Inform.-Cond.SISR-2004'!$W$31+'[46]D0-Scamb.Inform.-Cond.SISR-2004'!$W$32</definedName>
    <definedName name="val_ora_d0103" localSheetId="7">'[47]D0-Scamb.Inform.-Cond.SISR-2004'!$W$31+'[47]D0-Scamb.Inform.-Cond.SISR-2004'!$W$32</definedName>
    <definedName name="val_ora_d0103" localSheetId="8">'[47]D0-Scamb.Inform.-Cond.SISR-2004'!$W$31+'[47]D0-Scamb.Inform.-Cond.SISR-2004'!$W$32</definedName>
    <definedName name="val_ora_d0103">'[47]D0-Scamb.Inform.-Cond.SISR-2004'!$W$31+'[47]D0-Scamb.Inform.-Cond.SISR-2004'!$W$32</definedName>
    <definedName name="val_ora_d0105" localSheetId="0">#REF!</definedName>
    <definedName name="val_ora_d0105" localSheetId="6">#REF!</definedName>
    <definedName name="val_ora_d0105" localSheetId="7">#REF!</definedName>
    <definedName name="val_ora_d0105" localSheetId="8">#REF!</definedName>
    <definedName name="val_ora_d0105">#REF!</definedName>
    <definedName name="val_ora_d0201" localSheetId="0">#REF!</definedName>
    <definedName name="val_ora_d0201" localSheetId="6">#REF!</definedName>
    <definedName name="val_ora_d0201" localSheetId="7">#REF!</definedName>
    <definedName name="val_ora_d0201" localSheetId="8">#REF!</definedName>
    <definedName name="val_ora_d0201">#REF!</definedName>
    <definedName name="val_ora_e01" localSheetId="0">#REF!</definedName>
    <definedName name="val_ora_e01" localSheetId="6">#REF!</definedName>
    <definedName name="val_ora_e01" localSheetId="7">#REF!</definedName>
    <definedName name="val_ora_e01" localSheetId="8">#REF!</definedName>
    <definedName name="val_ora_e01">#REF!</definedName>
    <definedName name="val_ora_e0102" localSheetId="0">#REF!</definedName>
    <definedName name="val_ora_e0102" localSheetId="7">#REF!</definedName>
    <definedName name="val_ora_e0102" localSheetId="8">#REF!</definedName>
    <definedName name="val_ora_e0102">#REF!</definedName>
    <definedName name="val_ora_e0103" localSheetId="0">#REF!</definedName>
    <definedName name="val_ora_e0103" localSheetId="7">#REF!</definedName>
    <definedName name="val_ora_e0103" localSheetId="8">#REF!</definedName>
    <definedName name="val_ora_e0103">#REF!</definedName>
    <definedName name="val_ora_e04" localSheetId="0">#REF!</definedName>
    <definedName name="val_ora_e04" localSheetId="7">#REF!</definedName>
    <definedName name="val_ora_e04" localSheetId="8">#REF!</definedName>
    <definedName name="val_ora_e04">#REF!</definedName>
    <definedName name="val_ora_e05" localSheetId="0">#REF!</definedName>
    <definedName name="val_ora_e05" localSheetId="7">#REF!</definedName>
    <definedName name="val_ora_e05" localSheetId="8">#REF!</definedName>
    <definedName name="val_ora_e05">#REF!</definedName>
    <definedName name="val_ora_g0201" localSheetId="0">#REF!</definedName>
    <definedName name="val_ora_g0201" localSheetId="7">#REF!</definedName>
    <definedName name="val_ora_g0201" localSheetId="8">#REF!</definedName>
    <definedName name="val_ora_g0201">#REF!</definedName>
    <definedName name="val_tot_ap_reg" localSheetId="0">#REF!</definedName>
    <definedName name="val_tot_ap_reg" localSheetId="7">#REF!</definedName>
    <definedName name="val_tot_ap_reg" localSheetId="8">#REF!</definedName>
    <definedName name="val_tot_ap_reg">#REF!</definedName>
    <definedName name="val_tot_ap_reg1" localSheetId="0">#REF!</definedName>
    <definedName name="val_tot_ap_reg1" localSheetId="7">#REF!</definedName>
    <definedName name="val_tot_ap_reg1" localSheetId="8">#REF!</definedName>
    <definedName name="val_tot_ap_reg1">#REF!</definedName>
    <definedName name="val_tot_ca_reg" localSheetId="0">#REF!</definedName>
    <definedName name="val_tot_ca_reg" localSheetId="7">#REF!</definedName>
    <definedName name="val_tot_ca_reg" localSheetId="8">#REF!</definedName>
    <definedName name="val_tot_ca_reg">#REF!</definedName>
    <definedName name="val_tot_car_reg" localSheetId="0">#REF!</definedName>
    <definedName name="val_tot_car_reg" localSheetId="7">#REF!</definedName>
    <definedName name="val_tot_car_reg" localSheetId="8">#REF!</definedName>
    <definedName name="val_tot_car_reg">#REF!</definedName>
    <definedName name="val_tot_cep_reg" localSheetId="0">#REF!</definedName>
    <definedName name="val_tot_cep_reg" localSheetId="7">#REF!</definedName>
    <definedName name="val_tot_cep_reg" localSheetId="8">#REF!</definedName>
    <definedName name="val_tot_cep_reg">#REF!</definedName>
    <definedName name="val_tot_cup_reg" localSheetId="0">#REF!</definedName>
    <definedName name="val_tot_cup_reg" localSheetId="7">#REF!</definedName>
    <definedName name="val_tot_cup_reg" localSheetId="8">#REF!</definedName>
    <definedName name="val_tot_cup_reg">#REF!</definedName>
    <definedName name="val_tot_ec_reg" localSheetId="0">#REF!</definedName>
    <definedName name="val_tot_ec_reg" localSheetId="7">#REF!</definedName>
    <definedName name="val_tot_ec_reg" localSheetId="8">#REF!</definedName>
    <definedName name="val_tot_ec_reg">#REF!</definedName>
    <definedName name="val_tot_em_reg" localSheetId="0">#REF!</definedName>
    <definedName name="val_tot_em_reg" localSheetId="7">#REF!</definedName>
    <definedName name="val_tot_em_reg" localSheetId="8">#REF!</definedName>
    <definedName name="val_tot_em_reg">#REF!</definedName>
    <definedName name="val_tot_gc_reg" localSheetId="0">#REF!</definedName>
    <definedName name="val_tot_gc_reg" localSheetId="7">#REF!</definedName>
    <definedName name="val_tot_gc_reg" localSheetId="8">#REF!</definedName>
    <definedName name="val_tot_gc_reg">#REF!</definedName>
    <definedName name="val_tot_ge_reg" localSheetId="0">#REF!</definedName>
    <definedName name="val_tot_ge_reg" localSheetId="7">#REF!</definedName>
    <definedName name="val_tot_ge_reg" localSheetId="8">#REF!</definedName>
    <definedName name="val_tot_ge_reg">#REF!</definedName>
    <definedName name="val_tot_ge_term" localSheetId="0">#REF!</definedName>
    <definedName name="val_tot_ge_term" localSheetId="7">#REF!</definedName>
    <definedName name="val_tot_ge_term" localSheetId="8">#REF!</definedName>
    <definedName name="val_tot_ge_term">#REF!</definedName>
    <definedName name="val_tot_pa_reg" localSheetId="0">#REF!</definedName>
    <definedName name="val_tot_pa_reg" localSheetId="7">#REF!</definedName>
    <definedName name="val_tot_pa_reg" localSheetId="8">#REF!</definedName>
    <definedName name="val_tot_pa_reg">#REF!</definedName>
    <definedName name="val_tot_pi_reg" localSheetId="0">#REF!</definedName>
    <definedName name="val_tot_pi_reg" localSheetId="7">#REF!</definedName>
    <definedName name="val_tot_pi_reg" localSheetId="8">#REF!</definedName>
    <definedName name="val_tot_pi_reg">#REF!</definedName>
    <definedName name="val_tot_ps_reg" localSheetId="0">#REF!</definedName>
    <definedName name="val_tot_ps_reg" localSheetId="7">#REF!</definedName>
    <definedName name="val_tot_ps_reg" localSheetId="8">#REF!</definedName>
    <definedName name="val_tot_ps_reg">#REF!</definedName>
    <definedName name="val_tot_ps_reg_var" localSheetId="0">#REF!</definedName>
    <definedName name="val_tot_ps_reg_var" localSheetId="7">#REF!</definedName>
    <definedName name="val_tot_ps_reg_var" localSheetId="8">#REF!</definedName>
    <definedName name="val_tot_ps_reg_var">#REF!</definedName>
    <definedName name="ValData">#N/A</definedName>
    <definedName name="Valdata2">#N/A</definedName>
    <definedName name="VARIAZIONE" localSheetId="6">[20]Codifiche!$M$2:$M$18</definedName>
    <definedName name="VARIAZIONE" localSheetId="7">[20]Codifiche!$M$2:$M$18</definedName>
    <definedName name="VARIAZIONE" localSheetId="8">[20]Codifiche!$M$2:$M$18</definedName>
    <definedName name="VARIAZIONE">[21]Codifiche!$M$2:$M$18</definedName>
    <definedName name="verifica" localSheetId="0">#REF!</definedName>
    <definedName name="verifica" localSheetId="6">#REF!</definedName>
    <definedName name="verifica" localSheetId="7">#REF!</definedName>
    <definedName name="verifica" localSheetId="8">#REF!</definedName>
    <definedName name="verifica">#REF!</definedName>
    <definedName name="verifica_1">"#REF!"</definedName>
    <definedName name="WWWWW">"#REF!"</definedName>
    <definedName name="x" localSheetId="0">#REF!</definedName>
    <definedName name="x" localSheetId="6">#REF!</definedName>
    <definedName name="x" localSheetId="8">#REF!</definedName>
    <definedName name="x">#REF!</definedName>
    <definedName name="zxxx" localSheetId="0">#REF!</definedName>
    <definedName name="zxxx" localSheetId="6">#REF!</definedName>
    <definedName name="zxxx" localSheetId="7">#REF!</definedName>
    <definedName name="zxxx" localSheetId="8">#REF!</definedName>
    <definedName name="z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65" l="1"/>
  <c r="N41" i="65" l="1"/>
  <c r="N40" i="65"/>
  <c r="M39" i="65"/>
  <c r="L39" i="65"/>
  <c r="J39" i="65"/>
  <c r="H39" i="65"/>
  <c r="F39" i="65"/>
  <c r="D39" i="65"/>
  <c r="N38" i="65"/>
  <c r="L37" i="65"/>
  <c r="F37" i="65"/>
  <c r="N36" i="65"/>
  <c r="N35" i="65"/>
  <c r="L34" i="65"/>
  <c r="J34" i="65"/>
  <c r="H34" i="65"/>
  <c r="F34" i="65"/>
  <c r="D34" i="65"/>
  <c r="N33" i="65"/>
  <c r="N32" i="65"/>
  <c r="L31" i="65"/>
  <c r="H31" i="65"/>
  <c r="H30" i="65" s="1"/>
  <c r="D31" i="65"/>
  <c r="L30" i="65"/>
  <c r="J30" i="65"/>
  <c r="F30" i="65"/>
  <c r="D30" i="65"/>
  <c r="J46" i="65"/>
  <c r="N28" i="65"/>
  <c r="N63" i="64"/>
  <c r="N62" i="64"/>
  <c r="N61" i="64"/>
  <c r="N60" i="64"/>
  <c r="N59" i="64"/>
  <c r="N58" i="64"/>
  <c r="N57" i="64"/>
  <c r="N56" i="64"/>
  <c r="N55" i="64"/>
  <c r="N54" i="64"/>
  <c r="L53" i="64"/>
  <c r="J53" i="64"/>
  <c r="H53" i="64"/>
  <c r="F53" i="64"/>
  <c r="D53" i="64"/>
  <c r="N52" i="64"/>
  <c r="N51" i="64"/>
  <c r="N50" i="64"/>
  <c r="N48" i="64"/>
  <c r="N46" i="64"/>
  <c r="N45" i="64"/>
  <c r="N44" i="64"/>
  <c r="N42" i="64"/>
  <c r="L41" i="64"/>
  <c r="J41" i="64"/>
  <c r="H41" i="64"/>
  <c r="F41" i="64"/>
  <c r="D41" i="64"/>
  <c r="N40" i="64"/>
  <c r="L39" i="64"/>
  <c r="J39" i="64"/>
  <c r="H39" i="64"/>
  <c r="F39" i="64"/>
  <c r="D39" i="64"/>
  <c r="N37" i="64"/>
  <c r="N36" i="64"/>
  <c r="N35" i="64"/>
  <c r="N34" i="64"/>
  <c r="N33" i="64"/>
  <c r="L32" i="64"/>
  <c r="J32" i="64"/>
  <c r="H32" i="64"/>
  <c r="F32" i="64"/>
  <c r="D32" i="64"/>
  <c r="N31" i="64"/>
  <c r="N30" i="64"/>
  <c r="N29" i="64"/>
  <c r="N28" i="64"/>
  <c r="N27" i="64"/>
  <c r="N26" i="64"/>
  <c r="N25" i="64"/>
  <c r="N24" i="64"/>
  <c r="N23" i="64"/>
  <c r="N22" i="64"/>
  <c r="N21" i="64"/>
  <c r="N20" i="64"/>
  <c r="N19" i="64"/>
  <c r="N18" i="64"/>
  <c r="N17" i="64"/>
  <c r="N16" i="64"/>
  <c r="N15" i="64"/>
  <c r="N14" i="64"/>
  <c r="N13" i="64"/>
  <c r="N12" i="64"/>
  <c r="N11" i="64"/>
  <c r="N10" i="64"/>
  <c r="N9" i="64"/>
  <c r="N8" i="64"/>
  <c r="N7" i="64"/>
  <c r="B36" i="63"/>
  <c r="B34" i="63"/>
  <c r="B23" i="63"/>
  <c r="B7" i="63"/>
  <c r="F46" i="65" l="1"/>
  <c r="B28" i="63"/>
  <c r="B38" i="63" s="1"/>
  <c r="N30" i="65"/>
  <c r="N31" i="65"/>
  <c r="L64" i="64"/>
  <c r="L46" i="65"/>
  <c r="N39" i="65"/>
  <c r="N37" i="65"/>
  <c r="F64" i="64"/>
  <c r="N32" i="64"/>
  <c r="N41" i="64"/>
  <c r="N53" i="64"/>
  <c r="H64" i="64"/>
  <c r="N39" i="64"/>
  <c r="J64" i="64"/>
  <c r="H46" i="65"/>
  <c r="N34" i="65"/>
  <c r="N46" i="65" s="1"/>
  <c r="D46" i="65"/>
  <c r="D64" i="64"/>
  <c r="I895" i="3"/>
  <c r="N64" i="64" l="1"/>
  <c r="D25" i="62"/>
  <c r="C25" i="62"/>
  <c r="D22" i="62"/>
  <c r="C22" i="62"/>
  <c r="D18" i="62"/>
  <c r="C18" i="62"/>
  <c r="D16" i="62"/>
  <c r="C16" i="62"/>
  <c r="D11" i="62"/>
  <c r="D10" i="62"/>
  <c r="D9" i="62"/>
  <c r="D14" i="62"/>
  <c r="C14" i="62"/>
  <c r="D13" i="62"/>
  <c r="C13" i="62"/>
  <c r="C11" i="62"/>
  <c r="C10" i="62"/>
  <c r="C9" i="62"/>
  <c r="C113" i="62" l="1"/>
  <c r="C96" i="62"/>
  <c r="C93" i="62"/>
  <c r="C90" i="62"/>
  <c r="C82" i="62"/>
  <c r="C73" i="62"/>
  <c r="C67" i="62"/>
  <c r="C27" i="62"/>
  <c r="C24" i="62"/>
  <c r="C15" i="62"/>
  <c r="D113" i="62"/>
  <c r="D96" i="62"/>
  <c r="D93" i="62"/>
  <c r="D90" i="62"/>
  <c r="D82" i="62"/>
  <c r="D73" i="62"/>
  <c r="D67" i="62"/>
  <c r="D27" i="62"/>
  <c r="D24" i="62"/>
  <c r="D15" i="62"/>
  <c r="D12" i="62"/>
  <c r="C12" i="62" l="1"/>
  <c r="D20" i="62"/>
  <c r="C20" i="62"/>
  <c r="D98" i="62"/>
  <c r="C98" i="62"/>
  <c r="J272" i="2" l="1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6" i="2"/>
  <c r="J25" i="2"/>
  <c r="J22" i="2"/>
  <c r="J21" i="2"/>
  <c r="J18" i="2"/>
  <c r="J17" i="2"/>
  <c r="J16" i="2"/>
  <c r="J15" i="2"/>
  <c r="J14" i="2"/>
  <c r="J13" i="2"/>
  <c r="J12" i="2"/>
  <c r="J11" i="2"/>
  <c r="J8" i="2"/>
  <c r="J894" i="3"/>
  <c r="J893" i="3"/>
  <c r="J892" i="3"/>
  <c r="J891" i="3"/>
  <c r="J890" i="3"/>
  <c r="J888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3" i="3"/>
  <c r="J832" i="3"/>
  <c r="J830" i="3"/>
  <c r="J829" i="3"/>
  <c r="J828" i="3"/>
  <c r="J827" i="3"/>
  <c r="J826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0" i="3"/>
  <c r="J649" i="3"/>
  <c r="J648" i="3"/>
  <c r="J647" i="3"/>
  <c r="J646" i="3"/>
  <c r="J642" i="3"/>
  <c r="J640" i="3"/>
  <c r="J639" i="3"/>
  <c r="J638" i="3"/>
  <c r="J637" i="3"/>
  <c r="J636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3" i="3"/>
  <c r="J602" i="3"/>
  <c r="J601" i="3"/>
  <c r="J600" i="3"/>
  <c r="J599" i="3"/>
  <c r="J595" i="3"/>
  <c r="J593" i="3"/>
  <c r="J592" i="3"/>
  <c r="J591" i="3"/>
  <c r="J590" i="3"/>
  <c r="J589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6" i="3"/>
  <c r="J555" i="3"/>
  <c r="J554" i="3"/>
  <c r="J553" i="3"/>
  <c r="J552" i="3"/>
  <c r="J548" i="3"/>
  <c r="J546" i="3"/>
  <c r="J545" i="3"/>
  <c r="J544" i="3"/>
  <c r="J543" i="3"/>
  <c r="J542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F110" i="1" l="1"/>
  <c r="F109" i="1"/>
  <c r="F99" i="1"/>
  <c r="F98" i="1"/>
  <c r="F94" i="1"/>
  <c r="F93" i="1"/>
  <c r="F89" i="1"/>
  <c r="F88" i="1"/>
  <c r="D587" i="4"/>
  <c r="E117" i="1" s="1"/>
  <c r="D586" i="4"/>
  <c r="D585" i="4"/>
  <c r="D583" i="4"/>
  <c r="E115" i="1" s="1"/>
  <c r="D582" i="4"/>
  <c r="E114" i="1" s="1"/>
  <c r="D581" i="4"/>
  <c r="E113" i="1" s="1"/>
  <c r="D580" i="4"/>
  <c r="E112" i="1" s="1"/>
  <c r="D575" i="4"/>
  <c r="D574" i="4"/>
  <c r="D573" i="4"/>
  <c r="D572" i="4"/>
  <c r="D571" i="4"/>
  <c r="D570" i="4"/>
  <c r="D569" i="4"/>
  <c r="D568" i="4"/>
  <c r="D566" i="4"/>
  <c r="D565" i="4"/>
  <c r="D563" i="4"/>
  <c r="D562" i="4"/>
  <c r="D561" i="4"/>
  <c r="D560" i="4"/>
  <c r="D559" i="4"/>
  <c r="D558" i="4"/>
  <c r="D557" i="4"/>
  <c r="D556" i="4"/>
  <c r="D554" i="4"/>
  <c r="D552" i="4"/>
  <c r="D551" i="4"/>
  <c r="D548" i="4"/>
  <c r="D547" i="4"/>
  <c r="D545" i="4"/>
  <c r="E104" i="1" s="1"/>
  <c r="D543" i="4"/>
  <c r="D542" i="4"/>
  <c r="D541" i="4"/>
  <c r="D540" i="4"/>
  <c r="D539" i="4"/>
  <c r="D538" i="4"/>
  <c r="D537" i="4"/>
  <c r="D536" i="4"/>
  <c r="D534" i="4"/>
  <c r="D532" i="4"/>
  <c r="D531" i="4"/>
  <c r="D530" i="4"/>
  <c r="D529" i="4"/>
  <c r="D528" i="4"/>
  <c r="D527" i="4"/>
  <c r="D526" i="4"/>
  <c r="D524" i="4"/>
  <c r="D523" i="4"/>
  <c r="D521" i="4"/>
  <c r="D519" i="4"/>
  <c r="E101" i="1" s="1"/>
  <c r="D515" i="4"/>
  <c r="E96" i="1" s="1"/>
  <c r="D514" i="4"/>
  <c r="D511" i="4"/>
  <c r="D510" i="4"/>
  <c r="D508" i="4"/>
  <c r="D507" i="4"/>
  <c r="D506" i="4"/>
  <c r="D504" i="4"/>
  <c r="D503" i="4"/>
  <c r="D502" i="4"/>
  <c r="D501" i="4"/>
  <c r="D500" i="4"/>
  <c r="D498" i="4"/>
  <c r="D497" i="4"/>
  <c r="D496" i="4"/>
  <c r="D492" i="4"/>
  <c r="D491" i="4"/>
  <c r="D490" i="4"/>
  <c r="D489" i="4"/>
  <c r="D488" i="4"/>
  <c r="D487" i="4"/>
  <c r="D486" i="4"/>
  <c r="D485" i="4"/>
  <c r="D484" i="4"/>
  <c r="D483" i="4"/>
  <c r="D481" i="4"/>
  <c r="D480" i="4"/>
  <c r="D479" i="4"/>
  <c r="D478" i="4"/>
  <c r="D477" i="4"/>
  <c r="D476" i="4"/>
  <c r="D474" i="4"/>
  <c r="E82" i="1" s="1"/>
  <c r="D473" i="4"/>
  <c r="D472" i="4"/>
  <c r="D471" i="4"/>
  <c r="D470" i="4"/>
  <c r="D469" i="4"/>
  <c r="D468" i="4"/>
  <c r="D467" i="4"/>
  <c r="D464" i="4"/>
  <c r="D463" i="4"/>
  <c r="D462" i="4"/>
  <c r="D461" i="4"/>
  <c r="D460" i="4"/>
  <c r="D459" i="4"/>
  <c r="D457" i="4"/>
  <c r="D456" i="4"/>
  <c r="D455" i="4"/>
  <c r="D454" i="4"/>
  <c r="D453" i="4"/>
  <c r="D452" i="4"/>
  <c r="D451" i="4"/>
  <c r="D450" i="4"/>
  <c r="D447" i="4"/>
  <c r="D446" i="4"/>
  <c r="D444" i="4"/>
  <c r="E75" i="1" s="1"/>
  <c r="D443" i="4"/>
  <c r="D442" i="4"/>
  <c r="D439" i="4"/>
  <c r="D437" i="4"/>
  <c r="D436" i="4"/>
  <c r="D435" i="4"/>
  <c r="D434" i="4"/>
  <c r="D432" i="4"/>
  <c r="D431" i="4"/>
  <c r="D429" i="4"/>
  <c r="D428" i="4"/>
  <c r="D427" i="4"/>
  <c r="D425" i="4"/>
  <c r="D424" i="4"/>
  <c r="D423" i="4"/>
  <c r="D420" i="4"/>
  <c r="D419" i="4"/>
  <c r="D418" i="4"/>
  <c r="D416" i="4"/>
  <c r="D415" i="4"/>
  <c r="D414" i="4"/>
  <c r="D411" i="4"/>
  <c r="D410" i="4"/>
  <c r="D409" i="4"/>
  <c r="D407" i="4"/>
  <c r="D406" i="4"/>
  <c r="D405" i="4"/>
  <c r="D402" i="4"/>
  <c r="D401" i="4"/>
  <c r="D400" i="4"/>
  <c r="D398" i="4"/>
  <c r="D397" i="4"/>
  <c r="D396" i="4"/>
  <c r="D394" i="4"/>
  <c r="D393" i="4"/>
  <c r="D392" i="4"/>
  <c r="D387" i="4"/>
  <c r="D386" i="4"/>
  <c r="D385" i="4"/>
  <c r="D384" i="4"/>
  <c r="D382" i="4"/>
  <c r="D381" i="4"/>
  <c r="D379" i="4"/>
  <c r="D377" i="4"/>
  <c r="D376" i="4"/>
  <c r="D375" i="4"/>
  <c r="D374" i="4"/>
  <c r="D373" i="4"/>
  <c r="D372" i="4"/>
  <c r="D371" i="4"/>
  <c r="D369" i="4"/>
  <c r="D368" i="4"/>
  <c r="D366" i="4"/>
  <c r="D365" i="4"/>
  <c r="D364" i="4"/>
  <c r="D362" i="4"/>
  <c r="D361" i="4"/>
  <c r="D360" i="4"/>
  <c r="D359" i="4"/>
  <c r="D358" i="4"/>
  <c r="D357" i="4"/>
  <c r="D355" i="4"/>
  <c r="D354" i="4"/>
  <c r="D352" i="4"/>
  <c r="D351" i="4"/>
  <c r="D350" i="4"/>
  <c r="D348" i="4"/>
  <c r="D347" i="4"/>
  <c r="D345" i="4"/>
  <c r="D344" i="4"/>
  <c r="D343" i="4"/>
  <c r="D342" i="4"/>
  <c r="D341" i="4"/>
  <c r="D340" i="4"/>
  <c r="D339" i="4"/>
  <c r="D338" i="4"/>
  <c r="D337" i="4"/>
  <c r="D335" i="4"/>
  <c r="D334" i="4"/>
  <c r="D331" i="4"/>
  <c r="E58" i="1" s="1"/>
  <c r="D330" i="4"/>
  <c r="D329" i="4"/>
  <c r="D328" i="4"/>
  <c r="D327" i="4"/>
  <c r="D326" i="4"/>
  <c r="D325" i="4"/>
  <c r="D324" i="4"/>
  <c r="D322" i="4"/>
  <c r="D321" i="4"/>
  <c r="D320" i="4"/>
  <c r="D318" i="4"/>
  <c r="D317" i="4"/>
  <c r="D316" i="4"/>
  <c r="D315" i="4"/>
  <c r="D314" i="4"/>
  <c r="D313" i="4"/>
  <c r="D311" i="4"/>
  <c r="D310" i="4"/>
  <c r="D308" i="4"/>
  <c r="D307" i="4"/>
  <c r="D306" i="4"/>
  <c r="D305" i="4"/>
  <c r="D304" i="4"/>
  <c r="D303" i="4"/>
  <c r="D302" i="4"/>
  <c r="D300" i="4"/>
  <c r="D299" i="4"/>
  <c r="D298" i="4"/>
  <c r="D297" i="4"/>
  <c r="D296" i="4"/>
  <c r="D295" i="4"/>
  <c r="D294" i="4"/>
  <c r="D292" i="4"/>
  <c r="D291" i="4"/>
  <c r="D290" i="4"/>
  <c r="D289" i="4"/>
  <c r="D288" i="4"/>
  <c r="D287" i="4"/>
  <c r="D286" i="4"/>
  <c r="D283" i="4"/>
  <c r="D282" i="4"/>
  <c r="D281" i="4"/>
  <c r="D280" i="4"/>
  <c r="D278" i="4"/>
  <c r="D277" i="4"/>
  <c r="D276" i="4"/>
  <c r="D275" i="4"/>
  <c r="D274" i="4"/>
  <c r="D272" i="4"/>
  <c r="D271" i="4"/>
  <c r="D270" i="4"/>
  <c r="D269" i="4"/>
  <c r="D268" i="4"/>
  <c r="D267" i="4"/>
  <c r="D265" i="4"/>
  <c r="D264" i="4"/>
  <c r="D263" i="4"/>
  <c r="D262" i="4"/>
  <c r="D261" i="4"/>
  <c r="D259" i="4"/>
  <c r="D258" i="4"/>
  <c r="D257" i="4"/>
  <c r="D256" i="4"/>
  <c r="D255" i="4"/>
  <c r="D253" i="4"/>
  <c r="D252" i="4"/>
  <c r="D251" i="4"/>
  <c r="D249" i="4"/>
  <c r="D248" i="4"/>
  <c r="D247" i="4"/>
  <c r="D246" i="4"/>
  <c r="D244" i="4"/>
  <c r="D243" i="4"/>
  <c r="D242" i="4"/>
  <c r="D241" i="4"/>
  <c r="D239" i="4"/>
  <c r="D238" i="4"/>
  <c r="D237" i="4"/>
  <c r="D236" i="4"/>
  <c r="D235" i="4"/>
  <c r="D233" i="4"/>
  <c r="D232" i="4"/>
  <c r="D231" i="4"/>
  <c r="D230" i="4"/>
  <c r="D229" i="4"/>
  <c r="D228" i="4"/>
  <c r="D227" i="4"/>
  <c r="D226" i="4"/>
  <c r="D225" i="4"/>
  <c r="D224" i="4"/>
  <c r="D222" i="4"/>
  <c r="D221" i="4"/>
  <c r="D220" i="4"/>
  <c r="D219" i="4"/>
  <c r="D218" i="4"/>
  <c r="D217" i="4"/>
  <c r="D216" i="4"/>
  <c r="D214" i="4"/>
  <c r="D213" i="4"/>
  <c r="D212" i="4"/>
  <c r="D210" i="4"/>
  <c r="D209" i="4"/>
  <c r="D208" i="4"/>
  <c r="D207" i="4"/>
  <c r="D206" i="4"/>
  <c r="D205" i="4"/>
  <c r="D200" i="4"/>
  <c r="D199" i="4"/>
  <c r="D198" i="4"/>
  <c r="D197" i="4"/>
  <c r="D196" i="4"/>
  <c r="D195" i="4"/>
  <c r="D194" i="4"/>
  <c r="D192" i="4"/>
  <c r="D191" i="4"/>
  <c r="D190" i="4"/>
  <c r="D189" i="4"/>
  <c r="D188" i="4"/>
  <c r="D187" i="4"/>
  <c r="D185" i="4"/>
  <c r="D183" i="4"/>
  <c r="D182" i="4"/>
  <c r="D181" i="4"/>
  <c r="D180" i="4"/>
  <c r="D179" i="4"/>
  <c r="D178" i="4"/>
  <c r="D177" i="4"/>
  <c r="D176" i="4"/>
  <c r="D174" i="4"/>
  <c r="D173" i="4"/>
  <c r="D172" i="4"/>
  <c r="D170" i="4"/>
  <c r="D169" i="4"/>
  <c r="D168" i="4"/>
  <c r="D166" i="4"/>
  <c r="D165" i="4"/>
  <c r="D164" i="4"/>
  <c r="D158" i="4"/>
  <c r="D157" i="4"/>
  <c r="D156" i="4"/>
  <c r="D154" i="4"/>
  <c r="E33" i="1" s="1"/>
  <c r="D153" i="4"/>
  <c r="D152" i="4"/>
  <c r="D151" i="4"/>
  <c r="D150" i="4"/>
  <c r="D149" i="4"/>
  <c r="D148" i="4"/>
  <c r="D146" i="4"/>
  <c r="D145" i="4"/>
  <c r="D144" i="4"/>
  <c r="D142" i="4"/>
  <c r="D141" i="4"/>
  <c r="D140" i="4"/>
  <c r="D139" i="4"/>
  <c r="D138" i="4"/>
  <c r="D135" i="4"/>
  <c r="D134" i="4"/>
  <c r="D133" i="4"/>
  <c r="D131" i="4"/>
  <c r="D130" i="4"/>
  <c r="D129" i="4"/>
  <c r="D128" i="4"/>
  <c r="D126" i="4"/>
  <c r="D125" i="4"/>
  <c r="D123" i="4"/>
  <c r="D121" i="4"/>
  <c r="D120" i="4"/>
  <c r="D119" i="4"/>
  <c r="D118" i="4"/>
  <c r="D117" i="4"/>
  <c r="D116" i="4"/>
  <c r="D115" i="4"/>
  <c r="D113" i="4"/>
  <c r="D112" i="4"/>
  <c r="D111" i="4"/>
  <c r="D110" i="4"/>
  <c r="D109" i="4"/>
  <c r="D108" i="4"/>
  <c r="D106" i="4"/>
  <c r="D105" i="4"/>
  <c r="D104" i="4"/>
  <c r="D103" i="4"/>
  <c r="D102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6" i="4"/>
  <c r="D65" i="4"/>
  <c r="D64" i="4"/>
  <c r="D63" i="4"/>
  <c r="D62" i="4"/>
  <c r="D60" i="4"/>
  <c r="D59" i="4"/>
  <c r="D57" i="4"/>
  <c r="E23" i="1" s="1"/>
  <c r="D56" i="4"/>
  <c r="E22" i="1" s="1"/>
  <c r="D55" i="4"/>
  <c r="E21" i="1" s="1"/>
  <c r="D54" i="4"/>
  <c r="E20" i="1" s="1"/>
  <c r="D53" i="4"/>
  <c r="E19" i="1" s="1"/>
  <c r="D51" i="4"/>
  <c r="D50" i="4"/>
  <c r="D49" i="4"/>
  <c r="D48" i="4"/>
  <c r="D47" i="4"/>
  <c r="D45" i="4"/>
  <c r="D44" i="4"/>
  <c r="D42" i="4"/>
  <c r="E15" i="1" s="1"/>
  <c r="D41" i="4"/>
  <c r="E14" i="1" s="1"/>
  <c r="D40" i="4"/>
  <c r="E13" i="1" s="1"/>
  <c r="D39" i="4"/>
  <c r="D36" i="4"/>
  <c r="D35" i="4"/>
  <c r="D34" i="4"/>
  <c r="D33" i="4"/>
  <c r="D31" i="4"/>
  <c r="D30" i="4"/>
  <c r="D285" i="4" l="1"/>
  <c r="D284" i="4" s="1"/>
  <c r="E53" i="1" s="1"/>
  <c r="D101" i="4"/>
  <c r="D86" i="4" s="1"/>
  <c r="D32" i="4"/>
  <c r="D29" i="4" s="1"/>
  <c r="D28" i="4" s="1"/>
  <c r="E10" i="1" s="1"/>
  <c r="D43" i="4"/>
  <c r="E16" i="1" s="1"/>
  <c r="D383" i="4"/>
  <c r="D584" i="4"/>
  <c r="E116" i="1" s="1"/>
  <c r="D254" i="4"/>
  <c r="D250" i="4" s="1"/>
  <c r="E48" i="1" s="1"/>
  <c r="D312" i="4"/>
  <c r="D395" i="4"/>
  <c r="E67" i="1" s="1"/>
  <c r="D550" i="4"/>
  <c r="D363" i="4"/>
  <c r="D223" i="4"/>
  <c r="D215" i="4" s="1"/>
  <c r="E44" i="1" s="1"/>
  <c r="D301" i="4"/>
  <c r="E55" i="1" s="1"/>
  <c r="D46" i="4"/>
  <c r="E17" i="1" s="1"/>
  <c r="D132" i="4"/>
  <c r="D505" i="4"/>
  <c r="D58" i="4"/>
  <c r="E24" i="1" s="1"/>
  <c r="D211" i="4"/>
  <c r="E43" i="1" s="1"/>
  <c r="D319" i="4"/>
  <c r="D349" i="4"/>
  <c r="D380" i="4"/>
  <c r="D167" i="4"/>
  <c r="D163" i="4" s="1"/>
  <c r="D38" i="4"/>
  <c r="D137" i="4"/>
  <c r="D136" i="4" s="1"/>
  <c r="D336" i="4"/>
  <c r="D408" i="4"/>
  <c r="D555" i="4"/>
  <c r="D553" i="4" s="1"/>
  <c r="D175" i="4"/>
  <c r="D69" i="4"/>
  <c r="D279" i="4"/>
  <c r="E52" i="1" s="1"/>
  <c r="D346" i="4"/>
  <c r="D367" i="4"/>
  <c r="E62" i="1" s="1"/>
  <c r="D399" i="4"/>
  <c r="E68" i="1" s="1"/>
  <c r="D516" i="4"/>
  <c r="E95" i="1"/>
  <c r="E97" i="1" s="1"/>
  <c r="D61" i="4"/>
  <c r="E25" i="1" s="1"/>
  <c r="D127" i="4"/>
  <c r="D240" i="4"/>
  <c r="E46" i="1" s="1"/>
  <c r="D391" i="4"/>
  <c r="D426" i="4"/>
  <c r="D449" i="4"/>
  <c r="E78" i="1" s="1"/>
  <c r="D475" i="4"/>
  <c r="E83" i="1" s="1"/>
  <c r="D499" i="4"/>
  <c r="D509" i="4"/>
  <c r="D245" i="4"/>
  <c r="E47" i="1" s="1"/>
  <c r="D273" i="4"/>
  <c r="E51" i="1" s="1"/>
  <c r="D293" i="4"/>
  <c r="E54" i="1" s="1"/>
  <c r="D356" i="4"/>
  <c r="E73" i="1"/>
  <c r="D266" i="4"/>
  <c r="E50" i="1" s="1"/>
  <c r="D525" i="4"/>
  <c r="D522" i="4" s="1"/>
  <c r="D404" i="4"/>
  <c r="D441" i="4"/>
  <c r="D417" i="4"/>
  <c r="D193" i="4"/>
  <c r="E40" i="1" s="1"/>
  <c r="D370" i="4"/>
  <c r="E63" i="1" s="1"/>
  <c r="D535" i="4"/>
  <c r="D533" i="4" s="1"/>
  <c r="D579" i="4"/>
  <c r="D171" i="4"/>
  <c r="D482" i="4"/>
  <c r="E84" i="1" s="1"/>
  <c r="D52" i="4"/>
  <c r="D204" i="4"/>
  <c r="D203" i="4" s="1"/>
  <c r="E42" i="1" s="1"/>
  <c r="D124" i="4"/>
  <c r="D143" i="4"/>
  <c r="E31" i="1" s="1"/>
  <c r="D184" i="4"/>
  <c r="D422" i="4"/>
  <c r="D445" i="4"/>
  <c r="E76" i="1" s="1"/>
  <c r="D466" i="4"/>
  <c r="D495" i="4"/>
  <c r="D155" i="4"/>
  <c r="E34" i="1" s="1"/>
  <c r="D433" i="4"/>
  <c r="D430" i="4" s="1"/>
  <c r="E71" i="1" s="1"/>
  <c r="D567" i="4"/>
  <c r="D564" i="4" s="1"/>
  <c r="E12" i="1"/>
  <c r="D107" i="4"/>
  <c r="E29" i="1" s="1"/>
  <c r="D114" i="4"/>
  <c r="E28" i="1" s="1"/>
  <c r="D147" i="4"/>
  <c r="E32" i="1" s="1"/>
  <c r="D234" i="4"/>
  <c r="E45" i="1" s="1"/>
  <c r="D260" i="4"/>
  <c r="E49" i="1" s="1"/>
  <c r="D323" i="4"/>
  <c r="E57" i="1" s="1"/>
  <c r="D413" i="4"/>
  <c r="D458" i="4"/>
  <c r="E79" i="1" s="1"/>
  <c r="E111" i="1"/>
  <c r="E18" i="1"/>
  <c r="D378" i="4" l="1"/>
  <c r="E64" i="1" s="1"/>
  <c r="D390" i="4"/>
  <c r="D389" i="4" s="1"/>
  <c r="D588" i="4"/>
  <c r="E118" i="1"/>
  <c r="D309" i="4"/>
  <c r="E56" i="1" s="1"/>
  <c r="E41" i="1" s="1"/>
  <c r="D37" i="4"/>
  <c r="D27" i="4" s="1"/>
  <c r="D353" i="4"/>
  <c r="E61" i="1" s="1"/>
  <c r="E66" i="1"/>
  <c r="D333" i="4"/>
  <c r="E60" i="1" s="1"/>
  <c r="E77" i="1"/>
  <c r="D68" i="4"/>
  <c r="D67" i="4" s="1"/>
  <c r="E11" i="1"/>
  <c r="E9" i="1" s="1"/>
  <c r="D549" i="4"/>
  <c r="D546" i="4" s="1"/>
  <c r="D448" i="4"/>
  <c r="E91" i="1"/>
  <c r="D421" i="4"/>
  <c r="D520" i="4"/>
  <c r="D518" i="4" s="1"/>
  <c r="D162" i="4"/>
  <c r="D161" i="4" s="1"/>
  <c r="D122" i="4"/>
  <c r="E30" i="1" s="1"/>
  <c r="E70" i="1"/>
  <c r="D412" i="4"/>
  <c r="D440" i="4"/>
  <c r="D438" i="4" s="1"/>
  <c r="E74" i="1"/>
  <c r="E72" i="1" s="1"/>
  <c r="D512" i="4"/>
  <c r="E90" i="1"/>
  <c r="D465" i="4"/>
  <c r="E81" i="1"/>
  <c r="E80" i="1" s="1"/>
  <c r="D403" i="4"/>
  <c r="E69" i="1"/>
  <c r="E105" i="1" l="1"/>
  <c r="E103" i="1" s="1"/>
  <c r="D202" i="4"/>
  <c r="E59" i="1"/>
  <c r="D332" i="4"/>
  <c r="E27" i="1"/>
  <c r="E26" i="1" s="1"/>
  <c r="E35" i="1" s="1"/>
  <c r="E102" i="1"/>
  <c r="E100" i="1" s="1"/>
  <c r="E92" i="1"/>
  <c r="E39" i="1"/>
  <c r="E38" i="1" s="1"/>
  <c r="D544" i="4"/>
  <c r="D576" i="4" s="1"/>
  <c r="E65" i="1"/>
  <c r="D159" i="4"/>
  <c r="D388" i="4"/>
  <c r="D201" i="4" l="1"/>
  <c r="E106" i="1"/>
  <c r="D493" i="4"/>
  <c r="D577" i="4" s="1"/>
  <c r="D589" i="4" s="1"/>
  <c r="E85" i="1"/>
  <c r="E87" i="1" s="1"/>
  <c r="E108" i="1" l="1"/>
  <c r="E120" i="1" s="1"/>
  <c r="D7" i="62" s="1"/>
  <c r="D28" i="62" s="1"/>
  <c r="E35" i="4"/>
  <c r="E36" i="4"/>
  <c r="E40" i="4"/>
  <c r="E41" i="4"/>
  <c r="E44" i="4"/>
  <c r="E45" i="4"/>
  <c r="E47" i="4"/>
  <c r="E49" i="4"/>
  <c r="E51" i="4"/>
  <c r="E55" i="4"/>
  <c r="E56" i="4"/>
  <c r="E57" i="4"/>
  <c r="E59" i="4"/>
  <c r="E60" i="4"/>
  <c r="E62" i="4"/>
  <c r="E63" i="4"/>
  <c r="E72" i="4"/>
  <c r="E73" i="4"/>
  <c r="E74" i="4"/>
  <c r="E75" i="4"/>
  <c r="E76" i="4"/>
  <c r="E77" i="4"/>
  <c r="E78" i="4"/>
  <c r="E79" i="4"/>
  <c r="E80" i="4"/>
  <c r="E81" i="4"/>
  <c r="E82" i="4"/>
  <c r="E89" i="4"/>
  <c r="E90" i="4"/>
  <c r="E96" i="4"/>
  <c r="E97" i="4"/>
  <c r="E99" i="4"/>
  <c r="E102" i="4"/>
  <c r="E105" i="4"/>
  <c r="E106" i="4"/>
  <c r="E110" i="4"/>
  <c r="E111" i="4"/>
  <c r="E112" i="4"/>
  <c r="E115" i="4"/>
  <c r="E116" i="4"/>
  <c r="E117" i="4"/>
  <c r="E118" i="4"/>
  <c r="E123" i="4"/>
  <c r="E126" i="4"/>
  <c r="E129" i="4"/>
  <c r="E134" i="4"/>
  <c r="E135" i="4"/>
  <c r="E138" i="4"/>
  <c r="E139" i="4"/>
  <c r="E140" i="4"/>
  <c r="E141" i="4"/>
  <c r="E144" i="4"/>
  <c r="E145" i="4"/>
  <c r="E146" i="4"/>
  <c r="E156" i="4"/>
  <c r="E187" i="4"/>
  <c r="E188" i="4"/>
  <c r="E189" i="4"/>
  <c r="E191" i="4"/>
  <c r="E192" i="4"/>
  <c r="E209" i="4"/>
  <c r="E213" i="4"/>
  <c r="E217" i="4"/>
  <c r="E218" i="4"/>
  <c r="E219" i="4"/>
  <c r="E221" i="4"/>
  <c r="E224" i="4"/>
  <c r="E225" i="4"/>
  <c r="E226" i="4"/>
  <c r="E227" i="4"/>
  <c r="E229" i="4"/>
  <c r="E231" i="4"/>
  <c r="E233" i="4"/>
  <c r="E235" i="4"/>
  <c r="E236" i="4"/>
  <c r="E237" i="4"/>
  <c r="E241" i="4"/>
  <c r="E242" i="4"/>
  <c r="E243" i="4"/>
  <c r="E246" i="4"/>
  <c r="E247" i="4"/>
  <c r="E248" i="4"/>
  <c r="E252" i="4"/>
  <c r="E255" i="4"/>
  <c r="E256" i="4"/>
  <c r="E258" i="4"/>
  <c r="E261" i="4"/>
  <c r="E262" i="4"/>
  <c r="E265" i="4"/>
  <c r="E267" i="4"/>
  <c r="E268" i="4"/>
  <c r="E271" i="4"/>
  <c r="E272" i="4"/>
  <c r="E274" i="4"/>
  <c r="E275" i="4"/>
  <c r="E280" i="4"/>
  <c r="E281" i="4"/>
  <c r="E286" i="4"/>
  <c r="E302" i="4"/>
  <c r="E303" i="4"/>
  <c r="E304" i="4"/>
  <c r="E305" i="4"/>
  <c r="E308" i="4"/>
  <c r="E320" i="4"/>
  <c r="E321" i="4"/>
  <c r="E322" i="4"/>
  <c r="E326" i="4"/>
  <c r="E329" i="4"/>
  <c r="E330" i="4"/>
  <c r="E331" i="4"/>
  <c r="E347" i="4"/>
  <c r="E350" i="4"/>
  <c r="E351" i="4"/>
  <c r="E377" i="4"/>
  <c r="E384" i="4"/>
  <c r="E385" i="4"/>
  <c r="E386" i="4"/>
  <c r="E387" i="4"/>
  <c r="E432" i="4"/>
  <c r="E436" i="4"/>
  <c r="E437" i="4"/>
  <c r="E446" i="4"/>
  <c r="E447" i="4"/>
  <c r="E450" i="4"/>
  <c r="E451" i="4"/>
  <c r="E452" i="4"/>
  <c r="E453" i="4"/>
  <c r="E454" i="4"/>
  <c r="E455" i="4"/>
  <c r="E456" i="4"/>
  <c r="E457" i="4"/>
  <c r="E459" i="4"/>
  <c r="E460" i="4"/>
  <c r="E461" i="4"/>
  <c r="E462" i="4"/>
  <c r="E463" i="4"/>
  <c r="E464" i="4"/>
  <c r="E467" i="4"/>
  <c r="E468" i="4"/>
  <c r="E469" i="4"/>
  <c r="E470" i="4"/>
  <c r="E471" i="4"/>
  <c r="E472" i="4"/>
  <c r="E473" i="4"/>
  <c r="E477" i="4"/>
  <c r="E478" i="4"/>
  <c r="E479" i="4"/>
  <c r="E481" i="4"/>
  <c r="E488" i="4"/>
  <c r="E489" i="4"/>
  <c r="E490" i="4"/>
  <c r="E491" i="4"/>
  <c r="E492" i="4"/>
  <c r="E496" i="4"/>
  <c r="E497" i="4"/>
  <c r="E498" i="4"/>
  <c r="E500" i="4"/>
  <c r="E501" i="4"/>
  <c r="E502" i="4"/>
  <c r="E503" i="4"/>
  <c r="E504" i="4"/>
  <c r="E506" i="4"/>
  <c r="E507" i="4"/>
  <c r="E508" i="4"/>
  <c r="E510" i="4"/>
  <c r="E511" i="4"/>
  <c r="E514" i="4"/>
  <c r="E515" i="4"/>
  <c r="E519" i="4"/>
  <c r="E521" i="4"/>
  <c r="E523" i="4"/>
  <c r="E524" i="4"/>
  <c r="E526" i="4"/>
  <c r="E527" i="4"/>
  <c r="E528" i="4"/>
  <c r="E529" i="4"/>
  <c r="E530" i="4"/>
  <c r="E531" i="4"/>
  <c r="E532" i="4"/>
  <c r="E534" i="4"/>
  <c r="E536" i="4"/>
  <c r="E537" i="4"/>
  <c r="E538" i="4"/>
  <c r="E539" i="4"/>
  <c r="E540" i="4"/>
  <c r="E541" i="4"/>
  <c r="E542" i="4"/>
  <c r="E543" i="4"/>
  <c r="E545" i="4"/>
  <c r="E547" i="4"/>
  <c r="E548" i="4"/>
  <c r="E551" i="4"/>
  <c r="E552" i="4"/>
  <c r="E554" i="4"/>
  <c r="E556" i="4"/>
  <c r="E557" i="4"/>
  <c r="E558" i="4"/>
  <c r="E559" i="4"/>
  <c r="E560" i="4"/>
  <c r="E561" i="4"/>
  <c r="E562" i="4"/>
  <c r="E563" i="4"/>
  <c r="E565" i="4"/>
  <c r="E566" i="4"/>
  <c r="E568" i="4"/>
  <c r="E569" i="4"/>
  <c r="E570" i="4"/>
  <c r="E571" i="4"/>
  <c r="E572" i="4"/>
  <c r="E573" i="4"/>
  <c r="E574" i="4"/>
  <c r="E575" i="4"/>
  <c r="E583" i="4"/>
  <c r="E586" i="4"/>
  <c r="E587" i="4"/>
  <c r="D59" i="62" l="1"/>
  <c r="D115" i="62" s="1"/>
  <c r="E383" i="4"/>
  <c r="E550" i="4"/>
  <c r="E516" i="4"/>
  <c r="E43" i="4"/>
  <c r="E509" i="4"/>
  <c r="E495" i="4"/>
  <c r="E143" i="4"/>
  <c r="E137" i="4"/>
  <c r="E466" i="4"/>
  <c r="E445" i="4"/>
  <c r="E58" i="4"/>
  <c r="E567" i="4"/>
  <c r="E564" i="4" s="1"/>
  <c r="E525" i="4"/>
  <c r="E522" i="4" s="1"/>
  <c r="E555" i="4"/>
  <c r="E553" i="4" s="1"/>
  <c r="E499" i="4"/>
  <c r="E535" i="4"/>
  <c r="E533" i="4" s="1"/>
  <c r="E505" i="4"/>
  <c r="E458" i="4"/>
  <c r="E449" i="4"/>
  <c r="E319" i="4"/>
  <c r="E549" i="4" l="1"/>
  <c r="E546" i="4" s="1"/>
  <c r="E448" i="4"/>
  <c r="E520" i="4"/>
  <c r="E518" i="4" s="1"/>
  <c r="E512" i="4"/>
  <c r="E544" i="4" l="1"/>
  <c r="E576" i="4" s="1"/>
  <c r="D105" i="1"/>
  <c r="J889" i="3"/>
  <c r="E582" i="4" l="1"/>
  <c r="E103" i="4" l="1"/>
  <c r="E101" i="4" s="1"/>
  <c r="J837" i="3" l="1"/>
  <c r="J838" i="3"/>
  <c r="J836" i="3"/>
  <c r="E485" i="4" l="1"/>
  <c r="E487" i="4"/>
  <c r="E486" i="4"/>
  <c r="E373" i="4" l="1"/>
  <c r="E381" i="4"/>
  <c r="E249" i="4" l="1"/>
  <c r="E245" i="4" s="1"/>
  <c r="E278" i="4" l="1"/>
  <c r="E581" i="4" l="1"/>
  <c r="E125" i="4" l="1"/>
  <c r="E124" i="4" s="1"/>
  <c r="E133" i="4"/>
  <c r="E132" i="4" s="1"/>
  <c r="E121" i="4" l="1"/>
  <c r="E120" i="4"/>
  <c r="J19" i="2"/>
  <c r="J835" i="3" l="1"/>
  <c r="E484" i="4" l="1"/>
  <c r="J834" i="3" l="1"/>
  <c r="E483" i="4" l="1"/>
  <c r="E482" i="4" s="1"/>
  <c r="E585" i="4" l="1"/>
  <c r="E584" i="4" s="1"/>
  <c r="E194" i="4" l="1"/>
  <c r="E195" i="4"/>
  <c r="E177" i="4"/>
  <c r="E197" i="4"/>
  <c r="E182" i="4"/>
  <c r="E176" i="4"/>
  <c r="E198" i="4"/>
  <c r="E165" i="4"/>
  <c r="E179" i="4"/>
  <c r="E183" i="4"/>
  <c r="E178" i="4"/>
  <c r="E180" i="4"/>
  <c r="E199" i="4"/>
  <c r="E175" i="4" l="1"/>
  <c r="E310" i="4" l="1"/>
  <c r="E443" i="4"/>
  <c r="E444" i="4"/>
  <c r="E324" i="4"/>
  <c r="E354" i="4"/>
  <c r="E287" i="4"/>
  <c r="E285" i="4" s="1"/>
  <c r="E368" i="4"/>
  <c r="E307" i="4"/>
  <c r="E439" i="4"/>
  <c r="E442" i="4"/>
  <c r="E441" i="4" l="1"/>
  <c r="E440" i="4" s="1"/>
  <c r="E438" i="4" s="1"/>
  <c r="J6" i="3"/>
  <c r="E164" i="4" l="1"/>
  <c r="E170" i="4" l="1"/>
  <c r="E168" i="4"/>
  <c r="E169" i="4"/>
  <c r="E174" i="4"/>
  <c r="E190" i="4"/>
  <c r="E173" i="4"/>
  <c r="E172" i="4"/>
  <c r="E200" i="4"/>
  <c r="E171" i="4" l="1"/>
  <c r="E167" i="4"/>
  <c r="E181" i="4"/>
  <c r="E196" i="4"/>
  <c r="E193" i="4" s="1"/>
  <c r="J167" i="3" l="1"/>
  <c r="E251" i="4"/>
  <c r="E216" i="4" l="1"/>
  <c r="E85" i="4" l="1"/>
  <c r="E142" i="4"/>
  <c r="E136" i="4" s="1"/>
  <c r="J831" i="3"/>
  <c r="J27" i="2"/>
  <c r="J24" i="2"/>
  <c r="J23" i="2"/>
  <c r="J20" i="2"/>
  <c r="E154" i="4"/>
  <c r="J279" i="3"/>
  <c r="J278" i="3"/>
  <c r="J277" i="3"/>
  <c r="J276" i="3"/>
  <c r="J275" i="3"/>
  <c r="J274" i="3"/>
  <c r="J273" i="3"/>
  <c r="J272" i="3"/>
  <c r="J271" i="3"/>
  <c r="J270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8" i="3"/>
  <c r="J269" i="3"/>
  <c r="J249" i="3"/>
  <c r="J268" i="3"/>
  <c r="J247" i="3"/>
  <c r="J246" i="3"/>
  <c r="E83" i="4" l="1"/>
  <c r="E131" i="4"/>
  <c r="E150" i="4"/>
  <c r="E50" i="4"/>
  <c r="E84" i="4"/>
  <c r="E149" i="4"/>
  <c r="E54" i="4"/>
  <c r="E113" i="4"/>
  <c r="E39" i="4"/>
  <c r="E53" i="4"/>
  <c r="E119" i="4"/>
  <c r="E114" i="4" s="1"/>
  <c r="E148" i="4"/>
  <c r="E153" i="4"/>
  <c r="E70" i="4"/>
  <c r="E128" i="4"/>
  <c r="E152" i="4"/>
  <c r="E42" i="4"/>
  <c r="E71" i="4"/>
  <c r="E130" i="4"/>
  <c r="E151" i="4"/>
  <c r="E48" i="4"/>
  <c r="E480" i="4"/>
  <c r="E300" i="4"/>
  <c r="E299" i="4"/>
  <c r="E295" i="4"/>
  <c r="E297" i="4"/>
  <c r="E296" i="4"/>
  <c r="E298" i="4"/>
  <c r="J245" i="3"/>
  <c r="J266" i="3"/>
  <c r="J267" i="3"/>
  <c r="E147" i="4" l="1"/>
  <c r="E30" i="4"/>
  <c r="J6" i="2"/>
  <c r="E46" i="4"/>
  <c r="E127" i="4"/>
  <c r="E122" i="4" s="1"/>
  <c r="E69" i="4"/>
  <c r="E52" i="4"/>
  <c r="E38" i="4"/>
  <c r="E294" i="4"/>
  <c r="E293" i="4" s="1"/>
  <c r="E37" i="4" l="1"/>
  <c r="J10" i="2" l="1"/>
  <c r="J9" i="2"/>
  <c r="E95" i="4" l="1"/>
  <c r="E33" i="4"/>
  <c r="E104" i="4"/>
  <c r="E100" i="4"/>
  <c r="E108" i="4"/>
  <c r="E98" i="4"/>
  <c r="E88" i="4"/>
  <c r="E92" i="4"/>
  <c r="E109" i="4"/>
  <c r="E87" i="4"/>
  <c r="E93" i="4"/>
  <c r="E34" i="4"/>
  <c r="E91" i="4"/>
  <c r="E94" i="4"/>
  <c r="E269" i="4"/>
  <c r="E289" i="4"/>
  <c r="E276" i="4"/>
  <c r="E328" i="4"/>
  <c r="E210" i="4"/>
  <c r="E282" i="4"/>
  <c r="E220" i="4"/>
  <c r="E214" i="4"/>
  <c r="E253" i="4"/>
  <c r="D117" i="1"/>
  <c r="F117" i="1" s="1"/>
  <c r="D115" i="1"/>
  <c r="F115" i="1" s="1"/>
  <c r="D114" i="1"/>
  <c r="F114" i="1" s="1"/>
  <c r="D104" i="1"/>
  <c r="F104" i="1" s="1"/>
  <c r="D101" i="1"/>
  <c r="F101" i="1" s="1"/>
  <c r="D96" i="1"/>
  <c r="F96" i="1" s="1"/>
  <c r="D95" i="1"/>
  <c r="F95" i="1" s="1"/>
  <c r="D75" i="1"/>
  <c r="F75" i="1" s="1"/>
  <c r="G75" i="1" s="1"/>
  <c r="D73" i="1"/>
  <c r="F73" i="1" s="1"/>
  <c r="G73" i="1" s="1"/>
  <c r="D58" i="1"/>
  <c r="F58" i="1" s="1"/>
  <c r="D33" i="1"/>
  <c r="F33" i="1" s="1"/>
  <c r="D23" i="1"/>
  <c r="F23" i="1" s="1"/>
  <c r="D22" i="1"/>
  <c r="F22" i="1" s="1"/>
  <c r="D21" i="1"/>
  <c r="F21" i="1" s="1"/>
  <c r="D20" i="1"/>
  <c r="F20" i="1" s="1"/>
  <c r="D19" i="1"/>
  <c r="F19" i="1" s="1"/>
  <c r="D15" i="1"/>
  <c r="F15" i="1" s="1"/>
  <c r="G15" i="1" s="1"/>
  <c r="D14" i="1"/>
  <c r="F14" i="1" s="1"/>
  <c r="D13" i="1"/>
  <c r="F13" i="1" s="1"/>
  <c r="E86" i="4" l="1"/>
  <c r="E68" i="4" s="1"/>
  <c r="E32" i="4"/>
  <c r="E107" i="4"/>
  <c r="D29" i="1" s="1"/>
  <c r="F29" i="1" s="1"/>
  <c r="G29" i="1" s="1"/>
  <c r="D97" i="1"/>
  <c r="F97" i="1" s="1"/>
  <c r="D18" i="1"/>
  <c r="F18" i="1" s="1"/>
  <c r="D76" i="1"/>
  <c r="F76" i="1" s="1"/>
  <c r="D16" i="1"/>
  <c r="F16" i="1" s="1"/>
  <c r="D79" i="1"/>
  <c r="F79" i="1" s="1"/>
  <c r="D116" i="1"/>
  <c r="F116" i="1" s="1"/>
  <c r="D81" i="1"/>
  <c r="F81" i="1" s="1"/>
  <c r="G81" i="1" s="1"/>
  <c r="D24" i="1"/>
  <c r="F24" i="1" s="1"/>
  <c r="D32" i="1"/>
  <c r="F32" i="1" s="1"/>
  <c r="G32" i="1" s="1"/>
  <c r="D31" i="1"/>
  <c r="F31" i="1" s="1"/>
  <c r="D28" i="1"/>
  <c r="F28" i="1" s="1"/>
  <c r="D17" i="1"/>
  <c r="F17" i="1" s="1"/>
  <c r="D54" i="1"/>
  <c r="F54" i="1" s="1"/>
  <c r="D78" i="1"/>
  <c r="F78" i="1" s="1"/>
  <c r="D40" i="1"/>
  <c r="F40" i="1" s="1"/>
  <c r="G40" i="1" s="1"/>
  <c r="E67" i="4" l="1"/>
  <c r="D91" i="1"/>
  <c r="F91" i="1" s="1"/>
  <c r="D77" i="1"/>
  <c r="F77" i="1" s="1"/>
  <c r="D74" i="1"/>
  <c r="D90" i="1"/>
  <c r="F90" i="1" s="1"/>
  <c r="D30" i="1"/>
  <c r="F30" i="1" s="1"/>
  <c r="G30" i="1" l="1"/>
  <c r="D72" i="1"/>
  <c r="F72" i="1" s="1"/>
  <c r="G72" i="1" s="1"/>
  <c r="F74" i="1"/>
  <c r="D92" i="1"/>
  <c r="F92" i="1" s="1"/>
  <c r="D27" i="1"/>
  <c r="D102" i="1"/>
  <c r="D26" i="1" l="1"/>
  <c r="F26" i="1" s="1"/>
  <c r="G26" i="1" s="1"/>
  <c r="F27" i="1"/>
  <c r="D100" i="1"/>
  <c r="F100" i="1" s="1"/>
  <c r="G100" i="1" s="1"/>
  <c r="F102" i="1"/>
  <c r="G102" i="1" s="1"/>
  <c r="D103" i="1"/>
  <c r="F103" i="1" s="1"/>
  <c r="G103" i="1" s="1"/>
  <c r="F105" i="1"/>
  <c r="G105" i="1" s="1"/>
  <c r="D106" i="1" l="1"/>
  <c r="F106" i="1" s="1"/>
  <c r="G106" i="1" s="1"/>
  <c r="E31" i="4" l="1"/>
  <c r="E29" i="4" s="1"/>
  <c r="E28" i="4" s="1"/>
  <c r="E27" i="4" s="1"/>
  <c r="J7" i="2"/>
  <c r="E158" i="4"/>
  <c r="J596" i="3"/>
  <c r="J549" i="3"/>
  <c r="J887" i="3"/>
  <c r="J633" i="3"/>
  <c r="J586" i="3"/>
  <c r="J539" i="3"/>
  <c r="J643" i="3"/>
  <c r="J547" i="3"/>
  <c r="J551" i="3"/>
  <c r="J587" i="3"/>
  <c r="J635" i="3"/>
  <c r="J651" i="3"/>
  <c r="J588" i="3"/>
  <c r="J604" i="3"/>
  <c r="J644" i="3"/>
  <c r="J557" i="3"/>
  <c r="J597" i="3"/>
  <c r="J641" i="3"/>
  <c r="J645" i="3"/>
  <c r="J550" i="3"/>
  <c r="J594" i="3"/>
  <c r="J598" i="3"/>
  <c r="J634" i="3"/>
  <c r="J540" i="3"/>
  <c r="J541" i="3"/>
  <c r="E185" i="4"/>
  <c r="E184" i="4" s="1"/>
  <c r="D10" i="1" l="1"/>
  <c r="F10" i="1" s="1"/>
  <c r="G10" i="1" s="1"/>
  <c r="E157" i="4"/>
  <c r="E155" i="4" s="1"/>
  <c r="E65" i="4"/>
  <c r="E66" i="4"/>
  <c r="E369" i="4"/>
  <c r="E367" i="4" s="1"/>
  <c r="E344" i="4"/>
  <c r="E270" i="4"/>
  <c r="E266" i="4" s="1"/>
  <c r="E372" i="4"/>
  <c r="E292" i="4"/>
  <c r="E337" i="4"/>
  <c r="E207" i="4"/>
  <c r="E208" i="4"/>
  <c r="E257" i="4"/>
  <c r="E254" i="4" s="1"/>
  <c r="E414" i="4"/>
  <c r="E423" i="4"/>
  <c r="E325" i="4"/>
  <c r="E361" i="4"/>
  <c r="E411" i="4"/>
  <c r="E402" i="4"/>
  <c r="E232" i="4"/>
  <c r="E357" i="4"/>
  <c r="E376" i="4"/>
  <c r="E424" i="4"/>
  <c r="E400" i="4"/>
  <c r="E409" i="4"/>
  <c r="E315" i="4"/>
  <c r="E580" i="4"/>
  <c r="E407" i="4"/>
  <c r="E314" i="4"/>
  <c r="E371" i="4"/>
  <c r="E396" i="4"/>
  <c r="E263" i="4"/>
  <c r="E228" i="4"/>
  <c r="E283" i="4"/>
  <c r="E279" i="4" s="1"/>
  <c r="E352" i="4"/>
  <c r="E349" i="4" s="1"/>
  <c r="E341" i="4"/>
  <c r="E345" i="4"/>
  <c r="E339" i="4"/>
  <c r="E206" i="4"/>
  <c r="E355" i="4"/>
  <c r="E398" i="4"/>
  <c r="E317" i="4"/>
  <c r="E360" i="4"/>
  <c r="E425" i="4"/>
  <c r="E291" i="4"/>
  <c r="E358" i="4"/>
  <c r="E259" i="4"/>
  <c r="E375" i="4"/>
  <c r="E419" i="4"/>
  <c r="E434" i="4"/>
  <c r="E394" i="4"/>
  <c r="E418" i="4"/>
  <c r="E311" i="4"/>
  <c r="E397" i="4"/>
  <c r="E362" i="4"/>
  <c r="E288" i="4"/>
  <c r="E313" i="4"/>
  <c r="E416" i="4"/>
  <c r="E212" i="4"/>
  <c r="E211" i="4" s="1"/>
  <c r="E415" i="4"/>
  <c r="E318" i="4"/>
  <c r="E401" i="4"/>
  <c r="E406" i="4"/>
  <c r="E230" i="4"/>
  <c r="E343" i="4"/>
  <c r="E306" i="4"/>
  <c r="E301" i="4" s="1"/>
  <c r="E338" i="4"/>
  <c r="E335" i="4"/>
  <c r="E342" i="4"/>
  <c r="E431" i="4"/>
  <c r="E244" i="4"/>
  <c r="E240" i="4" s="1"/>
  <c r="E205" i="4"/>
  <c r="E222" i="4"/>
  <c r="E238" i="4"/>
  <c r="E405" i="4"/>
  <c r="E327" i="4"/>
  <c r="E428" i="4"/>
  <c r="E393" i="4"/>
  <c r="E366" i="4"/>
  <c r="E365" i="4"/>
  <c r="E435" i="4"/>
  <c r="E359" i="4"/>
  <c r="E264" i="4"/>
  <c r="E239" i="4"/>
  <c r="E379" i="4"/>
  <c r="E429" i="4"/>
  <c r="E277" i="4"/>
  <c r="E273" i="4" s="1"/>
  <c r="E374" i="4"/>
  <c r="E334" i="4"/>
  <c r="E340" i="4"/>
  <c r="E382" i="4"/>
  <c r="E380" i="4" s="1"/>
  <c r="E348" i="4"/>
  <c r="E346" i="4" s="1"/>
  <c r="E474" i="4"/>
  <c r="E290" i="4"/>
  <c r="E316" i="4"/>
  <c r="E427" i="4"/>
  <c r="E364" i="4"/>
  <c r="E420" i="4"/>
  <c r="E410" i="4"/>
  <c r="D113" i="1"/>
  <c r="D84" i="1"/>
  <c r="F84" i="1" s="1"/>
  <c r="G84" i="1" s="1"/>
  <c r="D47" i="1"/>
  <c r="F47" i="1" s="1"/>
  <c r="D12" i="1"/>
  <c r="E370" i="4" l="1"/>
  <c r="D63" i="1" s="1"/>
  <c r="F63" i="1" s="1"/>
  <c r="G63" i="1" s="1"/>
  <c r="E404" i="4"/>
  <c r="E234" i="4"/>
  <c r="D45" i="1" s="1"/>
  <c r="F45" i="1" s="1"/>
  <c r="E426" i="4"/>
  <c r="E284" i="4"/>
  <c r="D53" i="1" s="1"/>
  <c r="F53" i="1" s="1"/>
  <c r="E422" i="4"/>
  <c r="E363" i="4"/>
  <c r="D82" i="1"/>
  <c r="F82" i="1" s="1"/>
  <c r="E64" i="4"/>
  <c r="E61" i="4" s="1"/>
  <c r="E159" i="4" s="1"/>
  <c r="E166" i="4"/>
  <c r="E163" i="4" s="1"/>
  <c r="E162" i="4" s="1"/>
  <c r="E161" i="4" s="1"/>
  <c r="E417" i="4"/>
  <c r="E223" i="4"/>
  <c r="E215" i="4" s="1"/>
  <c r="D44" i="1" s="1"/>
  <c r="F44" i="1" s="1"/>
  <c r="G44" i="1" s="1"/>
  <c r="E408" i="4"/>
  <c r="E356" i="4"/>
  <c r="E413" i="4"/>
  <c r="E336" i="4"/>
  <c r="E333" i="4" s="1"/>
  <c r="E378" i="4"/>
  <c r="D64" i="1" s="1"/>
  <c r="F64" i="1" s="1"/>
  <c r="G64" i="1" s="1"/>
  <c r="E260" i="4"/>
  <c r="D49" i="1" s="1"/>
  <c r="F49" i="1" s="1"/>
  <c r="E399" i="4"/>
  <c r="D68" i="1" s="1"/>
  <c r="F68" i="1" s="1"/>
  <c r="G68" i="1" s="1"/>
  <c r="E250" i="4"/>
  <c r="D48" i="1" s="1"/>
  <c r="F48" i="1" s="1"/>
  <c r="E204" i="4"/>
  <c r="E203" i="4" s="1"/>
  <c r="E312" i="4"/>
  <c r="E309" i="4" s="1"/>
  <c r="E433" i="4"/>
  <c r="E430" i="4" s="1"/>
  <c r="D71" i="1" s="1"/>
  <c r="F71" i="1" s="1"/>
  <c r="G71" i="1" s="1"/>
  <c r="E395" i="4"/>
  <c r="D67" i="1" s="1"/>
  <c r="F67" i="1" s="1"/>
  <c r="G67" i="1" s="1"/>
  <c r="E579" i="4"/>
  <c r="E588" i="4" s="1"/>
  <c r="D112" i="1"/>
  <c r="F112" i="1" s="1"/>
  <c r="G112" i="1" s="1"/>
  <c r="E323" i="4"/>
  <c r="D57" i="1" s="1"/>
  <c r="F57" i="1" s="1"/>
  <c r="G57" i="1" s="1"/>
  <c r="F113" i="1"/>
  <c r="G113" i="1" s="1"/>
  <c r="D11" i="1"/>
  <c r="F12" i="1"/>
  <c r="G12" i="1" s="1"/>
  <c r="D51" i="1"/>
  <c r="F51" i="1" s="1"/>
  <c r="D46" i="1"/>
  <c r="F46" i="1" s="1"/>
  <c r="D50" i="1"/>
  <c r="F50" i="1" s="1"/>
  <c r="D62" i="1"/>
  <c r="F62" i="1" s="1"/>
  <c r="G62" i="1" s="1"/>
  <c r="J825" i="3"/>
  <c r="I273" i="2"/>
  <c r="D42" i="1"/>
  <c r="F42" i="1" s="1"/>
  <c r="D52" i="1"/>
  <c r="F52" i="1" s="1"/>
  <c r="D55" i="1"/>
  <c r="F55" i="1" s="1"/>
  <c r="G55" i="1" s="1"/>
  <c r="D43" i="1"/>
  <c r="F43" i="1" s="1"/>
  <c r="D34" i="1"/>
  <c r="F34" i="1" s="1"/>
  <c r="E403" i="4" l="1"/>
  <c r="E421" i="4"/>
  <c r="E353" i="4"/>
  <c r="D61" i="1" s="1"/>
  <c r="F61" i="1" s="1"/>
  <c r="G61" i="1" s="1"/>
  <c r="D111" i="1"/>
  <c r="F111" i="1" s="1"/>
  <c r="G111" i="1" s="1"/>
  <c r="E202" i="4"/>
  <c r="D56" i="1"/>
  <c r="F56" i="1" s="1"/>
  <c r="G56" i="1" s="1"/>
  <c r="E476" i="4"/>
  <c r="E475" i="4" s="1"/>
  <c r="E465" i="4" s="1"/>
  <c r="E412" i="4"/>
  <c r="D9" i="1"/>
  <c r="F9" i="1" s="1"/>
  <c r="G9" i="1" s="1"/>
  <c r="F11" i="1"/>
  <c r="G11" i="1" s="1"/>
  <c r="D69" i="1"/>
  <c r="F69" i="1" s="1"/>
  <c r="G69" i="1" s="1"/>
  <c r="D70" i="1"/>
  <c r="F70" i="1" s="1"/>
  <c r="G70" i="1" s="1"/>
  <c r="E332" i="4" l="1"/>
  <c r="E201" i="4" s="1"/>
  <c r="D118" i="1"/>
  <c r="F118" i="1" s="1"/>
  <c r="G118" i="1" s="1"/>
  <c r="D41" i="1"/>
  <c r="F41" i="1" s="1"/>
  <c r="G41" i="1" s="1"/>
  <c r="D60" i="1"/>
  <c r="D25" i="1"/>
  <c r="D35" i="1" l="1"/>
  <c r="F35" i="1" s="1"/>
  <c r="G35" i="1" s="1"/>
  <c r="F25" i="1"/>
  <c r="G25" i="1" s="1"/>
  <c r="D59" i="1"/>
  <c r="F59" i="1" s="1"/>
  <c r="G59" i="1" s="1"/>
  <c r="F60" i="1"/>
  <c r="G60" i="1" s="1"/>
  <c r="D39" i="1"/>
  <c r="D83" i="1"/>
  <c r="D80" i="1" l="1"/>
  <c r="F80" i="1" s="1"/>
  <c r="G80" i="1" s="1"/>
  <c r="F83" i="1"/>
  <c r="G83" i="1" s="1"/>
  <c r="D38" i="1"/>
  <c r="F38" i="1" s="1"/>
  <c r="F39" i="1"/>
  <c r="G39" i="1" s="1"/>
  <c r="G38" i="1" l="1"/>
  <c r="G55" i="17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G47" i="17"/>
  <c r="E47" i="17"/>
  <c r="G46" i="17"/>
  <c r="E46" i="17"/>
  <c r="G45" i="17"/>
  <c r="E45" i="17"/>
  <c r="G44" i="17"/>
  <c r="E44" i="17"/>
  <c r="G43" i="17"/>
  <c r="E43" i="17"/>
  <c r="G42" i="17"/>
  <c r="E42" i="17"/>
  <c r="G41" i="17"/>
  <c r="E41" i="17"/>
  <c r="G40" i="17"/>
  <c r="E40" i="17"/>
  <c r="G39" i="17"/>
  <c r="E39" i="17"/>
  <c r="G37" i="17"/>
  <c r="E37" i="17"/>
  <c r="G36" i="17"/>
  <c r="E36" i="17"/>
  <c r="G34" i="17"/>
  <c r="E34" i="17"/>
  <c r="G33" i="17"/>
  <c r="E33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G10" i="17"/>
  <c r="E10" i="17"/>
  <c r="G9" i="17"/>
  <c r="E9" i="17"/>
  <c r="G8" i="17"/>
  <c r="E8" i="17"/>
  <c r="G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G6" i="17"/>
  <c r="E6" i="17"/>
  <c r="H273" i="2"/>
  <c r="J41" i="17"/>
  <c r="I41" i="17"/>
  <c r="F41" i="17"/>
  <c r="D41" i="17"/>
  <c r="J40" i="17"/>
  <c r="I40" i="17"/>
  <c r="H40" i="17"/>
  <c r="F40" i="17"/>
  <c r="D40" i="17"/>
  <c r="F13" i="17"/>
  <c r="J15" i="17"/>
  <c r="I15" i="17"/>
  <c r="F15" i="17"/>
  <c r="D15" i="17"/>
  <c r="I7" i="17"/>
  <c r="F7" i="17"/>
  <c r="D7" i="17"/>
  <c r="J9" i="17"/>
  <c r="I9" i="17"/>
  <c r="F9" i="17"/>
  <c r="J8" i="17"/>
  <c r="I8" i="17"/>
  <c r="F8" i="17"/>
  <c r="J273" i="2" l="1"/>
  <c r="D8" i="17"/>
  <c r="D9" i="17"/>
  <c r="I43" i="17"/>
  <c r="I42" i="17"/>
  <c r="I51" i="17"/>
  <c r="D13" i="17"/>
  <c r="J42" i="17"/>
  <c r="I12" i="17"/>
  <c r="D42" i="17"/>
  <c r="J34" i="17"/>
  <c r="F27" i="17"/>
  <c r="J6" i="17"/>
  <c r="F43" i="17"/>
  <c r="F48" i="17"/>
  <c r="F34" i="17"/>
  <c r="E25" i="17"/>
  <c r="E35" i="17"/>
  <c r="E38" i="17"/>
  <c r="G25" i="17"/>
  <c r="G35" i="17"/>
  <c r="J43" i="17"/>
  <c r="F31" i="17"/>
  <c r="L43" i="17"/>
  <c r="J31" i="17"/>
  <c r="G38" i="17"/>
  <c r="L8" i="17"/>
  <c r="G11" i="17"/>
  <c r="G19" i="17" s="1"/>
  <c r="E11" i="17"/>
  <c r="E19" i="17" s="1"/>
  <c r="G32" i="17"/>
  <c r="J30" i="17"/>
  <c r="E32" i="17"/>
  <c r="D44" i="17"/>
  <c r="I30" i="17"/>
  <c r="I17" i="17"/>
  <c r="H12" i="17"/>
  <c r="K15" i="17"/>
  <c r="F17" i="17"/>
  <c r="L15" i="17"/>
  <c r="D17" i="17"/>
  <c r="J13" i="17"/>
  <c r="K8" i="17"/>
  <c r="I13" i="17"/>
  <c r="I44" i="17"/>
  <c r="L7" i="17"/>
  <c r="H7" i="17"/>
  <c r="K7" i="17"/>
  <c r="J7" i="17"/>
  <c r="H18" i="17"/>
  <c r="L9" i="17"/>
  <c r="H9" i="17"/>
  <c r="K9" i="17"/>
  <c r="J55" i="17"/>
  <c r="H8" i="17"/>
  <c r="I55" i="17"/>
  <c r="H15" i="17"/>
  <c r="D30" i="17"/>
  <c r="I34" i="17"/>
  <c r="F44" i="17"/>
  <c r="I52" i="17"/>
  <c r="F45" i="17"/>
  <c r="F51" i="17"/>
  <c r="F52" i="17"/>
  <c r="F30" i="17"/>
  <c r="F55" i="17"/>
  <c r="J52" i="17"/>
  <c r="J46" i="17"/>
  <c r="I46" i="17"/>
  <c r="I45" i="17"/>
  <c r="F46" i="17"/>
  <c r="J45" i="17"/>
  <c r="L40" i="17"/>
  <c r="H44" i="17"/>
  <c r="H30" i="17"/>
  <c r="H41" i="17"/>
  <c r="L41" i="17"/>
  <c r="K41" i="17"/>
  <c r="H52" i="17"/>
  <c r="H31" i="17"/>
  <c r="H46" i="17"/>
  <c r="H55" i="17"/>
  <c r="H45" i="17"/>
  <c r="K40" i="17"/>
  <c r="H43" i="17"/>
  <c r="D46" i="17"/>
  <c r="D43" i="17"/>
  <c r="D39" i="17"/>
  <c r="D45" i="17"/>
  <c r="D52" i="17"/>
  <c r="D55" i="17"/>
  <c r="I48" i="17" l="1"/>
  <c r="D50" i="17"/>
  <c r="D6" i="17"/>
  <c r="J39" i="17"/>
  <c r="J26" i="17"/>
  <c r="I27" i="17"/>
  <c r="I50" i="17"/>
  <c r="J48" i="17"/>
  <c r="J29" i="17"/>
  <c r="D48" i="17"/>
  <c r="J49" i="17"/>
  <c r="I49" i="17"/>
  <c r="J27" i="17"/>
  <c r="J51" i="17"/>
  <c r="I26" i="17"/>
  <c r="F29" i="17"/>
  <c r="F42" i="17"/>
  <c r="E56" i="17"/>
  <c r="E58" i="17" s="1"/>
  <c r="I54" i="17"/>
  <c r="D51" i="17"/>
  <c r="K31" i="17"/>
  <c r="I18" i="17"/>
  <c r="D12" i="17"/>
  <c r="I29" i="17"/>
  <c r="F49" i="17"/>
  <c r="J18" i="17"/>
  <c r="I31" i="17"/>
  <c r="I28" i="17"/>
  <c r="J12" i="17"/>
  <c r="I47" i="17"/>
  <c r="J47" i="17"/>
  <c r="D49" i="17"/>
  <c r="L31" i="17"/>
  <c r="G56" i="17"/>
  <c r="G58" i="17" s="1"/>
  <c r="I6" i="17"/>
  <c r="J44" i="17"/>
  <c r="F47" i="17"/>
  <c r="F18" i="17"/>
  <c r="L30" i="17"/>
  <c r="I11" i="17"/>
  <c r="J54" i="17"/>
  <c r="D31" i="17"/>
  <c r="D18" i="17"/>
  <c r="F6" i="17"/>
  <c r="F54" i="17"/>
  <c r="K12" i="17"/>
  <c r="J10" i="17"/>
  <c r="K30" i="17"/>
  <c r="H34" i="17"/>
  <c r="L44" i="17"/>
  <c r="K44" i="17"/>
  <c r="K43" i="17"/>
  <c r="D27" i="17"/>
  <c r="L13" i="17"/>
  <c r="I10" i="17"/>
  <c r="D16" i="17"/>
  <c r="F16" i="17"/>
  <c r="F14" i="17"/>
  <c r="D14" i="17"/>
  <c r="L12" i="17"/>
  <c r="J11" i="17"/>
  <c r="J16" i="17"/>
  <c r="K13" i="17"/>
  <c r="D10" i="17"/>
  <c r="H13" i="17"/>
  <c r="J14" i="17"/>
  <c r="F28" i="17"/>
  <c r="F10" i="17"/>
  <c r="H14" i="17"/>
  <c r="I16" i="17"/>
  <c r="J28" i="17"/>
  <c r="J17" i="17"/>
  <c r="I14" i="17"/>
  <c r="J50" i="17"/>
  <c r="L10" i="17"/>
  <c r="H10" i="17"/>
  <c r="K10" i="17"/>
  <c r="F39" i="17"/>
  <c r="H16" i="17"/>
  <c r="L16" i="17"/>
  <c r="K16" i="17"/>
  <c r="K17" i="17"/>
  <c r="H17" i="17"/>
  <c r="L17" i="17"/>
  <c r="L34" i="17"/>
  <c r="K18" i="17"/>
  <c r="L18" i="17"/>
  <c r="F12" i="17"/>
  <c r="I39" i="17"/>
  <c r="I38" i="17" s="1"/>
  <c r="K55" i="17"/>
  <c r="K34" i="17"/>
  <c r="F50" i="17"/>
  <c r="D29" i="17"/>
  <c r="K46" i="17"/>
  <c r="L45" i="17"/>
  <c r="L46" i="17"/>
  <c r="L49" i="17"/>
  <c r="K49" i="17"/>
  <c r="L51" i="17"/>
  <c r="K51" i="17"/>
  <c r="H42" i="17"/>
  <c r="K42" i="17"/>
  <c r="L42" i="17"/>
  <c r="K52" i="17"/>
  <c r="H39" i="17"/>
  <c r="K39" i="17"/>
  <c r="L39" i="17"/>
  <c r="L54" i="17"/>
  <c r="K54" i="17"/>
  <c r="L55" i="17"/>
  <c r="H49" i="17"/>
  <c r="K45" i="17"/>
  <c r="H51" i="17"/>
  <c r="H54" i="17"/>
  <c r="L52" i="17"/>
  <c r="H48" i="17"/>
  <c r="D38" i="17"/>
  <c r="D34" i="17"/>
  <c r="D47" i="17"/>
  <c r="D28" i="17"/>
  <c r="D54" i="17"/>
  <c r="J38" i="17" l="1"/>
  <c r="I36" i="17"/>
  <c r="J37" i="17"/>
  <c r="J25" i="17"/>
  <c r="F38" i="17"/>
  <c r="I37" i="17"/>
  <c r="I25" i="17"/>
  <c r="F37" i="17"/>
  <c r="J33" i="17"/>
  <c r="J32" i="17" s="1"/>
  <c r="I33" i="17"/>
  <c r="I32" i="17" s="1"/>
  <c r="I19" i="17"/>
  <c r="F33" i="17"/>
  <c r="F32" i="17" s="1"/>
  <c r="D36" i="17"/>
  <c r="J36" i="17"/>
  <c r="F36" i="17"/>
  <c r="J19" i="17"/>
  <c r="D37" i="17"/>
  <c r="F11" i="17"/>
  <c r="F19" i="17" s="1"/>
  <c r="D11" i="17"/>
  <c r="D19" i="17" s="1"/>
  <c r="K14" i="17"/>
  <c r="L14" i="17"/>
  <c r="H11" i="17"/>
  <c r="L11" i="17"/>
  <c r="K11" i="17"/>
  <c r="D33" i="17"/>
  <c r="D32" i="17" s="1"/>
  <c r="H38" i="17"/>
  <c r="J53" i="17"/>
  <c r="H37" i="17"/>
  <c r="L38" i="17"/>
  <c r="K38" i="17"/>
  <c r="H27" i="17"/>
  <c r="K27" i="17"/>
  <c r="L27" i="17"/>
  <c r="K48" i="17"/>
  <c r="L48" i="17"/>
  <c r="H28" i="17"/>
  <c r="K28" i="17"/>
  <c r="L28" i="17"/>
  <c r="H29" i="17"/>
  <c r="L29" i="17"/>
  <c r="K29" i="17"/>
  <c r="L36" i="17"/>
  <c r="K36" i="17"/>
  <c r="H36" i="17"/>
  <c r="H33" i="17"/>
  <c r="H32" i="17" s="1"/>
  <c r="L33" i="17"/>
  <c r="L32" i="17" s="1"/>
  <c r="K33" i="17"/>
  <c r="K32" i="17" s="1"/>
  <c r="H47" i="17"/>
  <c r="L47" i="17"/>
  <c r="K47" i="17"/>
  <c r="J35" i="17" l="1"/>
  <c r="J56" i="17" s="1"/>
  <c r="J58" i="17" s="1"/>
  <c r="I35" i="17"/>
  <c r="F35" i="17"/>
  <c r="L37" i="17"/>
  <c r="L35" i="17" s="1"/>
  <c r="D35" i="17"/>
  <c r="D53" i="17"/>
  <c r="I53" i="17"/>
  <c r="K37" i="17"/>
  <c r="K35" i="17" s="1"/>
  <c r="H35" i="17"/>
  <c r="F53" i="17"/>
  <c r="L6" i="17"/>
  <c r="L19" i="17" s="1"/>
  <c r="H6" i="17"/>
  <c r="H19" i="17" s="1"/>
  <c r="K6" i="17"/>
  <c r="K19" i="17" s="1"/>
  <c r="H26" i="17"/>
  <c r="H25" i="17" s="1"/>
  <c r="L26" i="17"/>
  <c r="L25" i="17" s="1"/>
  <c r="K26" i="17"/>
  <c r="K25" i="17" s="1"/>
  <c r="H50" i="17"/>
  <c r="L50" i="17"/>
  <c r="K50" i="17"/>
  <c r="I56" i="17" l="1"/>
  <c r="I58" i="17" s="1"/>
  <c r="H53" i="17"/>
  <c r="H56" i="17" s="1"/>
  <c r="H58" i="17" s="1"/>
  <c r="K53" i="17"/>
  <c r="K56" i="17" s="1"/>
  <c r="K58" i="17" s="1"/>
  <c r="L53" i="17" l="1"/>
  <c r="L56" i="17" s="1"/>
  <c r="L58" i="17" s="1"/>
  <c r="E392" i="4" l="1"/>
  <c r="E391" i="4" s="1"/>
  <c r="E390" i="4" s="1"/>
  <c r="E389" i="4" s="1"/>
  <c r="E388" i="4" s="1"/>
  <c r="E493" i="4" s="1"/>
  <c r="E577" i="4" s="1"/>
  <c r="E589" i="4" s="1"/>
  <c r="F26" i="17"/>
  <c r="F25" i="17" s="1"/>
  <c r="F56" i="17" s="1"/>
  <c r="F58" i="17" s="1"/>
  <c r="I274" i="2"/>
  <c r="I275" i="2" s="1"/>
  <c r="D66" i="1" l="1"/>
  <c r="D65" i="1" l="1"/>
  <c r="F66" i="1"/>
  <c r="G66" i="1" s="1"/>
  <c r="D85" i="1" l="1"/>
  <c r="F65" i="1"/>
  <c r="G65" i="1" s="1"/>
  <c r="H895" i="3"/>
  <c r="J895" i="3" l="1"/>
  <c r="J274" i="2" s="1"/>
  <c r="J275" i="2" s="1"/>
  <c r="D87" i="1"/>
  <c r="F85" i="1"/>
  <c r="G85" i="1" s="1"/>
  <c r="H274" i="2"/>
  <c r="H275" i="2" s="1"/>
  <c r="D108" i="1" l="1"/>
  <c r="F87" i="1"/>
  <c r="G87" i="1" s="1"/>
  <c r="D26" i="17"/>
  <c r="D25" i="17" s="1"/>
  <c r="D56" i="17" s="1"/>
  <c r="D58" i="17" s="1"/>
  <c r="D120" i="1" l="1"/>
  <c r="F108" i="1"/>
  <c r="G108" i="1" s="1"/>
  <c r="F120" i="1" l="1"/>
  <c r="G120" i="1" s="1"/>
  <c r="C7" i="62"/>
  <c r="C28" i="62" s="1"/>
  <c r="C59" i="62" l="1"/>
  <c r="C115" i="62" s="1"/>
</calcChain>
</file>

<file path=xl/sharedStrings.xml><?xml version="1.0" encoding="utf-8"?>
<sst xmlns="http://schemas.openxmlformats.org/spreadsheetml/2006/main" count="3776" uniqueCount="2504">
  <si>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</si>
  <si>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</si>
  <si>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</si>
  <si>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</si>
  <si>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</si>
  <si>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</si>
  <si>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</si>
  <si>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</si>
  <si>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</si>
  <si>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</si>
  <si>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</si>
  <si>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</si>
  <si>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</si>
  <si>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</si>
  <si>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</si>
  <si>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</si>
  <si>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</si>
  <si>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</si>
  <si>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</si>
  <si>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</si>
  <si>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</si>
  <si>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</si>
  <si>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</si>
  <si>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</si>
  <si>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</si>
  <si>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</si>
  <si>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</si>
  <si>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</si>
  <si>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</si>
  <si>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</si>
  <si>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</si>
  <si>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</si>
  <si>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</si>
  <si>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</si>
  <si>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</si>
  <si>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</si>
  <si>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</si>
  <si>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</si>
  <si>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</si>
  <si>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</si>
  <si>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</si>
  <si>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</si>
  <si>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</si>
  <si>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</si>
  <si>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</si>
  <si>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</si>
  <si>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</si>
  <si>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</si>
  <si>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</si>
  <si>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</si>
  <si>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</si>
  <si>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</si>
  <si>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</si>
  <si>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</si>
  <si>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</si>
  <si>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</si>
  <si>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</si>
  <si>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</si>
  <si>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</si>
  <si>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</si>
  <si>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</si>
  <si>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</si>
  <si>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</si>
  <si>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</si>
  <si>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</si>
  <si>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</si>
  <si>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</si>
  <si>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</si>
  <si>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</si>
  <si>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</si>
  <si>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</si>
  <si>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</si>
  <si>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</si>
  <si>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</si>
  <si>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</si>
  <si>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</si>
  <si>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</si>
  <si>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</si>
  <si>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</si>
  <si>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</si>
  <si>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</si>
  <si>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</si>
  <si>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</si>
  <si>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</si>
  <si>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</si>
  <si>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</si>
  <si>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</si>
  <si>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</si>
  <si>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</si>
  <si>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</si>
  <si>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</si>
  <si>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</si>
  <si>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</si>
  <si>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</si>
  <si>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</si>
  <si>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</si>
  <si>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</si>
  <si>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</si>
  <si>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</si>
  <si>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</si>
  <si>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</si>
  <si>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</si>
  <si>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</si>
  <si>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</si>
  <si>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</si>
  <si>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</si>
  <si>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</si>
  <si>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</si>
  <si>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</si>
  <si>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</si>
  <si>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</si>
  <si>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</si>
  <si>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</si>
  <si>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</si>
  <si>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</si>
  <si>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</si>
  <si>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</si>
  <si>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</si>
  <si>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</si>
  <si>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</si>
  <si>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</si>
  <si>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</si>
  <si>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</si>
  <si>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</si>
  <si>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</si>
  <si>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</si>
  <si>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</si>
  <si>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</si>
  <si>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</si>
  <si>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</si>
  <si>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</si>
  <si>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</si>
  <si>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</si>
  <si>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</si>
  <si>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</si>
  <si>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</si>
  <si>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</si>
  <si>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</si>
  <si>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</si>
  <si>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</si>
  <si>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</si>
  <si>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</si>
  <si>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</si>
  <si>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</si>
  <si>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</si>
  <si>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</si>
  <si>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</si>
  <si>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</si>
  <si>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</si>
  <si>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</si>
  <si>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</si>
  <si>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</si>
  <si>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</si>
  <si>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</si>
  <si>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</si>
  <si>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</si>
  <si>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</si>
  <si>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</si>
  <si>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</si>
  <si>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</si>
  <si>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</si>
  <si>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</si>
  <si>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</si>
  <si>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</si>
  <si>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</si>
  <si>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</si>
  <si>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</si>
  <si>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</si>
  <si>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</si>
  <si>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</si>
  <si>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</si>
  <si>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</si>
  <si>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</si>
  <si>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</si>
  <si>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</si>
  <si>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</si>
  <si>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</si>
  <si>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</si>
  <si>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</si>
  <si>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</si>
  <si>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</si>
  <si>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</si>
  <si>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</si>
  <si>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</si>
  <si>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</si>
  <si>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</si>
  <si>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</si>
  <si>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</si>
  <si>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</si>
  <si>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</si>
  <si>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</si>
  <si>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</si>
  <si>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</si>
  <si>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</si>
  <si>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</si>
  <si>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</si>
  <si>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</si>
  <si>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</si>
  <si>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</si>
  <si>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</si>
  <si>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</si>
  <si>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</si>
  <si>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</si>
  <si>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</si>
  <si>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</si>
  <si>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</si>
  <si>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</si>
  <si>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</si>
  <si>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</si>
  <si>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</si>
  <si>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</si>
  <si>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</si>
  <si>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</si>
  <si>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</si>
  <si>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</si>
  <si>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</si>
  <si>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</si>
  <si>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</si>
  <si>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</si>
  <si>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</si>
  <si>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</si>
  <si>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</si>
  <si>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</si>
  <si>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</si>
  <si>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</si>
  <si>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</si>
  <si>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</si>
  <si>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</si>
  <si>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</si>
  <si>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</si>
  <si>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</si>
  <si>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</si>
  <si>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</si>
  <si>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</si>
  <si>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</si>
  <si>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</si>
  <si>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</si>
  <si>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</si>
  <si>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</si>
  <si>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</si>
  <si>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</si>
  <si>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</si>
  <si>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</si>
  <si>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</si>
  <si>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</si>
  <si>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</si>
  <si>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</si>
  <si>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</si>
  <si>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</si>
  <si>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</si>
  <si>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</si>
  <si>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</si>
  <si>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</si>
  <si>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</si>
  <si>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</si>
  <si>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</si>
  <si>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</si>
  <si>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</si>
  <si>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</si>
  <si>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</si>
  <si>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</si>
  <si>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</si>
  <si>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</si>
  <si>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</si>
  <si>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</si>
  <si>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</si>
  <si>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</si>
  <si>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</si>
  <si>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</si>
  <si>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</si>
  <si>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</si>
  <si>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</si>
  <si>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</si>
  <si>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</si>
  <si>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</si>
  <si>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</si>
  <si>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</si>
  <si>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</si>
  <si>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</si>
  <si>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</si>
  <si>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</si>
  <si>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</si>
  <si>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</si>
  <si>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</si>
  <si>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</si>
  <si>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</si>
  <si>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</si>
  <si>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</si>
  <si>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</si>
  <si>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</si>
  <si>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</si>
  <si>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</si>
  <si>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</si>
  <si>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</si>
  <si>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</si>
  <si>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</si>
  <si>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</si>
  <si>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</si>
  <si>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</si>
  <si>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</si>
  <si>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</si>
  <si>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</si>
  <si>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</si>
  <si>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</si>
  <si>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</si>
  <si>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</si>
  <si>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</si>
  <si>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</si>
  <si>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</si>
  <si>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</si>
  <si>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</si>
  <si>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</si>
  <si>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</si>
  <si>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</si>
  <si>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</si>
  <si>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</si>
  <si>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</si>
  <si>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</si>
  <si>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</si>
  <si>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</si>
  <si>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</si>
  <si>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</si>
  <si>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</si>
  <si>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</si>
  <si>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</si>
  <si>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</si>
  <si>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</si>
  <si>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</si>
  <si>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</si>
  <si>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</si>
  <si>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</si>
  <si>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</si>
  <si>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</si>
  <si>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</si>
  <si>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</si>
  <si>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</si>
  <si>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</si>
  <si>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</si>
  <si>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</si>
  <si>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</si>
  <si>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</si>
  <si>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</si>
  <si>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</si>
  <si>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</si>
  <si>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</si>
  <si>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</si>
  <si>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</si>
  <si>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</si>
  <si>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</si>
  <si>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</si>
  <si>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</si>
  <si>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</si>
  <si>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</si>
  <si>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</si>
  <si>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</si>
  <si>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</si>
  <si>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</si>
  <si>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</si>
  <si>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</si>
  <si>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</si>
  <si>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</si>
  <si>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</si>
  <si>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</si>
  <si>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</si>
  <si>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</si>
  <si>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</si>
  <si>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</si>
  <si>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</si>
  <si>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</si>
  <si>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</si>
  <si>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</si>
  <si>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</si>
  <si>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</si>
  <si>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</si>
  <si>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</si>
  <si>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</si>
  <si>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</si>
  <si>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</si>
  <si>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</si>
  <si>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</si>
  <si>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</si>
  <si>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</si>
  <si>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</si>
  <si>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</si>
  <si>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</si>
  <si>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</si>
  <si>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</si>
  <si>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</si>
  <si>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</si>
  <si>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</si>
  <si>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</si>
  <si>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</si>
  <si>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</si>
  <si>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</si>
  <si>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</si>
  <si>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</si>
  <si>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</si>
  <si>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</si>
  <si>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</si>
  <si>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</si>
  <si>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</si>
  <si>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</si>
  <si>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</si>
  <si>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</si>
  <si>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</si>
  <si>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</si>
  <si>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</si>
  <si>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</si>
  <si>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</si>
  <si>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</si>
  <si>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</si>
  <si>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</si>
  <si>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</si>
  <si>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</si>
  <si>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</si>
  <si>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</si>
  <si>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</si>
  <si>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</si>
  <si>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</si>
  <si>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</si>
  <si>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</si>
  <si>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</si>
  <si>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</si>
  <si>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</si>
  <si>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</si>
  <si>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</si>
  <si>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</si>
  <si>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</si>
  <si>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</si>
  <si>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</si>
  <si>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</si>
  <si>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</si>
  <si>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</si>
  <si>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</si>
  <si>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</si>
  <si>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</si>
  <si>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</si>
  <si>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</si>
  <si>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</si>
  <si>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</si>
  <si>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</si>
  <si>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</si>
  <si>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</si>
  <si>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</si>
  <si>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</si>
  <si>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</si>
  <si>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</si>
  <si>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</si>
  <si>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</si>
  <si>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</si>
  <si>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</si>
  <si>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</si>
  <si>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</si>
  <si>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</si>
  <si>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</si>
  <si>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</si>
  <si>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</si>
  <si>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</si>
  <si>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</si>
  <si>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</si>
  <si>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</si>
  <si>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</si>
  <si>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</si>
  <si>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</si>
  <si>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</si>
  <si>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</si>
  <si>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</si>
  <si>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</si>
  <si>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</si>
  <si>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</si>
  <si>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</si>
  <si>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</si>
  <si>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</si>
  <si>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</si>
  <si>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</si>
  <si>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</si>
  <si>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</si>
  <si>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</si>
  <si>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</si>
  <si>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</si>
  <si>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</si>
  <si>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</si>
  <si>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</si>
  <si>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</si>
  <si>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</si>
  <si>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</si>
  <si>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</si>
  <si>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</si>
  <si>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</si>
  <si>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</si>
  <si>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</si>
  <si>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</si>
  <si>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</si>
  <si>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</si>
  <si>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</si>
  <si>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</si>
  <si>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</si>
  <si>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</si>
  <si>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</si>
  <si>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</si>
  <si>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</si>
  <si>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</si>
  <si>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</si>
  <si>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</si>
  <si>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</si>
  <si>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</si>
  <si>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</si>
  <si>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</si>
  <si>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</si>
  <si>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</si>
  <si>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</si>
  <si>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</si>
  <si>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</si>
  <si>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</si>
  <si>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</si>
  <si>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</si>
  <si>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</si>
  <si>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</si>
  <si>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</si>
  <si>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</si>
  <si>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</si>
  <si>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</si>
  <si>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</si>
  <si>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</si>
  <si>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</si>
  <si>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</si>
  <si>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</si>
  <si>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</si>
  <si>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</si>
  <si>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</si>
  <si>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</si>
  <si>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</si>
  <si>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</si>
  <si>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</si>
  <si>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</si>
  <si>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</si>
  <si>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</si>
  <si>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</si>
  <si>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</si>
  <si>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</si>
  <si>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</si>
  <si>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</si>
  <si>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</si>
  <si>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</si>
  <si>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</si>
  <si>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</si>
  <si>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</si>
  <si>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</si>
  <si>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</si>
  <si>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</si>
  <si>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</si>
  <si>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</si>
  <si>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</si>
  <si>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</si>
  <si>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</si>
  <si>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</si>
  <si>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</si>
  <si>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</si>
  <si>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</si>
  <si>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</si>
  <si>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</si>
  <si>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</si>
  <si>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</si>
  <si>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</si>
  <si>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</si>
  <si>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</si>
  <si>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</si>
  <si>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</si>
  <si>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</si>
  <si>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</si>
  <si>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</si>
  <si>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</si>
  <si>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</si>
  <si>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</si>
  <si>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</si>
  <si>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</si>
  <si>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</si>
  <si>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</si>
  <si>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</si>
  <si>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</si>
  <si>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</si>
  <si>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</si>
  <si>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</si>
  <si>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</si>
  <si>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</si>
  <si>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</si>
  <si>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</si>
  <si>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</si>
  <si>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</si>
  <si>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</si>
  <si>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</si>
  <si>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</si>
  <si>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</si>
  <si>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</si>
  <si>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</si>
  <si>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</si>
  <si>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</si>
  <si>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</si>
  <si>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</si>
  <si>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</si>
  <si>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</si>
  <si>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</si>
  <si>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</si>
  <si>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</si>
  <si>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</si>
  <si>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</si>
  <si>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</si>
  <si>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</si>
  <si>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</si>
  <si>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</si>
  <si>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</si>
  <si>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</si>
  <si>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</si>
  <si>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</si>
  <si>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</si>
  <si>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</si>
  <si>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</si>
  <si>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</si>
  <si>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</si>
  <si>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</si>
  <si>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</si>
  <si>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</si>
  <si>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</si>
  <si>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</si>
  <si>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</si>
  <si>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</si>
  <si>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</si>
  <si>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</si>
  <si>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</si>
  <si>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</si>
  <si>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</si>
  <si>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</si>
  <si>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</si>
  <si>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</si>
  <si>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</si>
  <si>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</si>
  <si>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</si>
  <si>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</si>
  <si>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</si>
  <si>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</si>
  <si>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</si>
  <si>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</si>
  <si>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</si>
  <si>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</si>
  <si>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</si>
  <si>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</si>
  <si>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</si>
  <si>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</si>
  <si>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</si>
  <si>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</si>
  <si>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</si>
  <si>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</si>
  <si>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</si>
  <si>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</si>
  <si>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</si>
  <si>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</si>
  <si>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</si>
  <si>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</si>
  <si>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</si>
  <si>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</si>
  <si>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</si>
  <si>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</si>
  <si>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</si>
  <si>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</si>
  <si>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</si>
  <si>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</si>
  <si>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</si>
  <si>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</si>
  <si>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</si>
  <si>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</si>
  <si>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</si>
  <si>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</si>
  <si>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</si>
  <si>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</si>
  <si>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</si>
  <si>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</si>
  <si>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</si>
  <si>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</si>
  <si>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</si>
  <si>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</si>
  <si>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</si>
  <si>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</si>
  <si>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</si>
  <si>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</si>
  <si>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</si>
  <si>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</si>
  <si>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</si>
  <si>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</si>
  <si>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</si>
  <si>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</si>
  <si>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</si>
  <si>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</si>
  <si>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</si>
  <si>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</si>
  <si>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</si>
  <si>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</si>
  <si>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</si>
  <si>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</si>
  <si>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</si>
  <si>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</si>
  <si>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</si>
  <si>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</si>
  <si>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</si>
  <si>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</si>
  <si>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</si>
  <si>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</si>
  <si>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</si>
  <si>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</si>
  <si>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</si>
  <si>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</si>
  <si>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</si>
  <si>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</si>
  <si>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</si>
  <si>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</si>
  <si>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</si>
  <si>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</si>
  <si>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</si>
  <si>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</si>
  <si>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</si>
  <si>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</si>
  <si>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</si>
  <si>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</si>
  <si>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</si>
  <si>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</si>
  <si>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</si>
  <si>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</si>
  <si>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</si>
  <si>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</si>
  <si>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</si>
  <si>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</si>
  <si>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</si>
  <si>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</si>
  <si>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</si>
  <si>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</si>
  <si>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</si>
  <si>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</si>
  <si>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</si>
  <si>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</si>
  <si>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</si>
  <si>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</si>
  <si>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</si>
  <si>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</si>
  <si>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</si>
  <si>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</si>
  <si>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</si>
  <si>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</si>
  <si>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</si>
  <si>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</si>
  <si>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</si>
  <si>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</si>
  <si>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</si>
  <si>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</si>
  <si>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</si>
  <si>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</si>
  <si>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</si>
  <si>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</si>
  <si>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</si>
  <si>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</si>
  <si>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</si>
  <si>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</si>
  <si>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</si>
  <si>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</si>
  <si>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</si>
  <si>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</si>
  <si>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</si>
  <si>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</si>
  <si>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</si>
  <si>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</si>
  <si>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</si>
  <si>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</si>
  <si>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</si>
  <si>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</si>
  <si>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</si>
  <si>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</si>
  <si>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</si>
  <si>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</si>
  <si>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</si>
  <si>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</si>
  <si>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</si>
  <si>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</si>
  <si>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</si>
  <si>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</si>
  <si>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</si>
  <si>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</si>
  <si>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</si>
  <si>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</si>
  <si>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</si>
  <si>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</si>
  <si>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</si>
  <si>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</si>
  <si>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</si>
  <si>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</si>
  <si>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</si>
  <si>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</si>
  <si>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</si>
  <si>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</si>
  <si>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</si>
  <si>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</si>
  <si>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</si>
  <si>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</si>
  <si>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</si>
  <si>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</si>
  <si>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</si>
  <si>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</si>
  <si>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</si>
  <si>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</si>
  <si>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</si>
  <si>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</si>
  <si>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</si>
  <si>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</si>
  <si>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</si>
  <si>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</si>
  <si>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</si>
  <si>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</si>
  <si>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</si>
  <si>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</si>
  <si>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</si>
  <si>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</si>
  <si>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</si>
  <si>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</si>
  <si>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</si>
  <si>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</si>
  <si>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</si>
  <si>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</si>
  <si>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</si>
  <si>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</si>
  <si>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</si>
  <si>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</si>
  <si>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</si>
  <si>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</si>
  <si>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</si>
  <si>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</si>
  <si>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</si>
  <si>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</si>
  <si>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</si>
  <si>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</si>
  <si>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</si>
  <si>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</si>
  <si>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</si>
  <si>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</si>
  <si>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</si>
  <si>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</si>
  <si>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</si>
  <si>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</si>
  <si>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</si>
  <si>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</si>
  <si>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</si>
  <si>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</si>
  <si>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</si>
  <si>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</si>
  <si>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</si>
  <si>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</si>
  <si>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</si>
  <si>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</si>
  <si>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</si>
  <si>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</si>
  <si>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</si>
  <si>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</si>
  <si>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</si>
  <si>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</si>
  <si>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</si>
  <si>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</si>
  <si>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</si>
  <si>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</si>
  <si>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</si>
  <si>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</si>
  <si>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</si>
  <si>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</si>
  <si>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</si>
  <si>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</si>
  <si>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</si>
  <si>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</si>
  <si>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</si>
  <si>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</si>
  <si>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</si>
  <si>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</si>
  <si>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</si>
  <si>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</si>
  <si>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</si>
  <si>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</si>
  <si>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</si>
  <si>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</si>
  <si>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</si>
  <si>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</si>
  <si>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</si>
  <si>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</si>
  <si>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</si>
  <si>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</si>
  <si>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</si>
  <si>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</si>
  <si>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</si>
  <si>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</si>
  <si>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</si>
  <si>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</si>
  <si>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</si>
  <si>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</si>
  <si>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</si>
  <si>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</si>
  <si>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</si>
  <si>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</si>
  <si>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</si>
  <si>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</si>
  <si>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</si>
  <si>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</si>
  <si>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</si>
  <si>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</si>
  <si>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</si>
  <si>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</si>
  <si>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</si>
  <si>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</si>
  <si>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</si>
  <si>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</si>
  <si>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</si>
  <si>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</si>
  <si>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</si>
  <si>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</si>
  <si>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</si>
  <si>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</si>
  <si>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</si>
  <si>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</si>
  <si>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</si>
  <si>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</si>
  <si>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</si>
  <si>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</si>
  <si>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</si>
  <si>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</si>
  <si>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</si>
  <si>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</si>
  <si>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</si>
  <si>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</si>
  <si>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</si>
  <si>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</si>
  <si>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</si>
  <si>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</si>
  <si>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</si>
  <si>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</si>
  <si>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</si>
  <si>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</si>
  <si>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</si>
  <si>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</si>
  <si>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</si>
  <si>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</si>
  <si>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</si>
  <si>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</si>
  <si>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</si>
  <si>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</si>
  <si>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</si>
  <si>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</si>
  <si>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</si>
  <si>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</si>
  <si>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</si>
  <si>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</si>
  <si>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</si>
  <si>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</si>
  <si>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</si>
  <si>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</si>
  <si>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</si>
  <si>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</si>
  <si>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</si>
  <si>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</si>
  <si>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</si>
  <si>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</si>
  <si>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</si>
  <si>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</si>
  <si>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</si>
  <si>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</si>
  <si>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</si>
  <si>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</si>
  <si>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</si>
  <si>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</si>
  <si>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</si>
  <si>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</si>
  <si>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</si>
  <si>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</si>
  <si>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</si>
  <si>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</si>
  <si>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</si>
  <si>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</si>
  <si>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</si>
  <si>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</si>
  <si>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</si>
  <si>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</si>
  <si>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</si>
  <si>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</si>
  <si>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</si>
  <si>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</si>
  <si>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</si>
  <si>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</si>
  <si>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</si>
  <si>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</si>
  <si>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</si>
  <si>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</si>
  <si>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</si>
  <si>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</si>
  <si>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</si>
  <si>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</si>
  <si>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</si>
  <si>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</si>
  <si>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</si>
  <si>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</si>
  <si>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</si>
  <si>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</si>
  <si>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</si>
  <si>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</si>
  <si>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</si>
  <si>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</si>
  <si>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</si>
  <si>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</si>
  <si>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</si>
  <si>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</si>
  <si>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</si>
  <si>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</si>
  <si>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</si>
  <si>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</si>
  <si>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</si>
  <si>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</si>
  <si>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</si>
  <si>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</si>
  <si>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</si>
  <si>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</si>
  <si>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</si>
  <si>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</si>
  <si>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</si>
  <si>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</si>
  <si>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</si>
  <si>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</si>
  <si>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</si>
  <si>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</si>
  <si>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</si>
  <si>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</si>
  <si>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</si>
  <si>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</si>
  <si>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</si>
  <si>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</si>
  <si>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</si>
  <si>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</si>
  <si>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</si>
  <si>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</si>
  <si>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</si>
  <si>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</si>
  <si>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</si>
  <si>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</si>
  <si>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</si>
  <si>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</si>
  <si>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</si>
  <si>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</si>
  <si>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</si>
  <si>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</si>
  <si>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</si>
  <si>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</si>
  <si>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</si>
  <si>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</si>
  <si>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</si>
  <si>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</si>
  <si>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</si>
  <si>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</si>
  <si>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</si>
  <si>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</si>
  <si>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</si>
  <si>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</si>
  <si>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</si>
  <si>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</si>
  <si>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</si>
  <si>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</si>
  <si>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</si>
  <si>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</si>
  <si>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</si>
  <si>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</si>
  <si>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</si>
  <si>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</si>
  <si>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</si>
  <si>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</si>
  <si>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</si>
  <si>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</si>
  <si>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</si>
  <si>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</si>
  <si>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</si>
  <si>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</si>
  <si>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</si>
  <si>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</si>
  <si>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</si>
  <si>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</si>
  <si>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</si>
  <si>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</si>
  <si>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</si>
  <si>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</si>
  <si>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</si>
  <si>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</si>
  <si>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</si>
  <si>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</si>
  <si>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</si>
  <si>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</si>
  <si>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</si>
  <si>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</si>
  <si>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</si>
  <si>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</si>
  <si>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</si>
  <si>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</si>
  <si>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</si>
  <si>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</si>
  <si>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</si>
  <si>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</si>
  <si>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</si>
  <si>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</si>
  <si>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</si>
  <si>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</si>
  <si>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</si>
  <si>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</si>
  <si>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</si>
  <si>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</si>
  <si>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</si>
  <si>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</si>
  <si>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</si>
  <si>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</si>
  <si>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</si>
  <si>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</si>
  <si>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</si>
  <si>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</si>
  <si>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</si>
  <si>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</si>
  <si>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</si>
  <si>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</si>
  <si>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</si>
  <si>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</si>
  <si>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</si>
  <si>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</si>
  <si>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</si>
  <si>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</si>
  <si>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</si>
  <si>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</si>
  <si>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</si>
  <si>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</si>
  <si>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</si>
  <si>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</si>
  <si>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</si>
  <si>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</si>
  <si>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</si>
  <si>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</si>
  <si>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</si>
  <si>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</si>
  <si>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</si>
  <si>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</si>
  <si>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</si>
  <si>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</si>
  <si>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</si>
  <si>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</si>
  <si>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</si>
  <si>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</si>
  <si>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</si>
  <si>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</si>
  <si>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</si>
  <si>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</si>
  <si>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</si>
  <si>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</si>
  <si>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</si>
  <si>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</si>
  <si>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</si>
  <si>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</si>
  <si>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</si>
  <si>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</si>
  <si>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</si>
  <si>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</si>
  <si>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</si>
  <si>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</si>
  <si>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</si>
  <si>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</si>
  <si>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</si>
  <si>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</si>
  <si>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</si>
  <si>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</si>
  <si>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</si>
  <si>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</si>
  <si>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</si>
  <si>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</si>
  <si>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</si>
  <si>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</si>
  <si>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</si>
  <si>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</si>
  <si>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</si>
  <si>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</si>
  <si>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</si>
  <si>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</si>
  <si>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</si>
  <si>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</si>
  <si>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</si>
  <si>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</si>
  <si>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</si>
  <si>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</si>
  <si>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</si>
  <si>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</si>
  <si>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</si>
  <si>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</si>
  <si>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</si>
  <si>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</si>
  <si>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</si>
  <si>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</si>
  <si>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</si>
  <si>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</si>
  <si>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</si>
  <si>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</si>
  <si>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</si>
  <si>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</si>
  <si>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</si>
  <si>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</si>
  <si>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</si>
  <si>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</si>
  <si>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</si>
  <si>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</si>
  <si>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</si>
  <si>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</si>
  <si>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</si>
  <si>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</si>
  <si>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</si>
  <si>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</si>
  <si>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</si>
  <si>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</si>
  <si>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</si>
  <si>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</si>
  <si>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</si>
  <si>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</si>
  <si>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</si>
  <si>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</si>
  <si>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</si>
  <si>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</si>
  <si>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</si>
  <si>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</si>
  <si>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</si>
  <si>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</si>
  <si>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</si>
  <si>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</si>
  <si>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</si>
  <si>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</si>
  <si>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</si>
  <si>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</si>
  <si>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</si>
  <si>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</si>
  <si>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</si>
  <si>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</si>
  <si>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</si>
  <si>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</si>
  <si>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</si>
  <si>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</si>
  <si>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</si>
  <si>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</si>
  <si>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</si>
  <si>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</si>
  <si>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</si>
  <si>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</si>
  <si>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</si>
  <si>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</si>
  <si>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</si>
  <si>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</si>
  <si>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</si>
  <si>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</si>
  <si>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</si>
  <si>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</si>
  <si>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</si>
  <si>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</si>
  <si>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</si>
  <si>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</si>
  <si>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</si>
  <si>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</si>
  <si>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</si>
  <si>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</si>
  <si>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</si>
  <si>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</si>
  <si>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</si>
  <si>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</si>
  <si>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</si>
  <si>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</si>
  <si>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</si>
  <si>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</si>
  <si>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</si>
  <si>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</si>
  <si>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</si>
  <si>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</si>
  <si>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</si>
  <si>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</si>
  <si>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</si>
  <si>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</si>
  <si>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</si>
  <si>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</si>
  <si>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</si>
  <si>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</si>
  <si>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</si>
  <si>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</si>
  <si>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</si>
  <si>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</si>
  <si>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</si>
  <si>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</si>
  <si>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</si>
  <si>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</si>
  <si>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</si>
  <si>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</si>
  <si>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</si>
  <si>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</si>
  <si>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</si>
  <si>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</si>
  <si>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</si>
  <si>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</si>
  <si>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</si>
  <si>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</si>
  <si>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</si>
  <si>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</si>
  <si>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</si>
  <si>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</si>
  <si>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</si>
  <si>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</si>
  <si>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</si>
  <si>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</si>
  <si>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</si>
  <si>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</si>
  <si>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</si>
  <si>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</si>
  <si>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</si>
  <si>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</si>
  <si>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</si>
  <si>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</si>
  <si>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</si>
  <si>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</si>
  <si>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</si>
  <si>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</si>
  <si>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</si>
  <si>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</si>
  <si>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</si>
  <si>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</si>
  <si>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</si>
  <si>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</si>
  <si>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</si>
  <si>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</si>
  <si>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</si>
  <si>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</si>
  <si>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</si>
  <si>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</si>
  <si>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</si>
  <si>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</si>
  <si>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</si>
  <si>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</si>
  <si>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</si>
  <si>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</si>
  <si>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</si>
  <si>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</si>
  <si>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</si>
  <si>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</si>
  <si>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</si>
  <si>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</si>
  <si>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</si>
  <si>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</si>
  <si>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</si>
  <si>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</si>
  <si>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</si>
  <si>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</si>
  <si>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</si>
  <si>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</si>
  <si>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</si>
  <si>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</si>
  <si>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</si>
  <si>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</si>
  <si>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</si>
  <si>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</si>
  <si>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</si>
  <si>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</si>
  <si>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</si>
  <si>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</si>
  <si>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</si>
  <si>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</si>
  <si>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</si>
  <si>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</si>
  <si>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</si>
  <si>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</si>
  <si>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</si>
  <si>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</si>
  <si>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</si>
  <si>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</si>
  <si>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</si>
  <si>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</si>
  <si>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</si>
  <si>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</si>
  <si>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</si>
  <si>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</si>
  <si>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</si>
  <si>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</si>
  <si>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</si>
  <si>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</si>
  <si>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</si>
  <si>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</si>
  <si>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</si>
  <si>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</si>
  <si>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</si>
  <si>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</si>
  <si>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</si>
  <si>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</si>
  <si>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</si>
  <si>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</si>
  <si>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</si>
  <si>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</si>
  <si>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</si>
  <si>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</si>
  <si>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</si>
  <si>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</si>
  <si>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</si>
  <si>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</si>
  <si>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</si>
  <si>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</si>
  <si>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</si>
  <si>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</si>
  <si>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</si>
  <si>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</si>
  <si>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</si>
  <si>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</si>
  <si>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</si>
  <si>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</si>
  <si>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</si>
  <si>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</si>
  <si>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</si>
  <si>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</si>
  <si>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</si>
  <si>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</si>
  <si>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</si>
  <si>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</si>
  <si>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</si>
  <si>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</si>
  <si>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</si>
  <si>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</si>
  <si>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</si>
  <si>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</si>
  <si>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</si>
  <si>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</si>
  <si>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</si>
  <si>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</si>
  <si>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</si>
  <si>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</si>
  <si>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</si>
  <si>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</si>
  <si>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</si>
  <si>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</si>
  <si>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</si>
  <si>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</si>
  <si>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</si>
  <si>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</si>
  <si>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</si>
  <si>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</si>
  <si>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</si>
  <si>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</si>
  <si>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</si>
  <si>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</si>
  <si>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</si>
  <si>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</si>
  <si>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</si>
  <si>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</si>
  <si>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</si>
  <si>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</si>
  <si>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</si>
  <si>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</si>
  <si>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</si>
  <si>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</si>
  <si>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</si>
  <si>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</si>
  <si>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</si>
  <si>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</si>
  <si>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</si>
  <si>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</si>
  <si>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</si>
  <si>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</si>
  <si>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</si>
  <si>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</si>
  <si>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</si>
  <si>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</si>
  <si>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</si>
  <si>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</si>
  <si>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</si>
  <si>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</si>
  <si>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</si>
  <si>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</si>
  <si>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</si>
  <si>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</si>
  <si>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</si>
  <si>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</si>
  <si>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</si>
  <si>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</si>
  <si>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</si>
  <si>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</si>
  <si>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</si>
  <si>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</si>
  <si>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</si>
  <si>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</si>
  <si>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</si>
  <si>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</si>
  <si>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</si>
  <si>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</si>
  <si>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</si>
  <si>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</si>
  <si>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</si>
  <si>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</si>
  <si>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</si>
  <si>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</si>
  <si>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</si>
  <si>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</si>
  <si>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</si>
  <si>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</si>
  <si>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</si>
  <si>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</si>
  <si>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</si>
  <si>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</si>
  <si>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</si>
  <si>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</si>
  <si>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</si>
  <si>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</si>
  <si>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</si>
  <si>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</si>
  <si>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</si>
  <si>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</si>
  <si>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</si>
  <si>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</si>
  <si>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ENTE SSN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</si>
  <si>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</si>
  <si>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</si>
  <si>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</si>
  <si>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</si>
  <si>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</si>
  <si>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</si>
  <si>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</si>
  <si>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</si>
  <si>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</si>
  <si>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</si>
  <si>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</si>
  <si>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</si>
  <si>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</si>
  <si>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</si>
  <si>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</si>
  <si>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</si>
  <si>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</si>
  <si>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</si>
  <si>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</si>
  <si>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</si>
  <si>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</si>
  <si>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</si>
  <si>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</si>
  <si>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</si>
  <si>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</si>
  <si>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</si>
  <si>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</si>
  <si>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</si>
  <si>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</si>
  <si>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</si>
  <si>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</si>
  <si>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</si>
  <si>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</si>
  <si>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</si>
  <si>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</si>
  <si>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</si>
  <si>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</si>
  <si>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</si>
  <si>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</si>
  <si>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</si>
  <si>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</si>
  <si>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</si>
  <si>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</si>
  <si>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</si>
  <si>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</si>
  <si>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</si>
  <si>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</si>
  <si>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</si>
  <si>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</si>
  <si>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</si>
  <si>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</si>
  <si>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</si>
  <si>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</si>
  <si>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</si>
  <si>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</si>
  <si>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</si>
  <si>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</si>
  <si>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</si>
  <si>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</si>
  <si>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</si>
  <si>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</si>
  <si>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</si>
  <si>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</si>
  <si>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</si>
  <si>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</si>
  <si>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</si>
  <si>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</si>
  <si>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</si>
  <si>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</si>
  <si>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</si>
  <si>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</si>
  <si>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</si>
  <si>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</si>
  <si>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</si>
  <si>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</si>
  <si>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</si>
  <si>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</si>
  <si>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</si>
  <si>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</si>
  <si>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</si>
  <si>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</si>
  <si>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</si>
  <si>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</si>
  <si>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</si>
  <si>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</si>
  <si>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</si>
  <si>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</si>
  <si>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</si>
  <si>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</si>
  <si>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</si>
  <si>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</si>
  <si>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</si>
  <si>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</si>
  <si>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</si>
  <si>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</si>
  <si>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</si>
  <si>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</si>
  <si>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</si>
  <si>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</si>
  <si>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</si>
  <si>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</si>
  <si>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</si>
  <si>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</si>
  <si>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</si>
  <si>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</si>
  <si>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</si>
  <si>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</si>
  <si>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</si>
  <si>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</si>
  <si>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</si>
  <si>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</si>
  <si>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</si>
  <si>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</si>
  <si>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</si>
  <si>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</si>
  <si>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</si>
  <si>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</si>
  <si>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</si>
  <si>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</si>
  <si>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</si>
  <si>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</si>
  <si>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</si>
  <si>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</si>
  <si>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</si>
  <si>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</si>
  <si>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</si>
  <si>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</si>
  <si>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</si>
  <si>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</si>
  <si>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</si>
  <si>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</si>
  <si>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</si>
  <si>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</si>
  <si>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</si>
  <si>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</si>
  <si>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</si>
  <si>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</si>
  <si>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</si>
  <si>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</si>
  <si>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</si>
  <si>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</si>
  <si>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</si>
  <si>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</si>
  <si>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</si>
  <si>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</si>
  <si>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</si>
  <si>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</si>
  <si>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</si>
  <si>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</si>
  <si>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</si>
  <si>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</si>
  <si>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</si>
  <si>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</si>
  <si>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</si>
  <si>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</si>
  <si>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</si>
  <si>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</si>
  <si>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</si>
  <si>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</si>
  <si>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</si>
  <si>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</si>
  <si>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</si>
  <si>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</si>
  <si>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</si>
  <si>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</si>
  <si>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</si>
  <si>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</si>
  <si>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</si>
  <si>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</si>
  <si>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</si>
  <si>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</si>
  <si>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</si>
  <si>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</si>
  <si>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</si>
  <si>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</si>
  <si>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</si>
  <si>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</si>
  <si>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</si>
  <si>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</si>
  <si>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</si>
  <si>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</si>
  <si>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</si>
  <si>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</si>
  <si>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</si>
  <si>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</si>
  <si>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</si>
  <si>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</si>
  <si>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</si>
  <si>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</si>
  <si>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</si>
  <si>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</si>
  <si>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</si>
  <si>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</si>
  <si>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</si>
  <si>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</si>
  <si>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</si>
  <si>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</si>
  <si>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</si>
  <si>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</si>
  <si>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</si>
  <si>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</si>
  <si>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</si>
  <si>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</si>
  <si>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</si>
  <si>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</si>
  <si>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</si>
  <si>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</si>
  <si>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</si>
  <si>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</si>
  <si>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</si>
  <si>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</si>
  <si>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</si>
  <si>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</si>
  <si>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</si>
  <si>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</si>
  <si>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</si>
  <si>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</si>
  <si>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</si>
  <si>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</si>
  <si>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</si>
  <si>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</si>
  <si>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</si>
  <si>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</si>
  <si>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</si>
  <si>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</si>
  <si>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</si>
  <si>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</si>
  <si>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</si>
  <si>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</si>
  <si>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</si>
  <si>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</si>
  <si>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</si>
  <si>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</si>
  <si>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</si>
  <si>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</si>
  <si>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</si>
  <si>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</si>
  <si>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</si>
  <si>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</si>
  <si>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</si>
  <si>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</si>
  <si>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</si>
  <si>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</si>
  <si>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</si>
  <si>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</si>
  <si>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</si>
  <si>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</si>
  <si>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</si>
  <si>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</si>
  <si>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</si>
  <si>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</si>
  <si>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</si>
  <si>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</si>
  <si>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</si>
  <si>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</si>
  <si>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</si>
  <si>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</si>
  <si>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</si>
  <si>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</si>
  <si>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</si>
  <si>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</si>
  <si>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</si>
  <si>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</si>
  <si>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</si>
  <si>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</si>
  <si>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</si>
  <si>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</si>
  <si>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</si>
  <si>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</si>
  <si>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</si>
  <si>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</si>
  <si>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</si>
  <si>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</si>
  <si>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</si>
  <si>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</si>
  <si>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</si>
  <si>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</si>
  <si>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</si>
  <si>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</si>
  <si>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</si>
  <si>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</si>
  <si>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</si>
  <si>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</si>
  <si>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</si>
  <si>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</si>
  <si>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</si>
  <si>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</si>
  <si>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</si>
  <si>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</si>
  <si>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</si>
  <si>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</si>
  <si>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</si>
  <si>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</si>
  <si>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</si>
  <si>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</si>
  <si>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</si>
  <si>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</si>
  <si>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</si>
  <si>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</si>
  <si>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</si>
  <si>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</si>
  <si>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</si>
  <si>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</si>
  <si>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</si>
  <si>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</si>
  <si>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</si>
  <si>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</si>
  <si>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</si>
  <si>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</si>
  <si>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</si>
  <si>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</si>
  <si>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</si>
  <si>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</si>
  <si>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</si>
  <si>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</si>
  <si>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</si>
  <si>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</si>
  <si>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</si>
  <si>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</si>
  <si>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</si>
  <si>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</si>
  <si>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</si>
  <si>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</si>
  <si>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</si>
  <si>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</si>
  <si>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</si>
  <si>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</si>
  <si>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</si>
  <si>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</si>
  <si>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</si>
  <si>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</si>
  <si>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</si>
  <si>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</si>
  <si>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</si>
  <si>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</si>
  <si>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</si>
  <si>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</si>
  <si>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</si>
  <si>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</si>
  <si>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</si>
  <si>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</si>
  <si>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</si>
  <si>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</si>
  <si>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</si>
  <si>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</si>
  <si>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</si>
  <si>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</si>
  <si>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</si>
  <si>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</si>
  <si>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</si>
  <si>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</si>
  <si>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</si>
  <si>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</si>
  <si>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</si>
  <si>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</si>
  <si>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</si>
  <si>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</si>
  <si>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</si>
  <si>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</si>
  <si>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</si>
  <si>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</si>
  <si>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</si>
  <si>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</si>
  <si>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</si>
  <si>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</si>
  <si>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</si>
  <si>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</si>
  <si>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</si>
  <si>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</si>
  <si>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</si>
  <si>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</si>
  <si>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</si>
  <si>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</si>
  <si>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</si>
  <si>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</si>
  <si>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</si>
  <si>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</si>
  <si>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</si>
  <si>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</si>
  <si>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</si>
  <si>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</si>
  <si>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</si>
  <si>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</si>
  <si>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</si>
  <si>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</si>
  <si>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</si>
  <si>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</si>
  <si>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</si>
  <si>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</si>
  <si>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</si>
  <si>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</si>
  <si>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</si>
  <si>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</si>
  <si>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</si>
  <si>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</si>
  <si>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</si>
  <si>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</si>
  <si>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</si>
  <si>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</si>
  <si>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</si>
  <si>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</si>
  <si>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</si>
  <si>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</si>
  <si>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</si>
  <si>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</si>
  <si>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</si>
  <si>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</si>
  <si>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</si>
  <si>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</si>
  <si>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</si>
  <si>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</si>
  <si>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</si>
  <si>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</si>
  <si>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</si>
  <si>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</si>
  <si>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</si>
  <si>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</si>
  <si>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</si>
  <si>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</si>
  <si>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</si>
  <si>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</si>
  <si>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</si>
  <si>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</si>
  <si>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</si>
  <si>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</si>
  <si>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</si>
  <si>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</si>
  <si>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</si>
  <si>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</si>
  <si>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</si>
  <si>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</si>
  <si>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</si>
  <si>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</si>
  <si>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</si>
  <si>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</si>
  <si>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</si>
  <si>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</si>
  <si>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</si>
  <si>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</si>
  <si>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</si>
  <si>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</si>
  <si>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</si>
  <si>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</si>
  <si>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</si>
  <si>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</si>
  <si>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</si>
  <si>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</si>
  <si>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</si>
  <si>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</si>
  <si>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</si>
  <si>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</si>
  <si>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</si>
  <si>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</si>
  <si>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</si>
  <si>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</si>
  <si>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</si>
  <si>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</si>
  <si>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</si>
  <si>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</si>
  <si>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</si>
  <si>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</si>
  <si>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</si>
  <si>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</si>
  <si>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</si>
  <si>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</si>
  <si>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</si>
  <si>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</si>
  <si>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</si>
  <si>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</si>
  <si>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</si>
  <si>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</si>
  <si>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</si>
  <si>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</si>
  <si>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</si>
  <si>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</si>
  <si>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</si>
  <si>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</si>
  <si>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</si>
  <si>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</si>
  <si>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</si>
  <si>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</si>
  <si>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</si>
  <si>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</si>
  <si>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</si>
  <si>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</si>
  <si>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</si>
  <si>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</si>
  <si>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</si>
  <si>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</si>
  <si>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</si>
  <si>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</si>
  <si>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</si>
  <si>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</si>
  <si>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</si>
  <si>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</si>
  <si>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</si>
  <si>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</si>
  <si>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</si>
  <si>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</si>
  <si>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</si>
  <si>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</si>
  <si>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</si>
  <si>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</si>
  <si>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</si>
  <si>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</si>
  <si>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</si>
  <si>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</si>
  <si>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</si>
  <si>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</si>
  <si>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</si>
  <si>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</si>
  <si>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</si>
  <si>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</si>
  <si>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</si>
  <si>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</si>
  <si>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</si>
  <si>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</si>
  <si>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</si>
  <si>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</si>
  <si>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</si>
  <si>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</si>
  <si>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</si>
  <si>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</si>
  <si>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</si>
  <si>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</si>
  <si>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</si>
  <si>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</si>
  <si>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</si>
  <si>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</si>
  <si>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</si>
  <si>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</si>
  <si>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</si>
  <si>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</si>
  <si>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</si>
  <si>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</si>
  <si>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</si>
  <si>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</si>
  <si>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</si>
  <si>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</si>
  <si>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</si>
  <si>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</si>
  <si>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</si>
  <si>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</si>
  <si>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</si>
  <si>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</si>
  <si>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</si>
  <si>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</si>
  <si>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</si>
  <si>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</si>
  <si>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</si>
  <si>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</si>
  <si>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</si>
  <si>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</si>
  <si>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</si>
  <si>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</si>
  <si>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</si>
  <si>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</si>
  <si>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</si>
  <si>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</si>
  <si>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</si>
  <si>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</si>
  <si>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</si>
  <si>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</si>
  <si>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</si>
  <si>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</si>
  <si>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</si>
  <si>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</si>
  <si>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</si>
  <si>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</si>
  <si>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</si>
  <si>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</si>
  <si>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</si>
  <si>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</si>
  <si>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</si>
  <si>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</si>
  <si>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</si>
  <si>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</si>
  <si>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</si>
  <si>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</si>
  <si>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</si>
  <si>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</si>
  <si>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</si>
  <si>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</si>
  <si>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</si>
  <si>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</si>
  <si>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</si>
  <si>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</si>
  <si>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</si>
  <si>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</si>
  <si>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</si>
  <si>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</si>
  <si>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</si>
  <si>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</si>
  <si>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</si>
  <si>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</si>
  <si>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</si>
  <si>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</si>
  <si>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</si>
  <si>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</si>
  <si>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</si>
  <si>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</si>
  <si>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</si>
  <si>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</si>
  <si>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</si>
  <si>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</si>
  <si>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</si>
  <si>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</si>
  <si>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</si>
  <si>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</si>
  <si>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</si>
  <si>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</si>
  <si>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</si>
  <si>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</si>
  <si>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</si>
  <si>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</si>
  <si>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</si>
  <si>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</si>
  <si>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</si>
  <si>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</si>
  <si>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</si>
  <si>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</si>
  <si>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</si>
  <si>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</si>
  <si>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</si>
  <si>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</si>
  <si>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</si>
  <si>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</si>
  <si>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</si>
  <si>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</si>
  <si>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</si>
  <si>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</si>
  <si>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</si>
  <si>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</si>
  <si>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</si>
  <si>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</si>
  <si>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</si>
  <si>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</si>
  <si>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</si>
  <si>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</si>
  <si>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</si>
  <si>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</si>
  <si>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</si>
  <si>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</si>
  <si>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</si>
  <si>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</si>
  <si>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</si>
  <si>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</si>
  <si>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</si>
  <si>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</si>
  <si>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</si>
  <si>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</si>
  <si>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</si>
  <si>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</si>
  <si>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</si>
  <si>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</si>
  <si>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</si>
  <si>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</si>
  <si>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</si>
  <si>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</si>
  <si>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</si>
  <si>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</si>
  <si>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</si>
  <si>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</si>
  <si>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</si>
  <si>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</si>
  <si>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</si>
  <si>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</si>
  <si>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</si>
  <si>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</si>
  <si>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</si>
  <si>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</si>
  <si>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</si>
  <si>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</si>
  <si>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</si>
  <si>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</si>
  <si>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</si>
  <si>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</si>
  <si>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</si>
  <si>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</si>
  <si>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</si>
  <si>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</si>
  <si>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</si>
  <si>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</si>
  <si>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</si>
  <si>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</si>
  <si>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</si>
  <si>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</si>
  <si>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</si>
  <si>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</si>
  <si>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</si>
  <si>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</si>
  <si>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</si>
  <si>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</si>
  <si>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</si>
  <si>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</si>
  <si>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</si>
  <si>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</si>
  <si>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</si>
  <si>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</si>
  <si>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</si>
  <si>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</si>
  <si>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</si>
  <si>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</si>
  <si>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</si>
  <si>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</si>
  <si>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</si>
  <si>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</si>
  <si>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extra LEA</t>
    </r>
  </si>
  <si>
    <r>
      <t xml:space="preserve">A.1.B.1.2)  Contributi da Regione o Prov. Aut. (extra fondo) - Risorse aggiuntive da bilancio regionale a titolo di copertura </t>
    </r>
    <r>
      <rPr>
        <u/>
        <sz val="9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</si>
  <si>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9"/>
        <rFont val="Tahoma"/>
        <family val="2"/>
      </rPr>
      <t>extra LEA</t>
    </r>
  </si>
  <si>
    <t>CE PREVENTIVO 2021
"TOTALE"</t>
  </si>
  <si>
    <t>Regione Friuli Venezia Giulia</t>
  </si>
  <si>
    <t>X</t>
  </si>
  <si>
    <t xml:space="preserve">SI </t>
  </si>
  <si>
    <t xml:space="preserve"> CE</t>
  </si>
  <si>
    <t>CE PRECONSUNTIVO 2020
"TOTALE"</t>
  </si>
  <si>
    <t>VARIAZIONE
2021/2020</t>
  </si>
  <si>
    <t>2020</t>
  </si>
  <si>
    <t>PRECONSUNTIVO 2020
"TOTALE"</t>
  </si>
  <si>
    <t>PREVENTIVO 2021
"TOTALE"</t>
  </si>
  <si>
    <t>Variazione preventivo/preconsuntivo</t>
  </si>
  <si>
    <t>Colonna 1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</si>
  <si>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</si>
  <si>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</si>
  <si>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</si>
  <si>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</si>
  <si>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</si>
  <si>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</si>
  <si>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</si>
  <si>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</si>
  <si>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</si>
  <si>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</si>
  <si>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</si>
  <si>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</si>
  <si>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</si>
  <si>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</si>
  <si>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</si>
  <si>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</si>
  <si>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</si>
  <si>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</si>
  <si>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</si>
  <si>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</si>
  <si>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</si>
  <si>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</si>
  <si>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</si>
  <si>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</si>
  <si>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</si>
  <si>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</si>
  <si>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</si>
  <si>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</si>
  <si>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</si>
  <si>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</si>
  <si>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</si>
  <si>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</si>
  <si>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</si>
  <si>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</si>
  <si>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</si>
  <si>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</si>
  <si>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</si>
  <si>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</si>
  <si>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</si>
  <si>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</si>
  <si>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</si>
  <si>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</si>
  <si>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</si>
  <si>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</si>
  <si>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</si>
  <si>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</si>
  <si>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</si>
  <si>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</si>
  <si>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</si>
  <si>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</si>
  <si>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</si>
  <si>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</si>
  <si>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</si>
  <si>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</si>
  <si>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</si>
  <si>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</si>
  <si>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</si>
  <si>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</si>
  <si>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</si>
  <si>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</si>
  <si>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</si>
  <si>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</si>
  <si>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</si>
  <si>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</si>
  <si>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</si>
  <si>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</si>
  <si>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</si>
  <si>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</si>
  <si>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</si>
  <si>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</si>
  <si>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</si>
  <si>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</si>
  <si>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</si>
  <si>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</si>
  <si>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</si>
  <si>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</si>
  <si>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</si>
  <si>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</si>
  <si>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</si>
  <si>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</si>
  <si>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</si>
  <si>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</si>
  <si>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</si>
  <si>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</si>
  <si>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</si>
  <si>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</si>
  <si>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</si>
  <si>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</si>
  <si>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</si>
  <si>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</si>
  <si>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</si>
  <si>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</si>
  <si>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</si>
  <si>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</si>
  <si>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</si>
  <si>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</si>
  <si>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</si>
  <si>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</si>
  <si>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</si>
  <si>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</si>
  <si>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</si>
  <si>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</si>
  <si>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</si>
  <si>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</si>
  <si>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</si>
  <si>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</si>
  <si>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</si>
  <si>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</si>
  <si>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</si>
  <si>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SCHEMA DI PIANO DEI FLUSSI DI CASSA PROSPETTICI</t>
  </si>
  <si>
    <t>PREVENTIVO 2021</t>
  </si>
  <si>
    <t>PRECONSUNTIVO 2020</t>
  </si>
  <si>
    <t>AZIENDA REGIONALE DI COORDINAMENTO PER LA SALUTE</t>
  </si>
  <si>
    <t>ARCS - Conto  Economico preventivo 2021</t>
  </si>
  <si>
    <t>preventivo 2021</t>
  </si>
  <si>
    <t>ARCS - VOCE MODELLO CE</t>
  </si>
  <si>
    <t>ARCS - Piano dei flussi di cassa prospettici</t>
  </si>
  <si>
    <t>BILANCIO  PREVENTIVO 2021</t>
  </si>
  <si>
    <t>Contributi regionali in c/esercizio iscritti a bilancio</t>
  </si>
  <si>
    <t>Contributi indistinti</t>
  </si>
  <si>
    <t>Importo</t>
  </si>
  <si>
    <t>Conto</t>
  </si>
  <si>
    <t>5.Corsi residenziali rivolti ai soggetti diabetici</t>
  </si>
  <si>
    <t>8. Spese di funzionamento Ceformed - Centro regionale di formazione area cure primarie</t>
  </si>
  <si>
    <t>15.CNSAS - Finanziamento Soccorso Alpino</t>
  </si>
  <si>
    <t xml:space="preserve">24.Campagna di informazione donatori di sangue </t>
  </si>
  <si>
    <t>25.Assicurazioni RC (polizza)</t>
  </si>
  <si>
    <t>26.Assicurazioni RC - fondo copertura 2021</t>
  </si>
  <si>
    <t>28.Piano della formazione, della comunicazione e studi</t>
  </si>
  <si>
    <t>31.Attività di supporto alla Direzione centrale nel settore delle tecnologie e degli investimenti</t>
  </si>
  <si>
    <t>32.Attività di supporto al Ministero della salute nel settore dei dispositivi medici e di supporto e alla Direzione centrale nel settore delle tecnologie e degli investimenti</t>
  </si>
  <si>
    <t>33. Accantonamento rinnovi contrattuali 2019-2021 comparto e dirigenza-competenza 2021</t>
  </si>
  <si>
    <t>34.Personale in utilizzo presso la Direzione Centrale Salute</t>
  </si>
  <si>
    <t xml:space="preserve">34.Personale in utilizzo presso la Direzione Centrale Salute - Personale funzioni </t>
  </si>
  <si>
    <t>41.Ammodernamento CUP regionale piano di comunicazione</t>
  </si>
  <si>
    <t>Funzioni altro</t>
  </si>
  <si>
    <t>600.100.100.300.20</t>
  </si>
  <si>
    <t>TOTALE CONTRIBUTI QUOTA FSR</t>
  </si>
  <si>
    <t>Contributi finalizzati</t>
  </si>
  <si>
    <t>Direzione/Servizio</t>
  </si>
  <si>
    <t>PACS</t>
  </si>
  <si>
    <t>600.200.100.100.80</t>
  </si>
  <si>
    <t>Direzione Centrale Salute, Politiche sociali  e Disabilità - Servizio Tecnologie ed investimenti</t>
  </si>
  <si>
    <t>Soccorso Alpino</t>
  </si>
  <si>
    <t>L.R. 24/2017 - Direzione Centrale Salute, Politiche sociali  e Disabilità</t>
  </si>
  <si>
    <t>LR 13/19 Art. 9  c.8 - BIO CRIME</t>
  </si>
  <si>
    <t>Direzione Centrale Salute, Politiche sociali  e Disabilità - Servizio prevenzione, sicurezza alimentare e sanità pubblica veterinaria</t>
  </si>
  <si>
    <t xml:space="preserve">TOTALE CONTRIBUTI REGIONALI </t>
  </si>
  <si>
    <t>DETTAGLIO DEI COSTI PER ACQUISTI DI BENI E SERVIZI DA AZIENDE DEL SERVIZIO SANITARIO REGIONALE</t>
  </si>
  <si>
    <t>DETTAGLIO DEI COSTI INFRAGRUPPO</t>
  </si>
  <si>
    <t>Mod.CE</t>
  </si>
  <si>
    <t xml:space="preserve">VOCI INFRAGRUPPO - COSTI </t>
  </si>
  <si>
    <t>conto</t>
  </si>
  <si>
    <t>A.S.U. GIULIANO ISONTINA</t>
  </si>
  <si>
    <t>A.S.U. FRIULI CENTRALE</t>
  </si>
  <si>
    <t>A.S. FRIULI OCCIDENTALE</t>
  </si>
  <si>
    <t>BURLO G.</t>
  </si>
  <si>
    <t>C.R.O.</t>
  </si>
  <si>
    <t>TOTALE</t>
  </si>
  <si>
    <t>Conto iscrizione</t>
  </si>
  <si>
    <t>Emoderivati di produzione regionale da pubblico (Aziende sanitarie pubbliche della Regione) Mobilità intraregionale</t>
  </si>
  <si>
    <t>300.100.900.50-100-150</t>
  </si>
  <si>
    <t>300.100.900.200</t>
  </si>
  <si>
    <t>300.100.900.350</t>
  </si>
  <si>
    <t>300.100.900.400</t>
  </si>
  <si>
    <t>300.100.900.450</t>
  </si>
  <si>
    <t>300.100.900.500</t>
  </si>
  <si>
    <t>300.100.900.900</t>
  </si>
  <si>
    <t>300.200.700</t>
  </si>
  <si>
    <t>Acquisti servizi sanitari per medicina di base - Medicina fiscale</t>
  </si>
  <si>
    <t>305.100.50.200</t>
  </si>
  <si>
    <t xml:space="preserve">Acquisti servizi sanitari per farmaceutica </t>
  </si>
  <si>
    <t>305.100.100.200</t>
  </si>
  <si>
    <t xml:space="preserve">Acquisti servizi sanitari per assistenza specialistica ambulatoriale </t>
  </si>
  <si>
    <t>305.100.150.100.20</t>
  </si>
  <si>
    <t>Prestazioni di pronto soccorso non seguite da ricovero - da pubblico (Aziende sanitarie pubbliche della Regione)</t>
  </si>
  <si>
    <t>305.100.200.100</t>
  </si>
  <si>
    <t>305.100.250.100</t>
  </si>
  <si>
    <t>305.100.300.100</t>
  </si>
  <si>
    <t>305.100.350.100</t>
  </si>
  <si>
    <t>305.100.400.100</t>
  </si>
  <si>
    <t>305.100.450.100</t>
  </si>
  <si>
    <t>305.100.500.100</t>
  </si>
  <si>
    <t>305.100.550.100</t>
  </si>
  <si>
    <t>305.100.600.400.20</t>
  </si>
  <si>
    <t>Acquisto prestazioni socio-sanitarie a rilevanza sanitaria</t>
  </si>
  <si>
    <t>305.100.600.100</t>
  </si>
  <si>
    <t>Rimborsi assegni e contributi- rimborsi per attività delegate della Regione</t>
  </si>
  <si>
    <t>305.100.700.600.10</t>
  </si>
  <si>
    <t>Altri rimborsi assegni e contributi v/Aziende sanitarie pubbliche della Regione</t>
  </si>
  <si>
    <t>305.100.700.600.90</t>
  </si>
  <si>
    <t>Rimborso costi formazione</t>
  </si>
  <si>
    <t>Rimborso costi edifici</t>
  </si>
  <si>
    <t>Rimborsi diversi (bolli-spese registrazione-docenze)</t>
  </si>
  <si>
    <t>Spese di funzionamento CEFORMED</t>
  </si>
  <si>
    <t>Rimborso costi CEUR</t>
  </si>
  <si>
    <t>BA01341</t>
  </si>
  <si>
    <t>Rimborsi, assegni e contributi v/Regione-GSA</t>
  </si>
  <si>
    <t>Consulenze sanitarie e sociosanitarie da Aziende sanitarie pubbliche della Regione</t>
  </si>
  <si>
    <t>305.100.750.100</t>
  </si>
  <si>
    <t>ASU FC-Medico competente</t>
  </si>
  <si>
    <t>Rimborso oneri stipendiali personale sanitario in comando da aziende sanitarie pubbliche della Regione</t>
  </si>
  <si>
    <t>305.100.750.400.10</t>
  </si>
  <si>
    <t>ASU GI-Brainik Barbara - inf.prof.</t>
  </si>
  <si>
    <t>ASU FC-Cecotti Andrea</t>
  </si>
  <si>
    <t>ASU FC-Mentil Silvia</t>
  </si>
  <si>
    <t>ASU FC-Prezza Marisa</t>
  </si>
  <si>
    <t>CRO-Masutti Monica</t>
  </si>
  <si>
    <t>Altri servizi sanitari e sociosanitari a rilevanza sanitaria da aziende sanitarie pubbliche della Regione</t>
  </si>
  <si>
    <t>305.100.800.100</t>
  </si>
  <si>
    <t>305.200.100.600.10</t>
  </si>
  <si>
    <t>Consulenze non sanitarie da aziende sanitarie pubbliche della Regione</t>
  </si>
  <si>
    <t>305.200.200.100</t>
  </si>
  <si>
    <t>ASU GI-Beltrame Marco</t>
  </si>
  <si>
    <t>ASU GI  - Togni Fosca</t>
  </si>
  <si>
    <t>ASU FC-RSPP</t>
  </si>
  <si>
    <t>ASU FC-consulenza dirigente SOC fisica sanitaria</t>
  </si>
  <si>
    <t>Rimborso oneri stipendiali personale non sanitario in comando da aziende sanitarie pubbliche della Regione</t>
  </si>
  <si>
    <t>305.200.200.400.10</t>
  </si>
  <si>
    <t>Manutenzioni e riparazioni da aziende sanitrie pubbliche della Regione</t>
  </si>
  <si>
    <t>310.700</t>
  </si>
  <si>
    <t>Locazioni e noleggi da aziende sanitarie pubbliche della Regione</t>
  </si>
  <si>
    <t>315.400</t>
  </si>
  <si>
    <t>Sopravvenienze passive v/aziende sanitarie pubbliche della Regione relative alla mobilità intraregionale</t>
  </si>
  <si>
    <t>390.200.300.100.10</t>
  </si>
  <si>
    <t>Altre sopravvenienze passive v/aziende sanitarie pubbliche della Regione</t>
  </si>
  <si>
    <t>390.200.300.100.20</t>
  </si>
  <si>
    <t>Insussistenze passive v/aziende sanitarie pubbliche della Regione</t>
  </si>
  <si>
    <t>390.200.400.100</t>
  </si>
  <si>
    <t xml:space="preserve">TOTALE COSTI INFRAGRUPPO </t>
  </si>
  <si>
    <t>DETTAGLIO DEI RICAVI PER CESSIONE DI BENI E SERVIZI AD AZIENDE DEL SERVIZIO SANITARIO REGIONALE</t>
  </si>
  <si>
    <t>DETTAGLIO DEI RICAVI INFRAGRUPPO</t>
  </si>
  <si>
    <t>ModCE</t>
  </si>
  <si>
    <t>VOCI INFRAGRUPPO - RICAVI</t>
  </si>
  <si>
    <t>Contributi da aziende sanitarie pubbliche della regione (extra fondo) vincolati</t>
  </si>
  <si>
    <t>Contributi da aziende sanitarie pubbliche della regione (extra fondo) altro</t>
  </si>
  <si>
    <t>630.100.100.100.10</t>
  </si>
  <si>
    <t>630.100.100.100.20</t>
  </si>
  <si>
    <t>630.100.100.200.10</t>
  </si>
  <si>
    <t xml:space="preserve">Rimborso per prestazioni ambulatoriali e diagnostiche fatturate </t>
  </si>
  <si>
    <t>630.100.100.200.20</t>
  </si>
  <si>
    <t>Rimborso per prestazioni di pronto soccorso non seguite da ricovero</t>
  </si>
  <si>
    <t>Altre prestazioni sanitarie e socio-sanitarie a rilevanza sanitaria - Consulenze</t>
  </si>
  <si>
    <t>630.100.100.900.10</t>
  </si>
  <si>
    <t>630.100.100.900.90</t>
  </si>
  <si>
    <t>Rimborso degli oneri stipendiali del personale dell'azienda in posizione di comando presso Aziende Sanitarie pubbliche della Regione</t>
  </si>
  <si>
    <t>Rimborsi per acquisto di beni da parte di Aziende Sanitarie pubbliche della Regione</t>
  </si>
  <si>
    <t>300.100.900  300.200.700</t>
  </si>
  <si>
    <t>BENI MAGAZZINO CENTRALIZZATO</t>
  </si>
  <si>
    <t>Note di acccredito relative al Pay-Back farmaci</t>
  </si>
  <si>
    <t>DPC</t>
  </si>
  <si>
    <t>Altri concorsi, recuperi e rimborsi da parte di Aziende sanitarie pubbliche della Regione - Prestazioni amministrative e gestionali</t>
  </si>
  <si>
    <t>CALL CENTER</t>
  </si>
  <si>
    <t>LOGISTICA MAGAZZINO CENTRALIZZATO</t>
  </si>
  <si>
    <t>Altri concorsi, recuperi e rimborsi da parte di Aziende sanitarie pubbliche della Regione - Consulenze non sanitarie</t>
  </si>
  <si>
    <t xml:space="preserve">Consulenza </t>
  </si>
  <si>
    <t xml:space="preserve">Altri concorsi, recuperi e rimborsi da parte di Aziende sanitarie pubbliche della Regione -Altri concorsi, recuperi e rimborsi </t>
  </si>
  <si>
    <t>CONTRIBUTI AD ASSOCIAZIONI DI DONATORI DI SANGUE</t>
  </si>
  <si>
    <t xml:space="preserve">RIMBORSO ONERI CONSULENZA  </t>
  </si>
  <si>
    <t xml:space="preserve">TOTALE RICAVI INFRAGRUPPO </t>
  </si>
  <si>
    <t>46.Incremento indennità esclusività dirigenti sanitari</t>
  </si>
  <si>
    <t>Conto   iscrizione</t>
  </si>
  <si>
    <t>Conto    iscrizione</t>
  </si>
  <si>
    <t>960                                    ANNO</t>
  </si>
  <si>
    <t>TRIMESTRE</t>
  </si>
  <si>
    <t>PREVENTIVO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</si>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</sst>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_-;\-* #,##0_-;_-* &quot;-&quot;??_-;_-@_-"/>
    <numFmt numFmtId="176" formatCode="#,##0.00_ ;\-#,##0.00\ "/>
    <numFmt numFmtId="177" formatCode="_-[$€-2]\ * #,##0.00_-;\-[$€-2]\ * #,##0.00_-;_-[$€-2]\ * &quot;-&quot;??_-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sz val="9"/>
      <name val="Tahoma"/>
      <family val="2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16"/>
      <name val="Arial"/>
      <family val="2"/>
    </font>
    <font>
      <b/>
      <sz val="18"/>
      <name val="Arial"/>
      <family val="2"/>
    </font>
    <font>
      <sz val="8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0"/>
      <name val="Calibri"/>
      <family val="2"/>
      <scheme val="minor"/>
    </font>
    <font>
      <b/>
      <sz val="8"/>
      <name val="Calibri   "/>
    </font>
    <font>
      <sz val="8"/>
      <name val="Calibri   "/>
    </font>
    <font>
      <strike/>
      <sz val="8"/>
      <name val="Calibri   "/>
    </font>
    <font>
      <b/>
      <u/>
      <sz val="8"/>
      <name val="Calibri   "/>
    </font>
    <font>
      <b/>
      <sz val="8"/>
      <name val="Calibri  "/>
    </font>
    <font>
      <sz val="8"/>
      <name val="Calibri  "/>
    </font>
    <font>
      <strike/>
      <sz val="8"/>
      <name val="Calibri  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0"/>
      <name val="MS Sans Serif"/>
    </font>
    <font>
      <sz val="10"/>
      <color theme="1"/>
      <name val="Gadugi"/>
      <family val="2"/>
    </font>
    <font>
      <sz val="10"/>
      <color indexed="8"/>
      <name val="Gadugi"/>
      <family val="2"/>
    </font>
    <font>
      <b/>
      <sz val="9"/>
      <name val="Tahoma"/>
      <family val="2"/>
    </font>
    <font>
      <sz val="9"/>
      <name val="Arial"/>
      <family val="2"/>
    </font>
    <font>
      <sz val="9"/>
      <name val="Calibri"/>
      <family val="2"/>
      <scheme val="minor"/>
    </font>
    <font>
      <u/>
      <sz val="9"/>
      <name val="Tahoma"/>
      <family val="2"/>
    </font>
    <font>
      <strike/>
      <sz val="9"/>
      <name val="Tahoma"/>
      <family val="2"/>
    </font>
    <font>
      <b/>
      <sz val="9"/>
      <color rgb="FFFF000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  <font>
      <b/>
      <u/>
      <sz val="9"/>
      <name val="Tahoma"/>
      <family val="2"/>
    </font>
    <font>
      <sz val="10"/>
      <color rgb="FFFF0000"/>
      <name val="Gadugi"/>
      <family val="2"/>
    </font>
    <font>
      <b/>
      <sz val="11"/>
      <name val="Gadugi"/>
      <family val="2"/>
    </font>
    <font>
      <sz val="11"/>
      <name val="Gadugi"/>
      <family val="2"/>
    </font>
    <font>
      <i/>
      <sz val="11"/>
      <name val="Gadugi"/>
      <family val="2"/>
    </font>
    <font>
      <sz val="10"/>
      <name val="Gadugi"/>
      <family val="2"/>
    </font>
    <font>
      <sz val="11"/>
      <color rgb="FFFF0000"/>
      <name val="Gadugi"/>
      <family val="2"/>
    </font>
    <font>
      <b/>
      <sz val="11"/>
      <color rgb="FFFF0000"/>
      <name val="Gadugi"/>
      <family val="2"/>
    </font>
    <font>
      <i/>
      <sz val="11"/>
      <color rgb="FFFF0000"/>
      <name val="Gadugi"/>
      <family val="2"/>
    </font>
    <font>
      <b/>
      <sz val="9"/>
      <name val="Gadugi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91">
    <xf numFmtId="0" fontId="0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4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0" fontId="27" fillId="5" borderId="48" applyNumberFormat="0" applyAlignment="0" applyProtection="0"/>
    <xf numFmtId="0" fontId="28" fillId="0" borderId="49" applyNumberFormat="0" applyFill="0" applyAlignment="0" applyProtection="0"/>
    <xf numFmtId="0" fontId="29" fillId="14" borderId="50" applyNumberFormat="0" applyAlignment="0" applyProtection="0"/>
    <xf numFmtId="0" fontId="30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8" borderId="0" applyNumberFormat="0" applyBorder="0" applyAlignment="0" applyProtection="0"/>
    <xf numFmtId="38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ill="0" applyBorder="0" applyAlignment="0" applyProtection="0"/>
    <xf numFmtId="40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1" fillId="6" borderId="48" applyNumberFormat="0" applyAlignment="0" applyProtection="0"/>
    <xf numFmtId="170" fontId="32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5" fillId="11" borderId="0" applyNumberFormat="0" applyBorder="0" applyAlignment="0" applyProtection="0"/>
    <xf numFmtId="0" fontId="14" fillId="0" borderId="0"/>
    <xf numFmtId="0" fontId="24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4" fillId="7" borderId="51" applyNumberFormat="0" applyAlignment="0" applyProtection="0"/>
    <xf numFmtId="0" fontId="36" fillId="9" borderId="52" applyNumberFormat="0" applyAlignment="0" applyProtection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3" fillId="0" borderId="0" applyFont="0" applyFill="0" applyBorder="0" applyAlignment="0" applyProtection="0"/>
    <xf numFmtId="49" fontId="37" fillId="19" borderId="53">
      <alignment vertical="center"/>
    </xf>
    <xf numFmtId="49" fontId="14" fillId="20" borderId="53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7" applyNumberFormat="0" applyFill="0" applyAlignment="0" applyProtection="0"/>
    <xf numFmtId="0" fontId="45" fillId="21" borderId="0" applyNumberFormat="0" applyBorder="0" applyAlignment="0" applyProtection="0"/>
    <xf numFmtId="0" fontId="46" fillId="22" borderId="0" applyNumberFormat="0" applyBorder="0" applyAlignment="0" applyProtection="0"/>
    <xf numFmtId="17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74" fontId="48" fillId="0" borderId="0">
      <alignment horizontal="left"/>
    </xf>
    <xf numFmtId="164" fontId="10" fillId="0" borderId="0" applyFont="0" applyFill="0" applyBorder="0" applyAlignment="0" applyProtection="0"/>
    <xf numFmtId="0" fontId="10" fillId="0" borderId="0"/>
    <xf numFmtId="0" fontId="14" fillId="0" borderId="0"/>
    <xf numFmtId="0" fontId="32" fillId="0" borderId="0" applyNumberFormat="0" applyFill="0" applyBorder="0" applyProtection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3" fillId="0" borderId="0"/>
    <xf numFmtId="167" fontId="72" fillId="0" borderId="0" applyBorder="0" applyProtection="0"/>
    <xf numFmtId="0" fontId="72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72" fillId="0" borderId="0" applyBorder="0" applyProtection="0"/>
    <xf numFmtId="167" fontId="72" fillId="0" borderId="0" applyBorder="0" applyProtection="0"/>
    <xf numFmtId="0" fontId="74" fillId="0" borderId="0"/>
    <xf numFmtId="164" fontId="24" fillId="0" borderId="0" applyFont="0" applyFill="0" applyBorder="0" applyAlignment="0" applyProtection="0"/>
    <xf numFmtId="0" fontId="75" fillId="0" borderId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5" fillId="0" borderId="0"/>
    <xf numFmtId="41" fontId="1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6" fontId="97" fillId="0" borderId="0"/>
    <xf numFmtId="177" fontId="14" fillId="0" borderId="0"/>
    <xf numFmtId="164" fontId="1" fillId="0" borderId="0" applyFont="0" applyFill="0" applyBorder="0" applyAlignment="0" applyProtection="0"/>
  </cellStyleXfs>
  <cellXfs count="762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10" fontId="17" fillId="0" borderId="0" xfId="2" applyNumberFormat="1" applyFont="1" applyFill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14" xfId="0" quotePrefix="1" applyFont="1" applyBorder="1" applyAlignment="1" applyProtection="1">
      <alignment horizontal="left" vertical="center"/>
    </xf>
    <xf numFmtId="0" fontId="13" fillId="0" borderId="14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18" fillId="0" borderId="26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43" fontId="15" fillId="0" borderId="0" xfId="1" applyFont="1" applyFill="1" applyAlignment="1">
      <alignment vertical="center" wrapText="1"/>
    </xf>
    <xf numFmtId="10" fontId="18" fillId="4" borderId="64" xfId="3" applyNumberFormat="1" applyFont="1" applyFill="1" applyBorder="1" applyAlignment="1" applyProtection="1">
      <alignment horizontal="right" vertical="center"/>
    </xf>
    <xf numFmtId="10" fontId="18" fillId="4" borderId="32" xfId="3" applyNumberFormat="1" applyFont="1" applyFill="1" applyBorder="1" applyAlignment="1" applyProtection="1">
      <alignment horizontal="right" vertical="center"/>
    </xf>
    <xf numFmtId="10" fontId="18" fillId="4" borderId="7" xfId="3" applyNumberFormat="1" applyFont="1" applyFill="1" applyBorder="1" applyAlignment="1" applyProtection="1">
      <alignment horizontal="right" vertical="center"/>
    </xf>
    <xf numFmtId="10" fontId="18" fillId="4" borderId="67" xfId="3" applyNumberFormat="1" applyFont="1" applyFill="1" applyBorder="1" applyAlignment="1" applyProtection="1">
      <alignment horizontal="right" vertical="center"/>
    </xf>
    <xf numFmtId="10" fontId="17" fillId="0" borderId="12" xfId="2" applyNumberFormat="1" applyFont="1" applyFill="1" applyBorder="1" applyAlignment="1" applyProtection="1">
      <alignment horizontal="right" vertical="center" wrapText="1"/>
    </xf>
    <xf numFmtId="10" fontId="17" fillId="0" borderId="16" xfId="2" applyNumberFormat="1" applyFont="1" applyFill="1" applyBorder="1" applyAlignment="1" applyProtection="1">
      <alignment horizontal="right" vertical="center"/>
    </xf>
    <xf numFmtId="10" fontId="20" fillId="0" borderId="61" xfId="3" applyNumberFormat="1" applyFont="1" applyFill="1" applyBorder="1" applyAlignment="1" applyProtection="1">
      <alignment horizontal="right" vertical="center"/>
    </xf>
    <xf numFmtId="10" fontId="17" fillId="0" borderId="61" xfId="3" applyNumberFormat="1" applyFont="1" applyFill="1" applyBorder="1" applyAlignment="1" applyProtection="1">
      <alignment horizontal="right" vertical="center"/>
    </xf>
    <xf numFmtId="10" fontId="18" fillId="0" borderId="61" xfId="3" applyNumberFormat="1" applyFont="1" applyFill="1" applyBorder="1" applyAlignment="1" applyProtection="1">
      <alignment horizontal="right" vertical="center"/>
    </xf>
    <xf numFmtId="10" fontId="18" fillId="0" borderId="66" xfId="3" applyNumberFormat="1" applyFont="1" applyFill="1" applyBorder="1" applyAlignment="1" applyProtection="1">
      <alignment horizontal="right" vertical="center"/>
    </xf>
    <xf numFmtId="10" fontId="18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>
      <alignment horizontal="right" vertical="center"/>
    </xf>
    <xf numFmtId="10" fontId="18" fillId="0" borderId="66" xfId="3" applyNumberFormat="1" applyFont="1" applyFill="1" applyBorder="1" applyAlignment="1">
      <alignment horizontal="right" vertical="center"/>
    </xf>
    <xf numFmtId="10" fontId="18" fillId="0" borderId="16" xfId="3" applyNumberFormat="1" applyFont="1" applyFill="1" applyBorder="1" applyAlignment="1">
      <alignment horizontal="right" vertical="center"/>
    </xf>
    <xf numFmtId="10" fontId="18" fillId="0" borderId="68" xfId="3" applyNumberFormat="1" applyFont="1" applyFill="1" applyBorder="1" applyAlignment="1">
      <alignment horizontal="right" vertical="center"/>
    </xf>
    <xf numFmtId="43" fontId="17" fillId="0" borderId="0" xfId="1" applyFont="1" applyFill="1" applyBorder="1" applyAlignment="1" applyProtection="1">
      <alignment horizontal="right" vertical="center"/>
    </xf>
    <xf numFmtId="43" fontId="17" fillId="0" borderId="10" xfId="1" applyFont="1" applyFill="1" applyBorder="1" applyAlignment="1">
      <alignment vertical="center"/>
    </xf>
    <xf numFmtId="43" fontId="17" fillId="0" borderId="11" xfId="1" applyFont="1" applyFill="1" applyBorder="1" applyAlignment="1" applyProtection="1">
      <alignment horizontal="right" vertical="center" wrapText="1"/>
    </xf>
    <xf numFmtId="43" fontId="18" fillId="0" borderId="14" xfId="1" applyFont="1" applyFill="1" applyBorder="1" applyAlignment="1" applyProtection="1">
      <alignment horizontal="left" vertical="center"/>
    </xf>
    <xf numFmtId="43" fontId="17" fillId="0" borderId="15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left" vertical="center"/>
    </xf>
    <xf numFmtId="43" fontId="18" fillId="0" borderId="14" xfId="1" applyFont="1" applyFill="1" applyBorder="1" applyAlignment="1">
      <alignment vertical="center"/>
    </xf>
    <xf numFmtId="43" fontId="20" fillId="0" borderId="14" xfId="1" applyFont="1" applyBorder="1" applyAlignment="1" applyProtection="1">
      <alignment horizontal="right" vertical="center"/>
    </xf>
    <xf numFmtId="43" fontId="20" fillId="0" borderId="14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right" vertical="center"/>
    </xf>
    <xf numFmtId="43" fontId="22" fillId="0" borderId="14" xfId="1" applyFont="1" applyBorder="1" applyAlignment="1" applyProtection="1">
      <alignment horizontal="right" vertical="center"/>
    </xf>
    <xf numFmtId="43" fontId="18" fillId="0" borderId="14" xfId="1" applyFont="1" applyFill="1" applyBorder="1" applyAlignment="1" applyProtection="1">
      <alignment horizontal="right" vertical="center"/>
    </xf>
    <xf numFmtId="43" fontId="18" fillId="2" borderId="17" xfId="1" applyFont="1" applyFill="1" applyBorder="1" applyAlignment="1" applyProtection="1">
      <alignment horizontal="right" vertical="center"/>
    </xf>
    <xf numFmtId="43" fontId="18" fillId="4" borderId="17" xfId="1" applyFont="1" applyFill="1" applyBorder="1" applyAlignment="1" applyProtection="1">
      <alignment horizontal="right" vertical="center"/>
    </xf>
    <xf numFmtId="43" fontId="17" fillId="0" borderId="14" xfId="1" applyFont="1" applyBorder="1" applyAlignment="1" applyProtection="1">
      <alignment horizontal="right" vertical="center"/>
    </xf>
    <xf numFmtId="43" fontId="18" fillId="0" borderId="14" xfId="1" applyFont="1" applyBorder="1" applyAlignment="1" applyProtection="1">
      <alignment horizontal="right" vertical="center"/>
    </xf>
    <xf numFmtId="43" fontId="18" fillId="0" borderId="19" xfId="1" applyFont="1" applyBorder="1" applyAlignment="1" applyProtection="1">
      <alignment horizontal="right" vertical="center"/>
    </xf>
    <xf numFmtId="43" fontId="18" fillId="0" borderId="19" xfId="1" applyFont="1" applyFill="1" applyBorder="1" applyAlignment="1" applyProtection="1">
      <alignment horizontal="right" vertical="center"/>
    </xf>
    <xf numFmtId="43" fontId="18" fillId="2" borderId="22" xfId="1" applyFont="1" applyFill="1" applyBorder="1" applyAlignment="1" applyProtection="1">
      <alignment horizontal="right" vertical="center"/>
    </xf>
    <xf numFmtId="43" fontId="18" fillId="4" borderId="22" xfId="1" applyFont="1" applyFill="1" applyBorder="1" applyAlignment="1" applyProtection="1">
      <alignment horizontal="right" vertical="center"/>
    </xf>
    <xf numFmtId="43" fontId="18" fillId="0" borderId="15" xfId="1" applyFont="1" applyBorder="1" applyAlignment="1" applyProtection="1">
      <alignment horizontal="right" vertical="center"/>
    </xf>
    <xf numFmtId="43" fontId="18" fillId="0" borderId="15" xfId="1" applyFont="1" applyFill="1" applyBorder="1" applyAlignment="1" applyProtection="1">
      <alignment horizontal="right" vertical="center"/>
    </xf>
    <xf numFmtId="43" fontId="17" fillId="0" borderId="15" xfId="1" applyFont="1" applyFill="1" applyBorder="1" applyAlignment="1">
      <alignment horizontal="right" vertical="center"/>
    </xf>
    <xf numFmtId="43" fontId="18" fillId="2" borderId="3" xfId="1" applyFont="1" applyFill="1" applyBorder="1" applyAlignment="1" applyProtection="1">
      <alignment horizontal="right" vertical="center"/>
    </xf>
    <xf numFmtId="43" fontId="18" fillId="4" borderId="3" xfId="1" applyFont="1" applyFill="1" applyBorder="1" applyAlignment="1" applyProtection="1">
      <alignment horizontal="right" vertical="center"/>
    </xf>
    <xf numFmtId="43" fontId="18" fillId="0" borderId="19" xfId="1" applyFont="1" applyBorder="1" applyAlignment="1">
      <alignment horizontal="right" vertical="center"/>
    </xf>
    <xf numFmtId="43" fontId="18" fillId="0" borderId="19" xfId="1" applyFont="1" applyFill="1" applyBorder="1" applyAlignment="1">
      <alignment horizontal="right" vertical="center"/>
    </xf>
    <xf numFmtId="43" fontId="18" fillId="2" borderId="21" xfId="1" applyFont="1" applyFill="1" applyBorder="1" applyAlignment="1" applyProtection="1">
      <alignment horizontal="right" vertical="center"/>
    </xf>
    <xf numFmtId="43" fontId="18" fillId="4" borderId="21" xfId="1" applyFont="1" applyFill="1" applyBorder="1" applyAlignment="1" applyProtection="1">
      <alignment horizontal="right" vertical="center"/>
    </xf>
    <xf numFmtId="43" fontId="17" fillId="0" borderId="15" xfId="1" applyFont="1" applyBorder="1" applyAlignment="1">
      <alignment horizontal="right" vertical="center"/>
    </xf>
    <xf numFmtId="43" fontId="18" fillId="0" borderId="15" xfId="1" applyFont="1" applyFill="1" applyBorder="1" applyAlignment="1">
      <alignment horizontal="right" vertical="center"/>
    </xf>
    <xf numFmtId="43" fontId="18" fillId="0" borderId="29" xfId="1" applyFont="1" applyFill="1" applyBorder="1" applyAlignment="1">
      <alignment horizontal="right" vertical="center"/>
    </xf>
    <xf numFmtId="166" fontId="17" fillId="0" borderId="3" xfId="2" quotePrefix="1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43" fontId="17" fillId="0" borderId="3" xfId="1" quotePrefix="1" applyFont="1" applyFill="1" applyBorder="1" applyAlignment="1" applyProtection="1">
      <alignment horizontal="center" vertical="center" wrapText="1"/>
    </xf>
    <xf numFmtId="0" fontId="18" fillId="2" borderId="6" xfId="0" quotePrefix="1" applyFont="1" applyFill="1" applyBorder="1" applyAlignment="1" applyProtection="1">
      <alignment horizontal="left" vertical="center"/>
    </xf>
    <xf numFmtId="0" fontId="18" fillId="2" borderId="3" xfId="0" quotePrefix="1" applyFont="1" applyFill="1" applyBorder="1" applyAlignment="1" applyProtection="1">
      <alignment horizontal="left" vertical="center"/>
    </xf>
    <xf numFmtId="0" fontId="21" fillId="2" borderId="20" xfId="0" quotePrefix="1" applyFont="1" applyFill="1" applyBorder="1" applyAlignment="1" applyProtection="1">
      <alignment horizontal="left" vertical="center"/>
    </xf>
    <xf numFmtId="0" fontId="21" fillId="2" borderId="21" xfId="0" quotePrefix="1" applyFont="1" applyFill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 wrapText="1"/>
    </xf>
    <xf numFmtId="0" fontId="52" fillId="0" borderId="0" xfId="0" applyFont="1"/>
    <xf numFmtId="0" fontId="14" fillId="0" borderId="0" xfId="80" applyAlignment="1">
      <alignment vertical="center"/>
    </xf>
    <xf numFmtId="49" fontId="55" fillId="37" borderId="81" xfId="80" applyNumberFormat="1" applyFont="1" applyFill="1" applyBorder="1" applyAlignment="1">
      <alignment horizontal="center" vertical="center" wrapText="1"/>
    </xf>
    <xf numFmtId="49" fontId="50" fillId="0" borderId="84" xfId="80" applyNumberFormat="1" applyFont="1" applyFill="1" applyBorder="1" applyAlignment="1">
      <alignment vertical="center" wrapText="1"/>
    </xf>
    <xf numFmtId="0" fontId="50" fillId="0" borderId="77" xfId="80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vertical="center" wrapText="1"/>
    </xf>
    <xf numFmtId="49" fontId="50" fillId="24" borderId="77" xfId="80" applyNumberFormat="1" applyFont="1" applyFill="1" applyBorder="1" applyAlignment="1">
      <alignment vertical="center" wrapText="1"/>
    </xf>
    <xf numFmtId="49" fontId="50" fillId="24" borderId="85" xfId="80" applyNumberFormat="1" applyFont="1" applyFill="1" applyBorder="1" applyAlignment="1">
      <alignment horizontal="left" vertical="center" wrapText="1"/>
    </xf>
    <xf numFmtId="49" fontId="56" fillId="4" borderId="87" xfId="80" applyNumberFormat="1" applyFont="1" applyFill="1" applyBorder="1" applyAlignment="1">
      <alignment horizontal="left" vertical="center" wrapText="1"/>
    </xf>
    <xf numFmtId="49" fontId="49" fillId="24" borderId="89" xfId="80" applyNumberFormat="1" applyFont="1" applyFill="1" applyBorder="1" applyAlignment="1">
      <alignment horizontal="left" vertical="center" wrapText="1"/>
    </xf>
    <xf numFmtId="49" fontId="49" fillId="24" borderId="90" xfId="80" applyNumberFormat="1" applyFont="1" applyFill="1" applyBorder="1" applyAlignment="1">
      <alignment horizontal="left" vertical="center" wrapText="1"/>
    </xf>
    <xf numFmtId="49" fontId="49" fillId="24" borderId="91" xfId="80" applyNumberFormat="1" applyFont="1" applyFill="1" applyBorder="1" applyAlignment="1">
      <alignment horizontal="left" vertical="center" wrapText="1"/>
    </xf>
    <xf numFmtId="49" fontId="49" fillId="24" borderId="74" xfId="80" applyNumberFormat="1" applyFont="1" applyFill="1" applyBorder="1" applyAlignment="1">
      <alignment horizontal="left" vertical="center" wrapText="1"/>
    </xf>
    <xf numFmtId="0" fontId="50" fillId="0" borderId="84" xfId="80" applyFont="1" applyFill="1" applyBorder="1" applyAlignment="1">
      <alignment vertical="center"/>
    </xf>
    <xf numFmtId="0" fontId="14" fillId="0" borderId="77" xfId="80" applyFont="1" applyFill="1" applyBorder="1" applyAlignment="1">
      <alignment vertical="center"/>
    </xf>
    <xf numFmtId="0" fontId="52" fillId="0" borderId="78" xfId="80" quotePrefix="1" applyFont="1" applyFill="1" applyBorder="1" applyAlignment="1">
      <alignment horizontal="center" vertical="center"/>
    </xf>
    <xf numFmtId="0" fontId="14" fillId="24" borderId="77" xfId="80" applyFont="1" applyFill="1" applyBorder="1" applyAlignment="1">
      <alignment vertical="center"/>
    </xf>
    <xf numFmtId="0" fontId="50" fillId="0" borderId="77" xfId="80" applyFont="1" applyFill="1" applyBorder="1" applyAlignment="1">
      <alignment vertical="center"/>
    </xf>
    <xf numFmtId="49" fontId="52" fillId="0" borderId="77" xfId="80" applyNumberFormat="1" applyFont="1" applyFill="1" applyBorder="1" applyAlignment="1">
      <alignment horizontal="left" vertical="center"/>
    </xf>
    <xf numFmtId="0" fontId="52" fillId="0" borderId="78" xfId="80" applyFont="1" applyFill="1" applyBorder="1" applyAlignment="1">
      <alignment horizontal="center" vertical="center"/>
    </xf>
    <xf numFmtId="49" fontId="50" fillId="0" borderId="77" xfId="80" applyNumberFormat="1" applyFont="1" applyFill="1" applyBorder="1" applyAlignment="1">
      <alignment vertical="center"/>
    </xf>
    <xf numFmtId="0" fontId="52" fillId="0" borderId="77" xfId="80" applyFont="1" applyFill="1" applyBorder="1" applyAlignment="1">
      <alignment horizontal="left" vertical="center"/>
    </xf>
    <xf numFmtId="0" fontId="52" fillId="24" borderId="77" xfId="80" applyFont="1" applyFill="1" applyBorder="1" applyAlignment="1">
      <alignment horizontal="left" vertical="center"/>
    </xf>
    <xf numFmtId="0" fontId="50" fillId="0" borderId="77" xfId="80" applyFont="1" applyFill="1" applyBorder="1" applyAlignment="1">
      <alignment horizontal="left" vertical="center"/>
    </xf>
    <xf numFmtId="49" fontId="50" fillId="0" borderId="77" xfId="80" applyNumberFormat="1" applyFont="1" applyFill="1" applyBorder="1" applyAlignment="1">
      <alignment horizontal="left" vertical="center"/>
    </xf>
    <xf numFmtId="49" fontId="50" fillId="24" borderId="77" xfId="80" applyNumberFormat="1" applyFont="1" applyFill="1" applyBorder="1" applyAlignment="1">
      <alignment vertical="center"/>
    </xf>
    <xf numFmtId="49" fontId="50" fillId="24" borderId="85" xfId="80" applyNumberFormat="1" applyFont="1" applyFill="1" applyBorder="1" applyAlignment="1">
      <alignment vertical="center"/>
    </xf>
    <xf numFmtId="0" fontId="56" fillId="4" borderId="87" xfId="80" applyFont="1" applyFill="1" applyBorder="1" applyAlignment="1">
      <alignment horizontal="left" vertical="center" wrapText="1"/>
    </xf>
    <xf numFmtId="0" fontId="56" fillId="38" borderId="92" xfId="80" applyFont="1" applyFill="1" applyBorder="1" applyAlignment="1">
      <alignment horizontal="left" vertical="center" wrapText="1"/>
    </xf>
    <xf numFmtId="0" fontId="14" fillId="38" borderId="93" xfId="80" applyFill="1" applyBorder="1" applyAlignment="1">
      <alignment vertical="center"/>
    </xf>
    <xf numFmtId="49" fontId="14" fillId="0" borderId="94" xfId="5" applyNumberFormat="1" applyFont="1" applyFill="1" applyBorder="1" applyAlignment="1" applyProtection="1">
      <alignment horizontal="center" vertical="center" wrapText="1"/>
    </xf>
    <xf numFmtId="49" fontId="14" fillId="0" borderId="95" xfId="5" applyNumberFormat="1" applyFont="1" applyFill="1" applyBorder="1" applyAlignment="1" applyProtection="1">
      <alignment horizontal="center" vertical="center" wrapText="1"/>
    </xf>
    <xf numFmtId="43" fontId="14" fillId="24" borderId="95" xfId="126" applyFont="1" applyFill="1" applyBorder="1" applyAlignment="1" applyProtection="1">
      <alignment horizontal="center" vertical="center" wrapText="1"/>
    </xf>
    <xf numFmtId="49" fontId="14" fillId="24" borderId="95" xfId="5" applyNumberFormat="1" applyFont="1" applyFill="1" applyBorder="1" applyAlignment="1" applyProtection="1">
      <alignment horizontal="center" vertical="center" wrapText="1"/>
    </xf>
    <xf numFmtId="49" fontId="14" fillId="24" borderId="96" xfId="5" applyNumberFormat="1" applyFont="1" applyFill="1" applyBorder="1" applyAlignment="1" applyProtection="1">
      <alignment horizontal="center" vertical="center" wrapText="1"/>
    </xf>
    <xf numFmtId="49" fontId="50" fillId="4" borderId="97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14" fillId="24" borderId="94" xfId="80" applyFont="1" applyFill="1" applyBorder="1" applyAlignment="1">
      <alignment horizontal="center" vertical="center"/>
    </xf>
    <xf numFmtId="49" fontId="14" fillId="0" borderId="95" xfId="80" applyNumberFormat="1" applyFont="1" applyFill="1" applyBorder="1" applyAlignment="1">
      <alignment horizontal="center" vertical="center" wrapText="1"/>
    </xf>
    <xf numFmtId="49" fontId="14" fillId="0" borderId="95" xfId="80" applyNumberFormat="1" applyFont="1" applyFill="1" applyBorder="1" applyAlignment="1">
      <alignment horizontal="center" vertical="center"/>
    </xf>
    <xf numFmtId="49" fontId="14" fillId="24" borderId="95" xfId="80" applyNumberFormat="1" applyFont="1" applyFill="1" applyBorder="1" applyAlignment="1">
      <alignment horizontal="center" vertical="center"/>
    </xf>
    <xf numFmtId="3" fontId="14" fillId="0" borderId="95" xfId="80" applyNumberFormat="1" applyFont="1" applyFill="1" applyBorder="1" applyAlignment="1">
      <alignment horizontal="center" vertical="center" wrapText="1"/>
    </xf>
    <xf numFmtId="0" fontId="14" fillId="0" borderId="95" xfId="80" applyFont="1" applyFill="1" applyBorder="1" applyAlignment="1">
      <alignment horizontal="center" vertical="center"/>
    </xf>
    <xf numFmtId="0" fontId="14" fillId="24" borderId="95" xfId="80" applyFont="1" applyFill="1" applyBorder="1" applyAlignment="1">
      <alignment horizontal="center" vertical="center" wrapText="1"/>
    </xf>
    <xf numFmtId="0" fontId="14" fillId="0" borderId="95" xfId="80" quotePrefix="1" applyFont="1" applyFill="1" applyBorder="1" applyAlignment="1">
      <alignment horizontal="center" vertical="center"/>
    </xf>
    <xf numFmtId="0" fontId="14" fillId="0" borderId="95" xfId="80" quotePrefix="1" applyFont="1" applyFill="1" applyBorder="1" applyAlignment="1">
      <alignment horizontal="center" vertical="center" wrapText="1"/>
    </xf>
    <xf numFmtId="0" fontId="14" fillId="24" borderId="96" xfId="80" quotePrefix="1" applyFont="1" applyFill="1" applyBorder="1" applyAlignment="1">
      <alignment horizontal="center" vertical="center" wrapText="1"/>
    </xf>
    <xf numFmtId="49" fontId="49" fillId="4" borderId="97" xfId="80" applyNumberFormat="1" applyFont="1" applyFill="1" applyBorder="1" applyAlignment="1">
      <alignment horizontal="left" vertical="center" wrapText="1"/>
    </xf>
    <xf numFmtId="0" fontId="57" fillId="37" borderId="75" xfId="80" applyFont="1" applyFill="1" applyBorder="1" applyAlignment="1">
      <alignment horizontal="center" vertical="center"/>
    </xf>
    <xf numFmtId="0" fontId="57" fillId="37" borderId="78" xfId="80" applyFont="1" applyFill="1" applyBorder="1" applyAlignment="1">
      <alignment horizontal="center" vertical="center"/>
    </xf>
    <xf numFmtId="0" fontId="57" fillId="37" borderId="82" xfId="80" applyFont="1" applyFill="1" applyBorder="1" applyAlignment="1">
      <alignment horizontal="center" vertical="center"/>
    </xf>
    <xf numFmtId="2" fontId="57" fillId="0" borderId="80" xfId="5" applyNumberFormat="1" applyFont="1" applyFill="1" applyBorder="1" applyAlignment="1" applyProtection="1">
      <alignment horizontal="center" vertical="center" wrapText="1"/>
    </xf>
    <xf numFmtId="1" fontId="57" fillId="0" borderId="78" xfId="5" applyNumberFormat="1" applyFont="1" applyFill="1" applyBorder="1" applyAlignment="1" applyProtection="1">
      <alignment horizontal="center" vertical="center" wrapText="1"/>
    </xf>
    <xf numFmtId="1" fontId="57" fillId="0" borderId="86" xfId="5" applyNumberFormat="1" applyFont="1" applyFill="1" applyBorder="1" applyAlignment="1" applyProtection="1">
      <alignment horizontal="center" vertical="center" wrapText="1"/>
    </xf>
    <xf numFmtId="49" fontId="58" fillId="4" borderId="88" xfId="80" applyNumberFormat="1" applyFont="1" applyFill="1" applyBorder="1" applyAlignment="1">
      <alignment horizontal="center" vertical="center" wrapText="1"/>
    </xf>
    <xf numFmtId="49" fontId="57" fillId="24" borderId="90" xfId="80" applyNumberFormat="1" applyFont="1" applyFill="1" applyBorder="1" applyAlignment="1">
      <alignment horizontal="left" vertical="center" wrapText="1"/>
    </xf>
    <xf numFmtId="49" fontId="57" fillId="24" borderId="74" xfId="80" applyNumberFormat="1" applyFont="1" applyFill="1" applyBorder="1" applyAlignment="1">
      <alignment horizontal="left" vertical="center" wrapText="1"/>
    </xf>
    <xf numFmtId="49" fontId="57" fillId="37" borderId="82" xfId="80" applyNumberFormat="1" applyFont="1" applyFill="1" applyBorder="1" applyAlignment="1">
      <alignment horizontal="center" vertical="center" wrapText="1"/>
    </xf>
    <xf numFmtId="49" fontId="57" fillId="0" borderId="80" xfId="80" applyNumberFormat="1" applyFont="1" applyFill="1" applyBorder="1" applyAlignment="1">
      <alignment horizontal="center" vertical="center" wrapText="1"/>
    </xf>
    <xf numFmtId="0" fontId="57" fillId="0" borderId="78" xfId="80" quotePrefix="1" applyFont="1" applyFill="1" applyBorder="1" applyAlignment="1">
      <alignment horizontal="center" vertical="center"/>
    </xf>
    <xf numFmtId="0" fontId="57" fillId="0" borderId="78" xfId="80" quotePrefix="1" applyFont="1" applyFill="1" applyBorder="1" applyAlignment="1">
      <alignment horizontal="center" vertical="center" wrapText="1"/>
    </xf>
    <xf numFmtId="0" fontId="57" fillId="0" borderId="86" xfId="80" quotePrefix="1" applyFont="1" applyFill="1" applyBorder="1" applyAlignment="1">
      <alignment horizontal="center" vertical="center"/>
    </xf>
    <xf numFmtId="0" fontId="57" fillId="4" borderId="88" xfId="80" applyFont="1" applyFill="1" applyBorder="1" applyAlignment="1">
      <alignment horizontal="center" vertical="center" wrapText="1"/>
    </xf>
    <xf numFmtId="0" fontId="57" fillId="0" borderId="0" xfId="80" applyFont="1" applyAlignment="1">
      <alignment vertical="center"/>
    </xf>
    <xf numFmtId="0" fontId="57" fillId="38" borderId="93" xfId="80" applyFont="1" applyFill="1" applyBorder="1" applyAlignment="1">
      <alignment horizontal="center" vertical="center" wrapText="1"/>
    </xf>
    <xf numFmtId="166" fontId="17" fillId="0" borderId="3" xfId="2" quotePrefix="1" applyNumberFormat="1" applyFont="1" applyFill="1" applyBorder="1" applyAlignment="1" applyProtection="1">
      <alignment horizontal="right" vertical="center"/>
    </xf>
    <xf numFmtId="10" fontId="17" fillId="0" borderId="7" xfId="2" quotePrefix="1" applyNumberFormat="1" applyFont="1" applyFill="1" applyBorder="1" applyAlignment="1" applyProtection="1">
      <alignment horizontal="right" vertical="center" wrapText="1"/>
    </xf>
    <xf numFmtId="10" fontId="18" fillId="0" borderId="61" xfId="3" applyNumberFormat="1" applyFont="1" applyFill="1" applyBorder="1" applyAlignment="1">
      <alignment horizontal="right" vertical="center"/>
    </xf>
    <xf numFmtId="10" fontId="15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9" fillId="0" borderId="0" xfId="80" applyFont="1" applyAlignment="1">
      <alignment horizontal="center"/>
    </xf>
    <xf numFmtId="0" fontId="14" fillId="0" borderId="0" xfId="80"/>
    <xf numFmtId="0" fontId="61" fillId="0" borderId="0" xfId="80" quotePrefix="1" applyFont="1"/>
    <xf numFmtId="0" fontId="62" fillId="0" borderId="0" xfId="80" applyFont="1" applyAlignment="1">
      <alignment horizontal="center"/>
    </xf>
    <xf numFmtId="0" fontId="63" fillId="0" borderId="0" xfId="80" applyFont="1" applyAlignment="1">
      <alignment horizontal="center"/>
    </xf>
    <xf numFmtId="0" fontId="60" fillId="0" borderId="0" xfId="80" applyFont="1" applyAlignment="1">
      <alignment horizontal="center"/>
    </xf>
    <xf numFmtId="0" fontId="14" fillId="0" borderId="0" xfId="80" applyAlignment="1">
      <alignment horizontal="center"/>
    </xf>
    <xf numFmtId="0" fontId="14" fillId="0" borderId="0" xfId="80" applyAlignment="1">
      <alignment wrapText="1"/>
    </xf>
    <xf numFmtId="0" fontId="18" fillId="0" borderId="103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71" xfId="0" applyFont="1" applyBorder="1" applyAlignment="1" applyProtection="1">
      <alignment horizontal="left" vertical="center"/>
    </xf>
    <xf numFmtId="43" fontId="18" fillId="0" borderId="71" xfId="1" applyFont="1" applyBorder="1" applyAlignment="1" applyProtection="1">
      <alignment horizontal="right" vertical="center"/>
    </xf>
    <xf numFmtId="43" fontId="18" fillId="0" borderId="71" xfId="1" applyFont="1" applyFill="1" applyBorder="1" applyAlignment="1" applyProtection="1">
      <alignment horizontal="right" vertical="center"/>
    </xf>
    <xf numFmtId="10" fontId="18" fillId="0" borderId="70" xfId="3" applyNumberFormat="1" applyFont="1" applyFill="1" applyBorder="1" applyAlignment="1" applyProtection="1">
      <alignment horizontal="right" vertical="center"/>
    </xf>
    <xf numFmtId="43" fontId="64" fillId="3" borderId="38" xfId="1" applyFont="1" applyFill="1" applyBorder="1" applyAlignment="1" applyProtection="1">
      <alignment horizontal="right" vertical="center" wrapText="1"/>
    </xf>
    <xf numFmtId="43" fontId="64" fillId="0" borderId="39" xfId="1" applyFont="1" applyFill="1" applyBorder="1" applyAlignment="1" applyProtection="1">
      <alignment horizontal="right" vertical="center" wrapText="1"/>
    </xf>
    <xf numFmtId="43" fontId="64" fillId="0" borderId="39" xfId="1" applyFont="1" applyFill="1" applyBorder="1" applyAlignment="1" applyProtection="1">
      <alignment horizontal="right" vertical="center"/>
    </xf>
    <xf numFmtId="43" fontId="51" fillId="3" borderId="38" xfId="1" applyFont="1" applyFill="1" applyBorder="1" applyAlignment="1" applyProtection="1">
      <alignment horizontal="left" vertical="center" wrapText="1"/>
    </xf>
    <xf numFmtId="43" fontId="64" fillId="25" borderId="39" xfId="1" applyFont="1" applyFill="1" applyBorder="1" applyAlignment="1" applyProtection="1">
      <alignment horizontal="left" vertical="center" wrapText="1"/>
    </xf>
    <xf numFmtId="1" fontId="65" fillId="36" borderId="31" xfId="4" applyNumberFormat="1" applyFont="1" applyFill="1" applyBorder="1" applyAlignment="1">
      <alignment horizontal="center" vertical="center"/>
    </xf>
    <xf numFmtId="1" fontId="65" fillId="36" borderId="32" xfId="4" applyNumberFormat="1" applyFont="1" applyFill="1" applyBorder="1" applyAlignment="1">
      <alignment horizontal="center" vertical="center"/>
    </xf>
    <xf numFmtId="0" fontId="65" fillId="36" borderId="34" xfId="5" applyFont="1" applyFill="1" applyBorder="1" applyAlignment="1" applyProtection="1">
      <alignment horizontal="center" vertical="center"/>
    </xf>
    <xf numFmtId="0" fontId="65" fillId="3" borderId="36" xfId="5" applyFont="1" applyFill="1" applyBorder="1" applyAlignment="1" applyProtection="1">
      <alignment horizontal="center" vertical="center" wrapText="1"/>
    </xf>
    <xf numFmtId="0" fontId="65" fillId="3" borderId="37" xfId="5" applyFont="1" applyFill="1" applyBorder="1" applyAlignment="1" applyProtection="1">
      <alignment horizontal="center" vertical="center" wrapText="1"/>
    </xf>
    <xf numFmtId="0" fontId="66" fillId="0" borderId="6" xfId="5" applyFont="1" applyFill="1" applyBorder="1" applyAlignment="1" applyProtection="1">
      <alignment horizontal="center" vertical="center" wrapText="1"/>
    </xf>
    <xf numFmtId="0" fontId="66" fillId="0" borderId="3" xfId="5" applyFont="1" applyFill="1" applyBorder="1" applyAlignment="1" applyProtection="1">
      <alignment horizontal="center" vertical="center" wrapText="1"/>
    </xf>
    <xf numFmtId="0" fontId="65" fillId="0" borderId="3" xfId="5" applyFont="1" applyFill="1" applyBorder="1" applyAlignment="1" applyProtection="1">
      <alignment horizontal="center" vertical="center"/>
    </xf>
    <xf numFmtId="0" fontId="65" fillId="0" borderId="3" xfId="5" applyFont="1" applyFill="1" applyBorder="1" applyAlignment="1" applyProtection="1">
      <alignment horizontal="center" vertical="center" wrapText="1"/>
    </xf>
    <xf numFmtId="0" fontId="65" fillId="0" borderId="17" xfId="5" applyFont="1" applyFill="1" applyBorder="1" applyAlignment="1" applyProtection="1">
      <alignment horizontal="center" vertical="center"/>
    </xf>
    <xf numFmtId="0" fontId="66" fillId="0" borderId="3" xfId="5" applyFont="1" applyFill="1" applyBorder="1" applyAlignment="1" applyProtection="1">
      <alignment horizontal="center" vertical="center"/>
    </xf>
    <xf numFmtId="0" fontId="65" fillId="0" borderId="36" xfId="5" applyFont="1" applyFill="1" applyBorder="1" applyAlignment="1" applyProtection="1">
      <alignment horizontal="center" vertical="center" wrapText="1"/>
    </xf>
    <xf numFmtId="0" fontId="65" fillId="0" borderId="37" xfId="5" applyFont="1" applyFill="1" applyBorder="1" applyAlignment="1" applyProtection="1">
      <alignment horizontal="center" vertical="center" wrapText="1"/>
    </xf>
    <xf numFmtId="0" fontId="66" fillId="0" borderId="11" xfId="5" applyFont="1" applyFill="1" applyBorder="1" applyAlignment="1" applyProtection="1">
      <alignment horizontal="center" vertical="center" wrapText="1"/>
    </xf>
    <xf numFmtId="0" fontId="66" fillId="0" borderId="6" xfId="5" applyFont="1" applyFill="1" applyBorder="1" applyAlignment="1" applyProtection="1">
      <alignment horizontal="center" vertical="center"/>
    </xf>
    <xf numFmtId="0" fontId="65" fillId="0" borderId="15" xfId="5" applyFont="1" applyFill="1" applyBorder="1" applyAlignment="1" applyProtection="1">
      <alignment horizontal="center" vertical="center"/>
    </xf>
    <xf numFmtId="0" fontId="66" fillId="0" borderId="41" xfId="5" applyFont="1" applyFill="1" applyBorder="1" applyAlignment="1" applyProtection="1">
      <alignment horizontal="center" vertical="center"/>
    </xf>
    <xf numFmtId="0" fontId="66" fillId="0" borderId="11" xfId="5" applyFont="1" applyFill="1" applyBorder="1" applyAlignment="1" applyProtection="1">
      <alignment horizontal="center" vertical="center"/>
    </xf>
    <xf numFmtId="0" fontId="65" fillId="3" borderId="6" xfId="5" applyFont="1" applyFill="1" applyBorder="1" applyAlignment="1" applyProtection="1">
      <alignment horizontal="center" vertical="center" wrapText="1"/>
    </xf>
    <xf numFmtId="0" fontId="65" fillId="3" borderId="3" xfId="5" applyFont="1" applyFill="1" applyBorder="1" applyAlignment="1" applyProtection="1">
      <alignment horizontal="center" vertical="center" wrapText="1"/>
    </xf>
    <xf numFmtId="0" fontId="66" fillId="0" borderId="17" xfId="5" applyFont="1" applyFill="1" applyBorder="1" applyAlignment="1" applyProtection="1">
      <alignment horizontal="center" vertical="center"/>
    </xf>
    <xf numFmtId="0" fontId="66" fillId="0" borderId="42" xfId="5" applyFont="1" applyFill="1" applyBorder="1" applyAlignment="1" applyProtection="1">
      <alignment horizontal="center" vertical="center"/>
    </xf>
    <xf numFmtId="0" fontId="66" fillId="0" borderId="43" xfId="5" applyFont="1" applyFill="1" applyBorder="1" applyAlignment="1" applyProtection="1">
      <alignment horizontal="center" vertical="center"/>
    </xf>
    <xf numFmtId="0" fontId="65" fillId="0" borderId="43" xfId="5" applyFont="1" applyFill="1" applyBorder="1" applyAlignment="1" applyProtection="1">
      <alignment horizontal="center" vertical="center"/>
    </xf>
    <xf numFmtId="0" fontId="66" fillId="0" borderId="0" xfId="4" applyFont="1" applyFill="1" applyAlignment="1">
      <alignment horizontal="center" vertical="center"/>
    </xf>
    <xf numFmtId="0" fontId="66" fillId="0" borderId="0" xfId="0" applyFont="1"/>
    <xf numFmtId="0" fontId="65" fillId="3" borderId="47" xfId="5" applyFont="1" applyFill="1" applyBorder="1" applyAlignment="1" applyProtection="1">
      <alignment horizontal="left" vertical="center" wrapText="1"/>
    </xf>
    <xf numFmtId="43" fontId="65" fillId="3" borderId="38" xfId="1" applyFont="1" applyFill="1" applyBorder="1" applyAlignment="1" applyProtection="1">
      <alignment horizontal="left" vertical="center" wrapText="1"/>
    </xf>
    <xf numFmtId="0" fontId="65" fillId="3" borderId="38" xfId="5" applyFont="1" applyFill="1" applyBorder="1" applyAlignment="1" applyProtection="1">
      <alignment horizontal="center" vertical="center" wrapText="1"/>
    </xf>
    <xf numFmtId="0" fontId="66" fillId="0" borderId="2" xfId="5" applyFont="1" applyFill="1" applyBorder="1" applyAlignment="1" applyProtection="1">
      <alignment horizontal="left" vertical="center" wrapText="1"/>
    </xf>
    <xf numFmtId="43" fontId="66" fillId="25" borderId="39" xfId="1" applyFont="1" applyFill="1" applyBorder="1" applyAlignment="1" applyProtection="1">
      <alignment horizontal="left" vertical="center" wrapText="1"/>
    </xf>
    <xf numFmtId="0" fontId="66" fillId="0" borderId="39" xfId="5" applyFont="1" applyFill="1" applyBorder="1" applyAlignment="1" applyProtection="1">
      <alignment horizontal="center" vertical="center" wrapText="1"/>
    </xf>
    <xf numFmtId="0" fontId="65" fillId="0" borderId="2" xfId="5" applyFont="1" applyFill="1" applyBorder="1" applyAlignment="1" applyProtection="1">
      <alignment horizontal="left" vertical="center" wrapText="1"/>
    </xf>
    <xf numFmtId="43" fontId="66" fillId="0" borderId="39" xfId="1" applyFont="1" applyFill="1" applyBorder="1" applyAlignment="1" applyProtection="1">
      <alignment horizontal="right" vertical="center"/>
    </xf>
    <xf numFmtId="43" fontId="66" fillId="25" borderId="39" xfId="1" applyFont="1" applyFill="1" applyBorder="1" applyAlignment="1" applyProtection="1">
      <alignment horizontal="right" vertical="center" wrapText="1"/>
    </xf>
    <xf numFmtId="0" fontId="66" fillId="0" borderId="39" xfId="5" applyFont="1" applyFill="1" applyBorder="1" applyAlignment="1" applyProtection="1">
      <alignment horizontal="center" vertical="center"/>
    </xf>
    <xf numFmtId="0" fontId="67" fillId="0" borderId="39" xfId="5" applyFont="1" applyFill="1" applyBorder="1" applyAlignment="1" applyProtection="1">
      <alignment horizontal="center" vertical="center"/>
    </xf>
    <xf numFmtId="43" fontId="65" fillId="0" borderId="39" xfId="1" applyFont="1" applyFill="1" applyBorder="1" applyAlignment="1" applyProtection="1">
      <alignment horizontal="right" vertical="center" wrapText="1"/>
    </xf>
    <xf numFmtId="0" fontId="65" fillId="0" borderId="39" xfId="5" applyFont="1" applyFill="1" applyBorder="1" applyAlignment="1" applyProtection="1">
      <alignment horizontal="center" vertical="center" wrapText="1"/>
    </xf>
    <xf numFmtId="43" fontId="66" fillId="3" borderId="38" xfId="1" applyFont="1" applyFill="1" applyBorder="1" applyAlignment="1" applyProtection="1">
      <alignment horizontal="right" vertical="center" wrapText="1"/>
    </xf>
    <xf numFmtId="0" fontId="65" fillId="3" borderId="1" xfId="5" applyFont="1" applyFill="1" applyBorder="1" applyAlignment="1" applyProtection="1">
      <alignment horizontal="left" vertical="center" wrapText="1"/>
    </xf>
    <xf numFmtId="43" fontId="66" fillId="3" borderId="45" xfId="1" applyFont="1" applyFill="1" applyBorder="1" applyAlignment="1" applyProtection="1">
      <alignment horizontal="right" vertical="center" wrapText="1"/>
    </xf>
    <xf numFmtId="43" fontId="66" fillId="0" borderId="38" xfId="1" applyFont="1" applyFill="1" applyBorder="1" applyAlignment="1" applyProtection="1">
      <alignment horizontal="right" vertical="center"/>
    </xf>
    <xf numFmtId="0" fontId="65" fillId="0" borderId="38" xfId="5" applyFont="1" applyFill="1" applyBorder="1" applyAlignment="1" applyProtection="1">
      <alignment horizontal="center" vertical="center" wrapText="1"/>
    </xf>
    <xf numFmtId="43" fontId="66" fillId="0" borderId="39" xfId="1" applyFont="1" applyFill="1" applyBorder="1" applyAlignment="1" applyProtection="1">
      <alignment horizontal="right" vertical="center" wrapText="1"/>
    </xf>
    <xf numFmtId="0" fontId="65" fillId="0" borderId="1" xfId="5" applyFont="1" applyFill="1" applyBorder="1" applyAlignment="1" applyProtection="1">
      <alignment horizontal="left" vertical="center" wrapText="1"/>
    </xf>
    <xf numFmtId="0" fontId="66" fillId="0" borderId="9" xfId="5" applyFont="1" applyFill="1" applyBorder="1" applyAlignment="1" applyProtection="1">
      <alignment horizontal="left" vertical="center" wrapText="1"/>
    </xf>
    <xf numFmtId="0" fontId="65" fillId="0" borderId="2" xfId="6" applyFont="1" applyFill="1" applyBorder="1" applyAlignment="1">
      <alignment vertical="center" wrapText="1"/>
    </xf>
    <xf numFmtId="0" fontId="65" fillId="0" borderId="40" xfId="6" applyFont="1" applyFill="1" applyBorder="1" applyAlignment="1">
      <alignment vertical="center" wrapText="1"/>
    </xf>
    <xf numFmtId="0" fontId="66" fillId="0" borderId="0" xfId="4" applyFont="1" applyFill="1" applyAlignment="1">
      <alignment vertical="center"/>
    </xf>
    <xf numFmtId="0" fontId="65" fillId="0" borderId="19" xfId="5" applyFont="1" applyFill="1" applyBorder="1" applyAlignment="1" applyProtection="1">
      <alignment horizontal="left" vertical="center" wrapText="1"/>
    </xf>
    <xf numFmtId="43" fontId="66" fillId="0" borderId="44" xfId="1" applyFont="1" applyFill="1" applyBorder="1" applyAlignment="1" applyProtection="1">
      <alignment horizontal="right" vertical="center"/>
    </xf>
    <xf numFmtId="0" fontId="66" fillId="0" borderId="44" xfId="5" applyFont="1" applyFill="1" applyBorder="1" applyAlignment="1" applyProtection="1">
      <alignment horizontal="center" vertical="center"/>
    </xf>
    <xf numFmtId="0" fontId="66" fillId="0" borderId="0" xfId="4" applyFont="1" applyFill="1" applyBorder="1" applyAlignment="1">
      <alignment vertical="center" wrapText="1"/>
    </xf>
    <xf numFmtId="43" fontId="66" fillId="0" borderId="0" xfId="1" applyNumberFormat="1" applyFont="1" applyFill="1" applyBorder="1" applyAlignment="1">
      <alignment vertical="center"/>
    </xf>
    <xf numFmtId="43" fontId="66" fillId="0" borderId="0" xfId="1" applyFont="1" applyFill="1" applyBorder="1" applyAlignment="1">
      <alignment vertical="center"/>
    </xf>
    <xf numFmtId="43" fontId="66" fillId="0" borderId="0" xfId="0" applyNumberFormat="1" applyFont="1"/>
    <xf numFmtId="1" fontId="69" fillId="36" borderId="30" xfId="4" applyNumberFormat="1" applyFont="1" applyFill="1" applyBorder="1" applyAlignment="1">
      <alignment horizontal="center" vertical="center"/>
    </xf>
    <xf numFmtId="1" fontId="69" fillId="36" borderId="31" xfId="4" applyNumberFormat="1" applyFont="1" applyFill="1" applyBorder="1" applyAlignment="1">
      <alignment horizontal="center" vertical="center"/>
    </xf>
    <xf numFmtId="1" fontId="69" fillId="36" borderId="32" xfId="4" applyNumberFormat="1" applyFont="1" applyFill="1" applyBorder="1" applyAlignment="1">
      <alignment horizontal="center" vertical="center"/>
    </xf>
    <xf numFmtId="0" fontId="70" fillId="0" borderId="0" xfId="0" applyFont="1"/>
    <xf numFmtId="0" fontId="69" fillId="36" borderId="34" xfId="5" applyFont="1" applyFill="1" applyBorder="1" applyAlignment="1" applyProtection="1">
      <alignment horizontal="center" vertical="center"/>
    </xf>
    <xf numFmtId="0" fontId="69" fillId="3" borderId="36" xfId="5" applyFont="1" applyFill="1" applyBorder="1" applyAlignment="1" applyProtection="1">
      <alignment horizontal="center" vertical="center" wrapText="1"/>
    </xf>
    <xf numFmtId="0" fontId="69" fillId="3" borderId="37" xfId="5" applyFont="1" applyFill="1" applyBorder="1" applyAlignment="1" applyProtection="1">
      <alignment horizontal="center" vertical="center" wrapText="1"/>
    </xf>
    <xf numFmtId="0" fontId="69" fillId="3" borderId="45" xfId="5" applyFont="1" applyFill="1" applyBorder="1" applyAlignment="1" applyProtection="1">
      <alignment horizontal="left" vertical="center" wrapText="1"/>
    </xf>
    <xf numFmtId="39" fontId="70" fillId="3" borderId="38" xfId="5" applyNumberFormat="1" applyFont="1" applyFill="1" applyBorder="1" applyAlignment="1" applyProtection="1">
      <alignment horizontal="center" vertical="center" wrapText="1"/>
    </xf>
    <xf numFmtId="0" fontId="70" fillId="0" borderId="36" xfId="5" applyFont="1" applyFill="1" applyBorder="1" applyAlignment="1" applyProtection="1">
      <alignment horizontal="center" vertical="center" wrapText="1"/>
    </xf>
    <xf numFmtId="0" fontId="70" fillId="0" borderId="37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 wrapText="1"/>
    </xf>
    <xf numFmtId="39" fontId="70" fillId="0" borderId="38" xfId="5" applyNumberFormat="1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 wrapText="1"/>
    </xf>
    <xf numFmtId="0" fontId="69" fillId="0" borderId="3" xfId="5" applyFont="1" applyFill="1" applyBorder="1" applyAlignment="1" applyProtection="1">
      <alignment horizontal="center" vertical="center" wrapText="1"/>
    </xf>
    <xf numFmtId="0" fontId="69" fillId="0" borderId="1" xfId="5" applyFont="1" applyFill="1" applyBorder="1" applyAlignment="1" applyProtection="1">
      <alignment horizontal="left" vertical="center" wrapText="1"/>
    </xf>
    <xf numFmtId="0" fontId="70" fillId="0" borderId="39" xfId="5" applyFont="1" applyFill="1" applyBorder="1" applyAlignment="1" applyProtection="1">
      <alignment horizontal="center" vertical="center" wrapText="1"/>
    </xf>
    <xf numFmtId="0" fontId="70" fillId="0" borderId="1" xfId="5" applyFont="1" applyFill="1" applyBorder="1" applyAlignment="1" applyProtection="1">
      <alignment horizontal="left" vertical="center" wrapText="1"/>
    </xf>
    <xf numFmtId="39" fontId="70" fillId="0" borderId="39" xfId="5" applyNumberFormat="1" applyFont="1" applyFill="1" applyBorder="1" applyAlignment="1" applyProtection="1">
      <alignment horizontal="center" vertical="center" wrapText="1"/>
    </xf>
    <xf numFmtId="0" fontId="70" fillId="0" borderId="6" xfId="5" applyFont="1" applyFill="1" applyBorder="1" applyAlignment="1" applyProtection="1">
      <alignment horizontal="center" vertical="center" wrapText="1"/>
    </xf>
    <xf numFmtId="0" fontId="69" fillId="0" borderId="2" xfId="5" applyFont="1" applyFill="1" applyBorder="1" applyAlignment="1" applyProtection="1">
      <alignment horizontal="left" vertical="center" wrapText="1"/>
    </xf>
    <xf numFmtId="0" fontId="70" fillId="0" borderId="17" xfId="5" applyFont="1" applyFill="1" applyBorder="1" applyAlignment="1" applyProtection="1">
      <alignment horizontal="center" vertical="center" wrapText="1"/>
    </xf>
    <xf numFmtId="0" fontId="69" fillId="0" borderId="64" xfId="5" applyFont="1" applyFill="1" applyBorder="1" applyAlignment="1" applyProtection="1">
      <alignment horizontal="left" vertical="center" wrapText="1"/>
    </xf>
    <xf numFmtId="0" fontId="69" fillId="0" borderId="17" xfId="5" applyFont="1" applyFill="1" applyBorder="1" applyAlignment="1" applyProtection="1">
      <alignment horizontal="center" vertical="center" wrapText="1"/>
    </xf>
    <xf numFmtId="0" fontId="69" fillId="0" borderId="7" xfId="5" applyFont="1" applyFill="1" applyBorder="1" applyAlignment="1" applyProtection="1">
      <alignment horizontal="left" vertical="center" wrapText="1"/>
    </xf>
    <xf numFmtId="0" fontId="70" fillId="0" borderId="45" xfId="5" applyFont="1" applyFill="1" applyBorder="1" applyAlignment="1" applyProtection="1">
      <alignment horizontal="left" vertical="center" wrapText="1"/>
    </xf>
    <xf numFmtId="0" fontId="71" fillId="0" borderId="39" xfId="5" applyFont="1" applyFill="1" applyBorder="1" applyAlignment="1" applyProtection="1">
      <alignment horizontal="center" vertical="center" wrapText="1"/>
    </xf>
    <xf numFmtId="0" fontId="70" fillId="0" borderId="39" xfId="5" applyFont="1" applyFill="1" applyBorder="1" applyAlignment="1" applyProtection="1">
      <alignment horizontal="center" vertical="center"/>
    </xf>
    <xf numFmtId="0" fontId="69" fillId="3" borderId="38" xfId="5" applyFont="1" applyFill="1" applyBorder="1" applyAlignment="1" applyProtection="1">
      <alignment horizontal="center" vertical="center" wrapText="1"/>
    </xf>
    <xf numFmtId="0" fontId="70" fillId="0" borderId="2" xfId="5" quotePrefix="1" applyFont="1" applyFill="1" applyBorder="1" applyAlignment="1" applyProtection="1">
      <alignment horizontal="left" vertical="center" wrapText="1"/>
    </xf>
    <xf numFmtId="0" fontId="70" fillId="0" borderId="3" xfId="5" applyFont="1" applyFill="1" applyBorder="1" applyAlignment="1" applyProtection="1">
      <alignment horizontal="center" vertical="center"/>
    </xf>
    <xf numFmtId="0" fontId="70" fillId="0" borderId="0" xfId="0" applyFont="1" applyFill="1"/>
    <xf numFmtId="0" fontId="70" fillId="0" borderId="7" xfId="5" applyFont="1" applyFill="1" applyBorder="1" applyAlignment="1" applyProtection="1">
      <alignment horizontal="center" vertical="center" wrapText="1"/>
    </xf>
    <xf numFmtId="0" fontId="70" fillId="0" borderId="38" xfId="5" applyFont="1" applyFill="1" applyBorder="1" applyAlignment="1" applyProtection="1">
      <alignment horizontal="center" vertical="center" wrapText="1"/>
    </xf>
    <xf numFmtId="0" fontId="69" fillId="0" borderId="3" xfId="5" applyFont="1" applyFill="1" applyBorder="1" applyAlignment="1" applyProtection="1">
      <alignment horizontal="center" vertical="center"/>
    </xf>
    <xf numFmtId="0" fontId="69" fillId="0" borderId="2" xfId="6" applyFont="1" applyFill="1" applyBorder="1" applyAlignment="1">
      <alignment vertical="center" wrapText="1"/>
    </xf>
    <xf numFmtId="0" fontId="69" fillId="0" borderId="37" xfId="5" applyFont="1" applyFill="1" applyBorder="1" applyAlignment="1" applyProtection="1">
      <alignment horizontal="center" vertical="center" wrapText="1"/>
    </xf>
    <xf numFmtId="0" fontId="69" fillId="0" borderId="45" xfId="5" applyFont="1" applyFill="1" applyBorder="1" applyAlignment="1" applyProtection="1">
      <alignment horizontal="left" vertical="center" wrapText="1"/>
    </xf>
    <xf numFmtId="0" fontId="69" fillId="0" borderId="38" xfId="5" applyFont="1" applyFill="1" applyBorder="1" applyAlignment="1" applyProtection="1">
      <alignment horizontal="center" vertical="center" wrapText="1"/>
    </xf>
    <xf numFmtId="0" fontId="69" fillId="3" borderId="71" xfId="5" applyFont="1" applyFill="1" applyBorder="1" applyAlignment="1" applyProtection="1">
      <alignment horizontal="center" vertical="center" wrapText="1"/>
    </xf>
    <xf numFmtId="0" fontId="69" fillId="0" borderId="2" xfId="5" applyFont="1" applyFill="1" applyBorder="1" applyAlignment="1" applyProtection="1">
      <alignment horizontal="left" vertical="center"/>
    </xf>
    <xf numFmtId="0" fontId="70" fillId="0" borderId="2" xfId="5" applyFont="1" applyFill="1" applyBorder="1" applyAlignment="1" applyProtection="1">
      <alignment horizontal="left" vertical="center"/>
    </xf>
    <xf numFmtId="0" fontId="69" fillId="0" borderId="46" xfId="5" applyFont="1" applyFill="1" applyBorder="1" applyAlignment="1" applyProtection="1">
      <alignment horizontal="left" vertical="center"/>
    </xf>
    <xf numFmtId="0" fontId="69" fillId="0" borderId="47" xfId="5" applyFont="1" applyFill="1" applyBorder="1" applyAlignment="1" applyProtection="1">
      <alignment horizontal="left" vertical="center" wrapText="1"/>
    </xf>
    <xf numFmtId="0" fontId="69" fillId="0" borderId="11" xfId="5" applyFont="1" applyFill="1" applyBorder="1" applyAlignment="1" applyProtection="1">
      <alignment horizontal="center" vertical="center" wrapText="1"/>
    </xf>
    <xf numFmtId="0" fontId="70" fillId="0" borderId="11" xfId="5" applyFont="1" applyFill="1" applyBorder="1" applyAlignment="1" applyProtection="1">
      <alignment horizontal="center" vertical="center" wrapText="1"/>
    </xf>
    <xf numFmtId="0" fontId="70" fillId="0" borderId="7" xfId="5" applyFont="1" applyFill="1" applyBorder="1" applyAlignment="1" applyProtection="1">
      <alignment horizontal="left" vertical="center" wrapText="1"/>
    </xf>
    <xf numFmtId="0" fontId="69" fillId="3" borderId="3" xfId="5" applyFont="1" applyFill="1" applyBorder="1" applyAlignment="1" applyProtection="1">
      <alignment horizontal="center" vertical="center" wrapText="1"/>
    </xf>
    <xf numFmtId="0" fontId="70" fillId="0" borderId="6" xfId="5" applyFont="1" applyFill="1" applyBorder="1" applyAlignment="1" applyProtection="1">
      <alignment horizontal="center" vertical="center"/>
    </xf>
    <xf numFmtId="0" fontId="70" fillId="0" borderId="6" xfId="5" applyFont="1" applyFill="1" applyBorder="1" applyAlignment="1">
      <alignment horizontal="center" vertical="center"/>
    </xf>
    <xf numFmtId="0" fontId="69" fillId="0" borderId="3" xfId="5" applyFont="1" applyFill="1" applyBorder="1" applyAlignment="1">
      <alignment horizontal="center" vertical="center"/>
    </xf>
    <xf numFmtId="0" fontId="70" fillId="0" borderId="39" xfId="5" applyFont="1" applyFill="1" applyBorder="1" applyAlignment="1">
      <alignment horizontal="center" vertical="center"/>
    </xf>
    <xf numFmtId="0" fontId="69" fillId="0" borderId="6" xfId="5" applyFont="1" applyFill="1" applyBorder="1" applyAlignment="1" applyProtection="1">
      <alignment horizontal="center" vertical="center"/>
    </xf>
    <xf numFmtId="0" fontId="69" fillId="0" borderId="26" xfId="5" applyFont="1" applyFill="1" applyBorder="1" applyAlignment="1" applyProtection="1">
      <alignment horizontal="center" vertical="center" wrapText="1"/>
    </xf>
    <xf numFmtId="0" fontId="69" fillId="0" borderId="29" xfId="5" applyFont="1" applyFill="1" applyBorder="1" applyAlignment="1" applyProtection="1">
      <alignment horizontal="center" vertical="center" wrapText="1"/>
    </xf>
    <xf numFmtId="0" fontId="69" fillId="0" borderId="27" xfId="5" applyFont="1" applyFill="1" applyBorder="1" applyAlignment="1" applyProtection="1">
      <alignment horizontal="left" vertical="center" wrapText="1"/>
    </xf>
    <xf numFmtId="0" fontId="70" fillId="0" borderId="0" xfId="4" applyFont="1" applyFill="1" applyBorder="1" applyAlignment="1">
      <alignment vertical="center" wrapText="1"/>
    </xf>
    <xf numFmtId="0" fontId="70" fillId="0" borderId="0" xfId="4" applyFont="1" applyFill="1" applyAlignment="1">
      <alignment horizontal="center" vertical="center"/>
    </xf>
    <xf numFmtId="43" fontId="70" fillId="0" borderId="0" xfId="0" applyNumberFormat="1" applyFont="1"/>
    <xf numFmtId="43" fontId="64" fillId="25" borderId="38" xfId="1" applyFont="1" applyFill="1" applyBorder="1" applyAlignment="1" applyProtection="1">
      <alignment horizontal="right" vertical="center" wrapText="1"/>
    </xf>
    <xf numFmtId="43" fontId="64" fillId="0" borderId="38" xfId="1" applyFont="1" applyFill="1" applyBorder="1" applyAlignment="1" applyProtection="1">
      <alignment horizontal="right" vertical="center" wrapText="1"/>
    </xf>
    <xf numFmtId="43" fontId="64" fillId="3" borderId="70" xfId="1" applyFont="1" applyFill="1" applyBorder="1" applyAlignment="1" applyProtection="1">
      <alignment horizontal="right" vertical="center" wrapText="1"/>
    </xf>
    <xf numFmtId="43" fontId="51" fillId="3" borderId="38" xfId="1" applyFont="1" applyFill="1" applyBorder="1" applyAlignment="1" applyProtection="1">
      <alignment horizontal="right" vertical="center" wrapText="1"/>
    </xf>
    <xf numFmtId="43" fontId="64" fillId="0" borderId="39" xfId="1" applyFont="1" applyFill="1" applyBorder="1" applyAlignment="1">
      <alignment horizontal="right" vertical="center"/>
    </xf>
    <xf numFmtId="43" fontId="64" fillId="3" borderId="39" xfId="1" applyFont="1" applyFill="1" applyBorder="1" applyAlignment="1" applyProtection="1">
      <alignment horizontal="right" vertical="center" wrapText="1"/>
    </xf>
    <xf numFmtId="43" fontId="64" fillId="0" borderId="38" xfId="1" applyFont="1" applyFill="1" applyBorder="1" applyAlignment="1" applyProtection="1">
      <alignment horizontal="right" vertical="center"/>
    </xf>
    <xf numFmtId="43" fontId="64" fillId="0" borderId="0" xfId="1" applyFont="1" applyFill="1" applyBorder="1" applyAlignment="1">
      <alignment horizontal="right" vertical="center"/>
    </xf>
    <xf numFmtId="0" fontId="78" fillId="0" borderId="0" xfId="0" applyFont="1"/>
    <xf numFmtId="0" fontId="47" fillId="23" borderId="0" xfId="4" applyFont="1" applyFill="1" applyAlignment="1">
      <alignment horizontal="center" vertical="center"/>
    </xf>
    <xf numFmtId="164" fontId="47" fillId="23" borderId="27" xfId="116" applyFont="1" applyFill="1" applyBorder="1" applyAlignment="1">
      <alignment horizontal="center" vertical="center"/>
    </xf>
    <xf numFmtId="0" fontId="77" fillId="23" borderId="0" xfId="4" applyFont="1" applyFill="1" applyBorder="1" applyAlignment="1">
      <alignment horizontal="center" vertical="center" wrapText="1"/>
    </xf>
    <xf numFmtId="0" fontId="77" fillId="0" borderId="0" xfId="4" applyFont="1" applyFill="1" applyBorder="1" applyAlignment="1">
      <alignment horizontal="center" vertical="center" wrapText="1"/>
    </xf>
    <xf numFmtId="0" fontId="47" fillId="24" borderId="0" xfId="4" applyFont="1" applyFill="1" applyAlignment="1">
      <alignment vertical="center" wrapText="1"/>
    </xf>
    <xf numFmtId="0" fontId="77" fillId="0" borderId="5" xfId="5" applyFont="1" applyFill="1" applyBorder="1" applyAlignment="1" applyProtection="1">
      <alignment horizontal="center" vertical="center" wrapText="1"/>
    </xf>
    <xf numFmtId="0" fontId="77" fillId="0" borderId="23" xfId="5" applyFont="1" applyFill="1" applyBorder="1" applyAlignment="1" applyProtection="1">
      <alignment horizontal="center" vertical="center" wrapText="1"/>
    </xf>
    <xf numFmtId="0" fontId="77" fillId="0" borderId="30" xfId="5" applyFont="1" applyFill="1" applyBorder="1" applyAlignment="1" applyProtection="1">
      <alignment horizontal="center" vertical="center" wrapText="1"/>
    </xf>
    <xf numFmtId="164" fontId="77" fillId="24" borderId="34" xfId="116" applyFont="1" applyFill="1" applyBorder="1" applyAlignment="1" applyProtection="1">
      <alignment horizontal="center" vertical="center" wrapText="1"/>
    </xf>
    <xf numFmtId="0" fontId="77" fillId="24" borderId="0" xfId="5" applyFont="1" applyFill="1" applyBorder="1" applyAlignment="1" applyProtection="1">
      <alignment vertical="center" wrapText="1"/>
    </xf>
    <xf numFmtId="0" fontId="47" fillId="23" borderId="0" xfId="4" applyFont="1" applyFill="1" applyBorder="1" applyAlignment="1">
      <alignment vertical="center" wrapText="1"/>
    </xf>
    <xf numFmtId="0" fontId="77" fillId="24" borderId="0" xfId="5" applyFont="1" applyFill="1" applyBorder="1" applyAlignment="1" applyProtection="1">
      <alignment vertical="center"/>
    </xf>
    <xf numFmtId="0" fontId="47" fillId="0" borderId="5" xfId="5" applyFont="1" applyFill="1" applyBorder="1" applyAlignment="1" applyProtection="1">
      <alignment horizontal="center" vertical="center" wrapText="1"/>
    </xf>
    <xf numFmtId="0" fontId="47" fillId="27" borderId="62" xfId="5" applyFont="1" applyFill="1" applyBorder="1" applyAlignment="1" applyProtection="1">
      <alignment horizontal="center" vertical="center" wrapText="1"/>
    </xf>
    <xf numFmtId="0" fontId="77" fillId="27" borderId="62" xfId="5" applyFont="1" applyFill="1" applyBorder="1" applyAlignment="1" applyProtection="1">
      <alignment vertical="center" wrapText="1"/>
    </xf>
    <xf numFmtId="164" fontId="79" fillId="27" borderId="63" xfId="116" applyFont="1" applyFill="1" applyBorder="1" applyAlignment="1">
      <alignment horizontal="right" vertical="center" wrapText="1"/>
    </xf>
    <xf numFmtId="0" fontId="47" fillId="0" borderId="7" xfId="5" applyFont="1" applyFill="1" applyBorder="1" applyAlignment="1" applyProtection="1">
      <alignment horizontal="center" vertical="center" wrapText="1"/>
    </xf>
    <xf numFmtId="0" fontId="77" fillId="28" borderId="46" xfId="5" applyFont="1" applyFill="1" applyBorder="1" applyAlignment="1" applyProtection="1">
      <alignment horizontal="center" vertical="center" wrapText="1"/>
    </xf>
    <xf numFmtId="0" fontId="77" fillId="28" borderId="46" xfId="5" applyFont="1" applyFill="1" applyBorder="1" applyAlignment="1" applyProtection="1">
      <alignment horizontal="left" vertical="center" wrapText="1"/>
    </xf>
    <xf numFmtId="164" fontId="79" fillId="28" borderId="39" xfId="116" applyFont="1" applyFill="1" applyBorder="1" applyAlignment="1">
      <alignment horizontal="right" vertical="center" wrapText="1"/>
    </xf>
    <xf numFmtId="0" fontId="77" fillId="0" borderId="0" xfId="4" applyFont="1" applyFill="1" applyAlignment="1">
      <alignment vertical="center" wrapText="1"/>
    </xf>
    <xf numFmtId="164" fontId="79" fillId="4" borderId="39" xfId="116" applyFont="1" applyFill="1" applyBorder="1" applyAlignment="1">
      <alignment horizontal="right" vertical="center" wrapText="1"/>
    </xf>
    <xf numFmtId="164" fontId="79" fillId="30" borderId="39" xfId="116" applyFont="1" applyFill="1" applyBorder="1" applyAlignment="1">
      <alignment horizontal="right" vertical="center" wrapText="1"/>
    </xf>
    <xf numFmtId="0" fontId="47" fillId="0" borderId="46" xfId="5" applyFont="1" applyFill="1" applyBorder="1" applyAlignment="1" applyProtection="1">
      <alignment horizontal="center" vertical="center" wrapText="1"/>
    </xf>
    <xf numFmtId="0" fontId="47" fillId="0" borderId="46" xfId="5" applyFont="1" applyFill="1" applyBorder="1" applyAlignment="1" applyProtection="1">
      <alignment horizontal="left" vertical="center" wrapText="1"/>
    </xf>
    <xf numFmtId="164" fontId="79" fillId="0" borderId="39" xfId="116" applyFont="1" applyBorder="1" applyAlignment="1">
      <alignment horizontal="right" vertical="center" wrapText="1"/>
    </xf>
    <xf numFmtId="0" fontId="47" fillId="31" borderId="46" xfId="5" applyFont="1" applyFill="1" applyBorder="1" applyAlignment="1" applyProtection="1">
      <alignment horizontal="center" vertical="center" wrapText="1"/>
    </xf>
    <xf numFmtId="0" fontId="47" fillId="31" borderId="46" xfId="5" applyFont="1" applyFill="1" applyBorder="1" applyAlignment="1" applyProtection="1">
      <alignment horizontal="left" vertical="center" wrapText="1"/>
    </xf>
    <xf numFmtId="164" fontId="79" fillId="31" borderId="39" xfId="116" applyFont="1" applyFill="1" applyBorder="1" applyAlignment="1">
      <alignment horizontal="right" vertical="center" wrapText="1"/>
    </xf>
    <xf numFmtId="0" fontId="47" fillId="24" borderId="46" xfId="5" applyFont="1" applyFill="1" applyBorder="1" applyAlignment="1" applyProtection="1">
      <alignment horizontal="center" vertical="center" wrapText="1"/>
    </xf>
    <xf numFmtId="0" fontId="47" fillId="24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 applyProtection="1">
      <alignment horizontal="center" vertical="center" wrapText="1"/>
    </xf>
    <xf numFmtId="0" fontId="77" fillId="0" borderId="7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>
      <alignment horizontal="center" vertical="center" wrapText="1"/>
    </xf>
    <xf numFmtId="0" fontId="81" fillId="0" borderId="7" xfId="5" applyFont="1" applyFill="1" applyBorder="1" applyAlignment="1" applyProtection="1">
      <alignment horizontal="center" vertical="center" wrapText="1"/>
    </xf>
    <xf numFmtId="0" fontId="77" fillId="29" borderId="46" xfId="5" applyFont="1" applyFill="1" applyBorder="1" applyAlignment="1" applyProtection="1">
      <alignment horizontal="center" vertical="center" wrapText="1"/>
    </xf>
    <xf numFmtId="0" fontId="77" fillId="29" borderId="46" xfId="5" applyFont="1" applyFill="1" applyBorder="1" applyAlignment="1" applyProtection="1">
      <alignment horizontal="left" vertical="center" wrapText="1"/>
    </xf>
    <xf numFmtId="164" fontId="79" fillId="29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 applyProtection="1">
      <alignment horizontal="center" vertical="center" wrapText="1"/>
    </xf>
    <xf numFmtId="0" fontId="77" fillId="27" borderId="46" xfId="5" applyFont="1" applyFill="1" applyBorder="1" applyAlignment="1" applyProtection="1">
      <alignment horizontal="left" vertical="center" wrapText="1"/>
    </xf>
    <xf numFmtId="164" fontId="79" fillId="27" borderId="39" xfId="116" applyFont="1" applyFill="1" applyBorder="1" applyAlignment="1">
      <alignment horizontal="right" vertical="center" wrapText="1"/>
    </xf>
    <xf numFmtId="164" fontId="79" fillId="0" borderId="39" xfId="116" applyFont="1" applyFill="1" applyBorder="1" applyAlignment="1">
      <alignment horizontal="right" vertical="center" wrapText="1"/>
    </xf>
    <xf numFmtId="0" fontId="47" fillId="26" borderId="7" xfId="5" applyFont="1" applyFill="1" applyBorder="1" applyAlignment="1" applyProtection="1">
      <alignment horizontal="center" vertical="center" wrapText="1"/>
    </xf>
    <xf numFmtId="164" fontId="79" fillId="26" borderId="39" xfId="116" applyFont="1" applyFill="1" applyBorder="1" applyAlignment="1">
      <alignment horizontal="right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82" fillId="0" borderId="0" xfId="4" applyFont="1" applyFill="1" applyAlignment="1">
      <alignment vertical="center" wrapText="1"/>
    </xf>
    <xf numFmtId="0" fontId="77" fillId="0" borderId="7" xfId="5" applyFont="1" applyFill="1" applyBorder="1" applyAlignment="1">
      <alignment horizontal="center" vertical="center" wrapText="1"/>
    </xf>
    <xf numFmtId="0" fontId="77" fillId="0" borderId="7" xfId="5" quotePrefix="1" applyFont="1" applyFill="1" applyBorder="1" applyAlignment="1" applyProtection="1">
      <alignment horizontal="center" vertical="center" wrapText="1"/>
    </xf>
    <xf numFmtId="0" fontId="77" fillId="24" borderId="7" xfId="5" applyFont="1" applyFill="1" applyBorder="1" applyAlignment="1" applyProtection="1">
      <alignment horizontal="center" vertical="center" wrapText="1"/>
    </xf>
    <xf numFmtId="164" fontId="79" fillId="33" borderId="39" xfId="116" applyFont="1" applyFill="1" applyBorder="1" applyAlignment="1">
      <alignment horizontal="right" vertical="center" wrapText="1"/>
    </xf>
    <xf numFmtId="164" fontId="79" fillId="32" borderId="39" xfId="116" applyFont="1" applyFill="1" applyBorder="1" applyAlignment="1">
      <alignment horizontal="right" vertical="center" wrapText="1"/>
    </xf>
    <xf numFmtId="0" fontId="77" fillId="0" borderId="46" xfId="5" applyFont="1" applyFill="1" applyBorder="1" applyAlignment="1" applyProtection="1">
      <alignment horizontal="center" vertical="center" wrapText="1"/>
    </xf>
    <xf numFmtId="0" fontId="77" fillId="0" borderId="46" xfId="5" applyFont="1" applyFill="1" applyBorder="1" applyAlignment="1" applyProtection="1">
      <alignment horizontal="left" vertical="center" wrapText="1"/>
    </xf>
    <xf numFmtId="0" fontId="47" fillId="34" borderId="46" xfId="5" applyFont="1" applyFill="1" applyBorder="1" applyAlignment="1" applyProtection="1">
      <alignment horizontal="center" vertical="center" wrapText="1"/>
    </xf>
    <xf numFmtId="0" fontId="47" fillId="34" borderId="46" xfId="5" applyFont="1" applyFill="1" applyBorder="1" applyAlignment="1" applyProtection="1">
      <alignment horizontal="left" vertical="center" wrapText="1"/>
    </xf>
    <xf numFmtId="164" fontId="79" fillId="34" borderId="39" xfId="116" applyFont="1" applyFill="1" applyBorder="1" applyAlignment="1">
      <alignment horizontal="right" vertical="center" wrapText="1"/>
    </xf>
    <xf numFmtId="0" fontId="47" fillId="24" borderId="0" xfId="5" applyFont="1" applyFill="1" applyAlignment="1">
      <alignment vertical="center"/>
    </xf>
    <xf numFmtId="0" fontId="47" fillId="24" borderId="0" xfId="5" applyFont="1" applyFill="1" applyBorder="1" applyAlignment="1">
      <alignment vertical="center"/>
    </xf>
    <xf numFmtId="0" fontId="47" fillId="24" borderId="0" xfId="4" applyFont="1" applyFill="1" applyBorder="1" applyAlignment="1">
      <alignment horizontal="center" vertical="center"/>
    </xf>
    <xf numFmtId="0" fontId="47" fillId="24" borderId="0" xfId="4" applyFont="1" applyFill="1" applyBorder="1" applyAlignment="1">
      <alignment vertical="center"/>
    </xf>
    <xf numFmtId="0" fontId="47" fillId="24" borderId="69" xfId="5" applyFont="1" applyFill="1" applyBorder="1" applyAlignment="1" applyProtection="1">
      <alignment horizontal="center" vertical="center" wrapText="1"/>
    </xf>
    <xf numFmtId="0" fontId="77" fillId="35" borderId="18" xfId="5" applyFont="1" applyFill="1" applyBorder="1" applyAlignment="1" applyProtection="1">
      <alignment horizontal="center" vertical="center" wrapText="1"/>
    </xf>
    <xf numFmtId="0" fontId="77" fillId="35" borderId="18" xfId="5" applyFont="1" applyFill="1" applyBorder="1" applyAlignment="1" applyProtection="1">
      <alignment horizontal="left" vertical="center" wrapText="1"/>
    </xf>
    <xf numFmtId="164" fontId="79" fillId="35" borderId="44" xfId="116" applyFont="1" applyFill="1" applyBorder="1" applyAlignment="1">
      <alignment horizontal="right" vertical="center" wrapText="1"/>
    </xf>
    <xf numFmtId="43" fontId="64" fillId="0" borderId="35" xfId="1" applyFont="1" applyFill="1" applyBorder="1" applyAlignment="1" applyProtection="1">
      <alignment horizontal="right" vertical="center" wrapText="1"/>
    </xf>
    <xf numFmtId="0" fontId="69" fillId="0" borderId="35" xfId="5" applyFont="1" applyFill="1" applyBorder="1" applyAlignment="1" applyProtection="1">
      <alignment horizontal="center" vertical="center" wrapText="1"/>
    </xf>
    <xf numFmtId="43" fontId="64" fillId="3" borderId="38" xfId="1" applyNumberFormat="1" applyFont="1" applyFill="1" applyBorder="1" applyAlignment="1" applyProtection="1">
      <alignment horizontal="right" vertical="center" wrapText="1"/>
    </xf>
    <xf numFmtId="43" fontId="64" fillId="25" borderId="38" xfId="1" applyNumberFormat="1" applyFont="1" applyFill="1" applyBorder="1" applyAlignment="1" applyProtection="1">
      <alignment horizontal="right" vertical="center" wrapText="1"/>
    </xf>
    <xf numFmtId="43" fontId="64" fillId="0" borderId="0" xfId="1" applyNumberFormat="1" applyFont="1" applyFill="1" applyBorder="1" applyAlignment="1">
      <alignment horizontal="right" vertical="center"/>
    </xf>
    <xf numFmtId="43" fontId="51" fillId="3" borderId="38" xfId="1" applyNumberFormat="1" applyFont="1" applyFill="1" applyBorder="1" applyAlignment="1" applyProtection="1">
      <alignment horizontal="left" vertical="center" wrapText="1"/>
    </xf>
    <xf numFmtId="43" fontId="64" fillId="25" borderId="39" xfId="1" applyNumberFormat="1" applyFont="1" applyFill="1" applyBorder="1" applyAlignment="1" applyProtection="1">
      <alignment horizontal="left" vertical="center" wrapText="1"/>
    </xf>
    <xf numFmtId="0" fontId="69" fillId="36" borderId="34" xfId="5" applyFont="1" applyFill="1" applyBorder="1" applyAlignment="1" applyProtection="1">
      <alignment horizontal="center" vertical="center" wrapText="1"/>
    </xf>
    <xf numFmtId="164" fontId="77" fillId="24" borderId="33" xfId="116" applyFont="1" applyFill="1" applyBorder="1" applyAlignment="1" applyProtection="1">
      <alignment horizontal="center" vertical="center" wrapText="1"/>
    </xf>
    <xf numFmtId="0" fontId="84" fillId="0" borderId="0" xfId="4" applyFont="1" applyFill="1" applyAlignment="1">
      <alignment horizontal="left" vertical="center"/>
    </xf>
    <xf numFmtId="0" fontId="85" fillId="0" borderId="0" xfId="4" applyFont="1" applyFill="1" applyAlignment="1">
      <alignment horizontal="center" vertical="center"/>
    </xf>
    <xf numFmtId="0" fontId="85" fillId="0" borderId="0" xfId="4" applyFont="1" applyFill="1" applyAlignment="1">
      <alignment vertical="center"/>
    </xf>
    <xf numFmtId="164" fontId="86" fillId="23" borderId="0" xfId="116" applyFont="1" applyFill="1" applyAlignment="1">
      <alignment vertical="center"/>
    </xf>
    <xf numFmtId="0" fontId="85" fillId="23" borderId="0" xfId="4" applyFont="1" applyFill="1" applyAlignment="1">
      <alignment vertical="center"/>
    </xf>
    <xf numFmtId="0" fontId="87" fillId="3" borderId="23" xfId="4" applyFont="1" applyFill="1" applyBorder="1" applyAlignment="1">
      <alignment horizontal="center" vertical="center"/>
    </xf>
    <xf numFmtId="0" fontId="87" fillId="3" borderId="24" xfId="4" applyFont="1" applyFill="1" applyBorder="1" applyAlignment="1">
      <alignment horizontal="center" vertical="center"/>
    </xf>
    <xf numFmtId="0" fontId="87" fillId="3" borderId="58" xfId="4" applyFont="1" applyFill="1" applyBorder="1" applyAlignment="1">
      <alignment horizontal="center" vertical="center"/>
    </xf>
    <xf numFmtId="0" fontId="88" fillId="24" borderId="0" xfId="4" applyFont="1" applyFill="1" applyAlignment="1">
      <alignment vertical="center"/>
    </xf>
    <xf numFmtId="0" fontId="87" fillId="3" borderId="59" xfId="4" applyFont="1" applyFill="1" applyBorder="1" applyAlignment="1">
      <alignment horizontal="center" vertical="center"/>
    </xf>
    <xf numFmtId="0" fontId="87" fillId="3" borderId="27" xfId="4" applyFont="1" applyFill="1" applyBorder="1" applyAlignment="1">
      <alignment horizontal="center" vertical="center"/>
    </xf>
    <xf numFmtId="0" fontId="87" fillId="3" borderId="60" xfId="4" applyFont="1" applyFill="1" applyBorder="1" applyAlignment="1">
      <alignment horizontal="center" vertical="center"/>
    </xf>
    <xf numFmtId="0" fontId="89" fillId="0" borderId="0" xfId="4" applyFont="1" applyFill="1" applyAlignment="1">
      <alignment horizontal="left" vertical="center"/>
    </xf>
    <xf numFmtId="0" fontId="87" fillId="0" borderId="0" xfId="4" applyFont="1" applyFill="1" applyAlignment="1">
      <alignment horizontal="left" vertical="center"/>
    </xf>
    <xf numFmtId="0" fontId="87" fillId="0" borderId="0" xfId="4" applyFont="1" applyFill="1" applyAlignment="1">
      <alignment horizontal="center" vertical="center" wrapText="1"/>
    </xf>
    <xf numFmtId="164" fontId="83" fillId="23" borderId="0" xfId="116" applyFont="1" applyFill="1" applyAlignment="1">
      <alignment horizontal="center" vertical="center" wrapText="1"/>
    </xf>
    <xf numFmtId="0" fontId="87" fillId="23" borderId="0" xfId="4" applyFont="1" applyFill="1" applyAlignment="1">
      <alignment horizontal="center" vertical="center" wrapText="1"/>
    </xf>
    <xf numFmtId="0" fontId="90" fillId="24" borderId="0" xfId="4" applyFont="1" applyFill="1" applyAlignment="1">
      <alignment vertical="center"/>
    </xf>
    <xf numFmtId="0" fontId="89" fillId="23" borderId="0" xfId="4" applyFont="1" applyFill="1" applyAlignment="1">
      <alignment vertical="center"/>
    </xf>
    <xf numFmtId="0" fontId="89" fillId="23" borderId="0" xfId="4" applyFont="1" applyFill="1" applyBorder="1" applyAlignment="1">
      <alignment horizontal="center" vertical="center"/>
    </xf>
    <xf numFmtId="0" fontId="89" fillId="0" borderId="0" xfId="4" applyFont="1" applyFill="1" applyAlignment="1">
      <alignment horizontal="center" vertical="center"/>
    </xf>
    <xf numFmtId="164" fontId="86" fillId="23" borderId="0" xfId="116" applyFont="1" applyFill="1" applyAlignment="1">
      <alignment horizontal="center" vertical="center"/>
    </xf>
    <xf numFmtId="0" fontId="89" fillId="23" borderId="0" xfId="4" applyFont="1" applyFill="1" applyAlignment="1">
      <alignment horizontal="center" vertical="center"/>
    </xf>
    <xf numFmtId="0" fontId="84" fillId="25" borderId="30" xfId="4" applyFont="1" applyFill="1" applyBorder="1" applyAlignment="1">
      <alignment horizontal="left" vertical="center"/>
    </xf>
    <xf numFmtId="0" fontId="84" fillId="25" borderId="31" xfId="4" applyFont="1" applyFill="1" applyBorder="1" applyAlignment="1">
      <alignment horizontal="center" vertical="center"/>
    </xf>
    <xf numFmtId="164" fontId="83" fillId="3" borderId="31" xfId="116" applyFont="1" applyFill="1" applyBorder="1" applyAlignment="1">
      <alignment horizontal="center" vertical="center"/>
    </xf>
    <xf numFmtId="0" fontId="84" fillId="3" borderId="31" xfId="4" applyFont="1" applyFill="1" applyBorder="1" applyAlignment="1">
      <alignment horizontal="center" vertical="center"/>
    </xf>
    <xf numFmtId="0" fontId="84" fillId="3" borderId="32" xfId="4" applyFont="1" applyFill="1" applyBorder="1" applyAlignment="1">
      <alignment horizontal="center" vertical="center"/>
    </xf>
    <xf numFmtId="0" fontId="89" fillId="23" borderId="24" xfId="4" applyFont="1" applyFill="1" applyBorder="1" applyAlignment="1">
      <alignment horizontal="center" vertical="center"/>
    </xf>
    <xf numFmtId="0" fontId="89" fillId="23" borderId="58" xfId="4" applyFont="1" applyFill="1" applyBorder="1" applyAlignment="1">
      <alignment horizontal="center" vertical="center"/>
    </xf>
    <xf numFmtId="0" fontId="89" fillId="23" borderId="37" xfId="4" applyFont="1" applyFill="1" applyBorder="1" applyAlignment="1">
      <alignment horizontal="center" vertical="center"/>
    </xf>
    <xf numFmtId="0" fontId="89" fillId="23" borderId="61" xfId="4" applyFont="1" applyFill="1" applyBorder="1" applyAlignment="1">
      <alignment horizontal="center" vertical="center"/>
    </xf>
    <xf numFmtId="0" fontId="89" fillId="23" borderId="0" xfId="4" applyFont="1" applyFill="1" applyBorder="1" applyAlignment="1">
      <alignment horizontal="left" vertical="center"/>
    </xf>
    <xf numFmtId="0" fontId="89" fillId="0" borderId="0" xfId="4" applyFont="1" applyFill="1" applyBorder="1" applyAlignment="1">
      <alignment horizontal="center" vertical="center"/>
    </xf>
    <xf numFmtId="164" fontId="86" fillId="23" borderId="0" xfId="116" applyFont="1" applyFill="1" applyBorder="1" applyAlignment="1">
      <alignment horizontal="center" vertical="center"/>
    </xf>
    <xf numFmtId="0" fontId="89" fillId="23" borderId="0" xfId="4" applyFont="1" applyFill="1" applyBorder="1" applyAlignment="1">
      <alignment horizontal="right" vertical="center"/>
    </xf>
    <xf numFmtId="164" fontId="86" fillId="23" borderId="27" xfId="116" applyFont="1" applyFill="1" applyBorder="1" applyAlignment="1">
      <alignment horizontal="center" vertical="center"/>
    </xf>
    <xf numFmtId="0" fontId="89" fillId="23" borderId="27" xfId="4" applyFont="1" applyFill="1" applyBorder="1" applyAlignment="1">
      <alignment horizontal="center" vertical="center"/>
    </xf>
    <xf numFmtId="0" fontId="89" fillId="23" borderId="60" xfId="4" applyFont="1" applyFill="1" applyBorder="1" applyAlignment="1">
      <alignment horizontal="center" vertical="center"/>
    </xf>
    <xf numFmtId="164" fontId="83" fillId="23" borderId="24" xfId="116" applyFont="1" applyFill="1" applyBorder="1" applyAlignment="1">
      <alignment horizontal="center" vertical="center"/>
    </xf>
    <xf numFmtId="0" fontId="84" fillId="23" borderId="24" xfId="4" applyFont="1" applyFill="1" applyBorder="1" applyAlignment="1">
      <alignment horizontal="center" vertical="center"/>
    </xf>
    <xf numFmtId="0" fontId="84" fillId="23" borderId="58" xfId="4" applyFont="1" applyFill="1" applyBorder="1" applyAlignment="1">
      <alignment horizontal="center" vertical="center"/>
    </xf>
    <xf numFmtId="0" fontId="84" fillId="25" borderId="23" xfId="4" applyFont="1" applyFill="1" applyBorder="1" applyAlignment="1">
      <alignment vertical="center"/>
    </xf>
    <xf numFmtId="0" fontId="84" fillId="25" borderId="24" xfId="4" applyFont="1" applyFill="1" applyBorder="1" applyAlignment="1">
      <alignment vertical="center"/>
    </xf>
    <xf numFmtId="0" fontId="84" fillId="25" borderId="58" xfId="4" applyFont="1" applyFill="1" applyBorder="1" applyAlignment="1">
      <alignment vertical="center"/>
    </xf>
    <xf numFmtId="0" fontId="89" fillId="24" borderId="23" xfId="4" applyFont="1" applyFill="1" applyBorder="1" applyAlignment="1">
      <alignment horizontal="center" vertical="center"/>
    </xf>
    <xf numFmtId="0" fontId="89" fillId="24" borderId="24" xfId="4" applyFont="1" applyFill="1" applyBorder="1" applyAlignment="1">
      <alignment horizontal="center" vertical="center"/>
    </xf>
    <xf numFmtId="164" fontId="86" fillId="24" borderId="24" xfId="116" applyFont="1" applyFill="1" applyBorder="1" applyAlignment="1">
      <alignment horizontal="center" vertical="center"/>
    </xf>
    <xf numFmtId="0" fontId="89" fillId="24" borderId="13" xfId="4" applyFont="1" applyFill="1" applyBorder="1" applyAlignment="1">
      <alignment horizontal="center" vertical="center"/>
    </xf>
    <xf numFmtId="0" fontId="89" fillId="24" borderId="37" xfId="4" applyFont="1" applyFill="1" applyBorder="1" applyAlignment="1">
      <alignment horizontal="center" vertical="center"/>
    </xf>
    <xf numFmtId="0" fontId="89" fillId="24" borderId="0" xfId="4" applyFont="1" applyFill="1" applyBorder="1" applyAlignment="1">
      <alignment horizontal="center" vertical="center"/>
    </xf>
    <xf numFmtId="164" fontId="86" fillId="24" borderId="0" xfId="116" applyFont="1" applyFill="1" applyBorder="1" applyAlignment="1">
      <alignment horizontal="center" vertical="center"/>
    </xf>
    <xf numFmtId="0" fontId="89" fillId="24" borderId="59" xfId="4" applyFont="1" applyFill="1" applyBorder="1" applyAlignment="1">
      <alignment horizontal="center" vertical="center"/>
    </xf>
    <xf numFmtId="0" fontId="89" fillId="24" borderId="27" xfId="4" applyFont="1" applyFill="1" applyBorder="1" applyAlignment="1">
      <alignment horizontal="center" vertical="center"/>
    </xf>
    <xf numFmtId="164" fontId="86" fillId="24" borderId="27" xfId="116" applyFont="1" applyFill="1" applyBorder="1" applyAlignment="1">
      <alignment horizontal="center" vertical="center"/>
    </xf>
    <xf numFmtId="43" fontId="17" fillId="0" borderId="4" xfId="1" quotePrefix="1" applyFont="1" applyFill="1" applyBorder="1" applyAlignment="1" applyProtection="1">
      <alignment horizontal="center" vertical="center" wrapText="1"/>
    </xf>
    <xf numFmtId="0" fontId="89" fillId="24" borderId="0" xfId="5" applyFont="1" applyFill="1" applyAlignment="1">
      <alignment vertical="center"/>
    </xf>
    <xf numFmtId="0" fontId="89" fillId="0" borderId="0" xfId="5" applyFont="1" applyFill="1" applyAlignment="1">
      <alignment horizontal="center" vertical="center"/>
    </xf>
    <xf numFmtId="0" fontId="89" fillId="0" borderId="0" xfId="5" applyFont="1" applyFill="1" applyAlignment="1">
      <alignment vertical="center"/>
    </xf>
    <xf numFmtId="164" fontId="86" fillId="24" borderId="0" xfId="116" applyFont="1" applyFill="1" applyAlignment="1">
      <alignment vertical="center"/>
    </xf>
    <xf numFmtId="0" fontId="85" fillId="23" borderId="0" xfId="4" applyFont="1" applyFill="1" applyAlignment="1">
      <alignment horizontal="center" vertical="center"/>
    </xf>
    <xf numFmtId="0" fontId="90" fillId="24" borderId="0" xfId="5" applyFont="1" applyFill="1" applyAlignment="1">
      <alignment vertical="center"/>
    </xf>
    <xf numFmtId="0" fontId="89" fillId="24" borderId="0" xfId="4" applyFont="1" applyFill="1" applyBorder="1" applyAlignment="1">
      <alignment horizontal="right" vertical="center"/>
    </xf>
    <xf numFmtId="0" fontId="89" fillId="0" borderId="0" xfId="5" applyFont="1" applyFill="1" applyBorder="1" applyAlignment="1">
      <alignment vertical="center"/>
    </xf>
    <xf numFmtId="164" fontId="86" fillId="24" borderId="0" xfId="116" applyFont="1" applyFill="1" applyBorder="1" applyAlignment="1">
      <alignment vertical="center"/>
    </xf>
    <xf numFmtId="0" fontId="89" fillId="24" borderId="0" xfId="5" applyFont="1" applyFill="1" applyBorder="1" applyAlignment="1">
      <alignment vertical="center"/>
    </xf>
    <xf numFmtId="0" fontId="90" fillId="24" borderId="0" xfId="5" applyFont="1" applyFill="1" applyBorder="1" applyAlignment="1">
      <alignment vertical="center"/>
    </xf>
    <xf numFmtId="0" fontId="90" fillId="24" borderId="0" xfId="4" applyFont="1" applyFill="1" applyBorder="1" applyAlignment="1">
      <alignment horizontal="center" vertical="center"/>
    </xf>
    <xf numFmtId="0" fontId="89" fillId="0" borderId="0" xfId="4" applyFont="1" applyFill="1" applyBorder="1" applyAlignment="1">
      <alignment horizontal="left" vertical="center"/>
    </xf>
    <xf numFmtId="0" fontId="89" fillId="0" borderId="0" xfId="4" applyFont="1" applyFill="1" applyBorder="1" applyAlignment="1">
      <alignment vertical="center"/>
    </xf>
    <xf numFmtId="0" fontId="89" fillId="24" borderId="0" xfId="4" applyFont="1" applyFill="1" applyBorder="1" applyAlignment="1">
      <alignment vertical="center"/>
    </xf>
    <xf numFmtId="0" fontId="89" fillId="0" borderId="0" xfId="4" applyFont="1" applyFill="1" applyAlignment="1">
      <alignment vertical="center"/>
    </xf>
    <xf numFmtId="0" fontId="85" fillId="24" borderId="0" xfId="4" applyFont="1" applyFill="1" applyAlignment="1">
      <alignment vertical="center"/>
    </xf>
    <xf numFmtId="0" fontId="85" fillId="0" borderId="0" xfId="4" applyFont="1" applyFill="1" applyBorder="1" applyAlignment="1">
      <alignment vertical="center"/>
    </xf>
    <xf numFmtId="0" fontId="85" fillId="23" borderId="0" xfId="4" applyFont="1" applyFill="1" applyBorder="1" applyAlignment="1">
      <alignment vertical="center"/>
    </xf>
    <xf numFmtId="1" fontId="65" fillId="36" borderId="30" xfId="4" applyNumberFormat="1" applyFont="1" applyFill="1" applyBorder="1" applyAlignment="1">
      <alignment horizontal="left" vertical="center"/>
    </xf>
    <xf numFmtId="0" fontId="85" fillId="24" borderId="23" xfId="4" applyFont="1" applyFill="1" applyBorder="1" applyAlignment="1">
      <alignment vertical="center"/>
    </xf>
    <xf numFmtId="0" fontId="84" fillId="24" borderId="24" xfId="4" applyFont="1" applyFill="1" applyBorder="1" applyAlignment="1">
      <alignment horizontal="center" vertical="center"/>
    </xf>
    <xf numFmtId="0" fontId="85" fillId="24" borderId="13" xfId="4" applyFont="1" applyFill="1" applyBorder="1" applyAlignment="1">
      <alignment vertical="center"/>
    </xf>
    <xf numFmtId="0" fontId="85" fillId="24" borderId="59" xfId="4" applyFont="1" applyFill="1" applyBorder="1" applyAlignment="1">
      <alignment vertical="center"/>
    </xf>
    <xf numFmtId="0" fontId="92" fillId="5" borderId="106" xfId="187" applyNumberFormat="1" applyFont="1" applyFill="1" applyBorder="1" applyAlignment="1">
      <alignment horizontal="right" vertical="center"/>
    </xf>
    <xf numFmtId="175" fontId="93" fillId="0" borderId="106" xfId="1" applyNumberFormat="1" applyFont="1" applyFill="1" applyBorder="1" applyAlignment="1">
      <alignment horizontal="right" vertical="center"/>
    </xf>
    <xf numFmtId="175" fontId="94" fillId="0" borderId="106" xfId="1" applyNumberFormat="1" applyFont="1" applyFill="1" applyBorder="1" applyAlignment="1">
      <alignment horizontal="right" vertical="center"/>
    </xf>
    <xf numFmtId="0" fontId="94" fillId="40" borderId="106" xfId="187" applyFont="1" applyFill="1" applyBorder="1" applyAlignment="1">
      <alignment vertical="center"/>
    </xf>
    <xf numFmtId="0" fontId="94" fillId="40" borderId="106" xfId="187" applyFont="1" applyFill="1" applyBorder="1" applyAlignment="1">
      <alignment horizontal="center" vertical="center"/>
    </xf>
    <xf numFmtId="175" fontId="95" fillId="40" borderId="106" xfId="1" applyNumberFormat="1" applyFont="1" applyFill="1" applyBorder="1" applyAlignment="1">
      <alignment horizontal="right" vertical="center"/>
    </xf>
    <xf numFmtId="175" fontId="96" fillId="40" borderId="106" xfId="1" applyNumberFormat="1" applyFont="1" applyFill="1" applyBorder="1" applyAlignment="1">
      <alignment horizontal="right" vertical="center"/>
    </xf>
    <xf numFmtId="0" fontId="94" fillId="0" borderId="106" xfId="187" applyFont="1" applyFill="1" applyBorder="1" applyAlignment="1">
      <alignment vertical="center"/>
    </xf>
    <xf numFmtId="175" fontId="94" fillId="0" borderId="106" xfId="1" applyNumberFormat="1" applyFont="1" applyBorder="1" applyAlignment="1">
      <alignment horizontal="right" vertical="center"/>
    </xf>
    <xf numFmtId="175" fontId="53" fillId="0" borderId="106" xfId="1" applyNumberFormat="1" applyFont="1" applyBorder="1" applyAlignment="1">
      <alignment vertical="center"/>
    </xf>
    <xf numFmtId="0" fontId="92" fillId="0" borderId="106" xfId="187" applyFont="1" applyFill="1" applyBorder="1" applyAlignment="1">
      <alignment vertical="center"/>
    </xf>
    <xf numFmtId="0" fontId="92" fillId="0" borderId="106" xfId="187" applyFont="1" applyFill="1" applyBorder="1" applyAlignment="1">
      <alignment horizontal="left" vertical="center"/>
    </xf>
    <xf numFmtId="175" fontId="92" fillId="0" borderId="106" xfId="1" applyNumberFormat="1" applyFont="1" applyFill="1" applyBorder="1" applyAlignment="1">
      <alignment horizontal="right" vertical="center"/>
    </xf>
    <xf numFmtId="37" fontId="94" fillId="40" borderId="106" xfId="188" applyNumberFormat="1" applyFont="1" applyFill="1" applyBorder="1" applyAlignment="1">
      <alignment horizontal="center" vertical="center"/>
    </xf>
    <xf numFmtId="175" fontId="94" fillId="40" borderId="106" xfId="1" applyNumberFormat="1" applyFont="1" applyFill="1" applyBorder="1" applyAlignment="1">
      <alignment horizontal="right" vertical="center"/>
    </xf>
    <xf numFmtId="175" fontId="92" fillId="39" borderId="106" xfId="1" applyNumberFormat="1" applyFont="1" applyFill="1" applyBorder="1" applyAlignment="1">
      <alignment horizontal="right" vertical="center"/>
    </xf>
    <xf numFmtId="175" fontId="92" fillId="0" borderId="106" xfId="1" applyNumberFormat="1" applyFont="1" applyBorder="1" applyAlignment="1">
      <alignment horizontal="right" vertical="center"/>
    </xf>
    <xf numFmtId="0" fontId="98" fillId="0" borderId="106" xfId="187" applyFont="1" applyFill="1" applyBorder="1" applyAlignment="1">
      <alignment vertical="center"/>
    </xf>
    <xf numFmtId="0" fontId="99" fillId="14" borderId="106" xfId="187" applyFont="1" applyFill="1" applyBorder="1" applyAlignment="1">
      <alignment vertical="center"/>
    </xf>
    <xf numFmtId="175" fontId="94" fillId="14" borderId="106" xfId="1" applyNumberFormat="1" applyFont="1" applyFill="1" applyBorder="1" applyAlignment="1">
      <alignment horizontal="right" vertical="center"/>
    </xf>
    <xf numFmtId="0" fontId="100" fillId="0" borderId="106" xfId="187" applyFont="1" applyBorder="1" applyAlignment="1">
      <alignment vertical="center"/>
    </xf>
    <xf numFmtId="175" fontId="101" fillId="0" borderId="106" xfId="1" applyNumberFormat="1" applyFont="1" applyBorder="1" applyAlignment="1">
      <alignment vertical="center"/>
    </xf>
    <xf numFmtId="0" fontId="98" fillId="0" borderId="106" xfId="187" applyFont="1" applyFill="1" applyBorder="1" applyAlignment="1">
      <alignment horizontal="left" vertical="center" wrapText="1"/>
    </xf>
    <xf numFmtId="0" fontId="98" fillId="0" borderId="106" xfId="187" applyFont="1" applyFill="1" applyBorder="1" applyAlignment="1">
      <alignment horizontal="left" vertical="center"/>
    </xf>
    <xf numFmtId="0" fontId="14" fillId="0" borderId="0" xfId="80" applyFont="1" applyFill="1" applyAlignment="1">
      <alignment horizontal="right"/>
    </xf>
    <xf numFmtId="0" fontId="94" fillId="0" borderId="106" xfId="187" applyFont="1" applyFill="1" applyBorder="1" applyAlignment="1">
      <alignment horizontal="left" vertical="center"/>
    </xf>
    <xf numFmtId="175" fontId="94" fillId="39" borderId="106" xfId="1" applyNumberFormat="1" applyFont="1" applyFill="1" applyBorder="1" applyAlignment="1">
      <alignment horizontal="right" vertical="center"/>
    </xf>
    <xf numFmtId="175" fontId="92" fillId="36" borderId="106" xfId="1" applyNumberFormat="1" applyFont="1" applyFill="1" applyBorder="1" applyAlignment="1">
      <alignment horizontal="right" vertical="center"/>
    </xf>
    <xf numFmtId="0" fontId="94" fillId="0" borderId="106" xfId="187" applyFont="1" applyBorder="1" applyAlignment="1">
      <alignment vertical="center" wrapText="1"/>
    </xf>
    <xf numFmtId="0" fontId="92" fillId="0" borderId="106" xfId="187" applyFont="1" applyBorder="1" applyAlignment="1">
      <alignment vertical="center"/>
    </xf>
    <xf numFmtId="175" fontId="102" fillId="0" borderId="106" xfId="1" applyNumberFormat="1" applyFont="1" applyBorder="1" applyAlignment="1">
      <alignment horizontal="right" vertical="center"/>
    </xf>
    <xf numFmtId="0" fontId="94" fillId="40" borderId="107" xfId="187" applyFont="1" applyFill="1" applyBorder="1" applyAlignment="1">
      <alignment vertical="center"/>
    </xf>
    <xf numFmtId="0" fontId="94" fillId="40" borderId="107" xfId="187" applyFont="1" applyFill="1" applyBorder="1" applyAlignment="1">
      <alignment horizontal="center" vertical="center"/>
    </xf>
    <xf numFmtId="175" fontId="96" fillId="40" borderId="10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1" fillId="14" borderId="108" xfId="187" applyFont="1" applyFill="1" applyBorder="1" applyAlignment="1">
      <alignment horizontal="center" vertical="center" wrapText="1"/>
    </xf>
    <xf numFmtId="0" fontId="66" fillId="0" borderId="0" xfId="0" applyFont="1" applyFill="1"/>
    <xf numFmtId="0" fontId="57" fillId="0" borderId="106" xfId="187" applyFont="1" applyFill="1" applyBorder="1" applyAlignment="1">
      <alignment horizontal="left" vertical="center"/>
    </xf>
    <xf numFmtId="0" fontId="77" fillId="4" borderId="46" xfId="5" applyFont="1" applyFill="1" applyBorder="1" applyAlignment="1" applyProtection="1">
      <alignment horizontal="center" vertical="center" wrapText="1"/>
    </xf>
    <xf numFmtId="0" fontId="77" fillId="4" borderId="46" xfId="5" applyFont="1" applyFill="1" applyBorder="1" applyAlignment="1" applyProtection="1">
      <alignment horizontal="left" vertical="center" wrapText="1"/>
    </xf>
    <xf numFmtId="0" fontId="47" fillId="30" borderId="46" xfId="5" applyFont="1" applyFill="1" applyBorder="1" applyAlignment="1" applyProtection="1">
      <alignment horizontal="center" vertical="center" wrapText="1"/>
    </xf>
    <xf numFmtId="0" fontId="47" fillId="30" borderId="46" xfId="5" applyFont="1" applyFill="1" applyBorder="1" applyAlignment="1" applyProtection="1">
      <alignment horizontal="left" vertical="center" wrapText="1"/>
    </xf>
    <xf numFmtId="0" fontId="47" fillId="26" borderId="46" xfId="5" applyFont="1" applyFill="1" applyBorder="1" applyAlignment="1" applyProtection="1">
      <alignment horizontal="center" vertical="center" wrapText="1"/>
    </xf>
    <xf numFmtId="0" fontId="47" fillId="26" borderId="46" xfId="5" applyFont="1" applyFill="1" applyBorder="1" applyAlignment="1" applyProtection="1">
      <alignment horizontal="left" vertical="center" wrapText="1"/>
    </xf>
    <xf numFmtId="0" fontId="77" fillId="30" borderId="46" xfId="5" applyFont="1" applyFill="1" applyBorder="1" applyAlignment="1" applyProtection="1">
      <alignment horizontal="center" vertical="center" wrapText="1"/>
    </xf>
    <xf numFmtId="0" fontId="77" fillId="30" borderId="46" xfId="5" applyFont="1" applyFill="1" applyBorder="1" applyAlignment="1" applyProtection="1">
      <alignment horizontal="left" vertical="center" wrapText="1"/>
    </xf>
    <xf numFmtId="0" fontId="103" fillId="33" borderId="46" xfId="5" applyFont="1" applyFill="1" applyBorder="1" applyAlignment="1" applyProtection="1">
      <alignment horizontal="center" vertical="center" wrapText="1"/>
    </xf>
    <xf numFmtId="0" fontId="103" fillId="33" borderId="46" xfId="5" applyFont="1" applyFill="1" applyBorder="1" applyAlignment="1" applyProtection="1">
      <alignment horizontal="left" vertical="center" wrapText="1"/>
    </xf>
    <xf numFmtId="0" fontId="103" fillId="32" borderId="46" xfId="5" applyFont="1" applyFill="1" applyBorder="1" applyAlignment="1" applyProtection="1">
      <alignment horizontal="center" vertical="center" wrapText="1"/>
    </xf>
    <xf numFmtId="0" fontId="103" fillId="32" borderId="46" xfId="5" applyFont="1" applyFill="1" applyBorder="1" applyAlignment="1" applyProtection="1">
      <alignment horizontal="left" vertical="center" wrapText="1"/>
    </xf>
    <xf numFmtId="0" fontId="47" fillId="24" borderId="65" xfId="5" applyFont="1" applyFill="1" applyBorder="1" applyAlignment="1" applyProtection="1">
      <alignment horizontal="left" vertical="center" wrapText="1"/>
    </xf>
    <xf numFmtId="0" fontId="105" fillId="0" borderId="0" xfId="121" applyFont="1"/>
    <xf numFmtId="0" fontId="106" fillId="0" borderId="0" xfId="121" applyFont="1"/>
    <xf numFmtId="177" fontId="105" fillId="2" borderId="3" xfId="189" applyFont="1" applyFill="1" applyBorder="1" applyAlignment="1">
      <alignment horizontal="center" vertical="center" wrapText="1"/>
    </xf>
    <xf numFmtId="177" fontId="106" fillId="0" borderId="109" xfId="189" applyFont="1" applyBorder="1" applyAlignment="1">
      <alignment vertical="center" wrapText="1"/>
    </xf>
    <xf numFmtId="175" fontId="106" fillId="0" borderId="109" xfId="1" applyNumberFormat="1" applyFont="1" applyBorder="1" applyAlignment="1">
      <alignment vertical="center" wrapText="1"/>
    </xf>
    <xf numFmtId="3" fontId="106" fillId="0" borderId="109" xfId="189" applyNumberFormat="1" applyFont="1" applyBorder="1" applyAlignment="1">
      <alignment vertical="center" wrapText="1"/>
    </xf>
    <xf numFmtId="175" fontId="106" fillId="0" borderId="110" xfId="1" applyNumberFormat="1" applyFont="1" applyBorder="1" applyAlignment="1">
      <alignment vertical="center" wrapText="1"/>
    </xf>
    <xf numFmtId="175" fontId="105" fillId="0" borderId="3" xfId="1" applyNumberFormat="1" applyFont="1" applyBorder="1" applyAlignment="1">
      <alignment vertical="center" wrapText="1"/>
    </xf>
    <xf numFmtId="177" fontId="106" fillId="0" borderId="110" xfId="189" applyFont="1" applyBorder="1" applyAlignment="1">
      <alignment vertical="center" wrapText="1"/>
    </xf>
    <xf numFmtId="175" fontId="106" fillId="0" borderId="109" xfId="1" applyNumberFormat="1" applyFont="1" applyFill="1" applyBorder="1" applyAlignment="1">
      <alignment vertical="center" wrapText="1"/>
    </xf>
    <xf numFmtId="177" fontId="106" fillId="0" borderId="15" xfId="189" applyFont="1" applyBorder="1" applyAlignment="1">
      <alignment horizontal="right" vertical="center" wrapText="1"/>
    </xf>
    <xf numFmtId="177" fontId="106" fillId="0" borderId="15" xfId="189" applyFont="1" applyBorder="1" applyAlignment="1">
      <alignment vertical="center" wrapText="1"/>
    </xf>
    <xf numFmtId="175" fontId="106" fillId="0" borderId="15" xfId="1" applyNumberFormat="1" applyFont="1" applyFill="1" applyBorder="1" applyAlignment="1">
      <alignment vertical="center" wrapText="1"/>
    </xf>
    <xf numFmtId="176" fontId="105" fillId="0" borderId="15" xfId="189" applyNumberFormat="1" applyFont="1" applyFill="1" applyBorder="1" applyAlignment="1">
      <alignment horizontal="center" vertical="center" wrapText="1"/>
    </xf>
    <xf numFmtId="177" fontId="105" fillId="0" borderId="3" xfId="189" applyFont="1" applyFill="1" applyBorder="1" applyAlignment="1">
      <alignment horizontal="center" vertical="center" wrapText="1"/>
    </xf>
    <xf numFmtId="176" fontId="105" fillId="0" borderId="3" xfId="189" applyNumberFormat="1" applyFont="1" applyFill="1" applyBorder="1" applyAlignment="1">
      <alignment horizontal="right" vertical="center" wrapText="1"/>
    </xf>
    <xf numFmtId="177" fontId="106" fillId="0" borderId="111" xfId="189" applyFont="1" applyBorder="1" applyAlignment="1">
      <alignment vertical="center" wrapText="1"/>
    </xf>
    <xf numFmtId="175" fontId="105" fillId="0" borderId="111" xfId="1" applyNumberFormat="1" applyFont="1" applyBorder="1" applyAlignment="1">
      <alignment vertical="center" wrapText="1"/>
    </xf>
    <xf numFmtId="3" fontId="106" fillId="0" borderId="111" xfId="189" applyNumberFormat="1" applyFont="1" applyBorder="1" applyAlignment="1">
      <alignment vertical="center" wrapText="1"/>
    </xf>
    <xf numFmtId="177" fontId="105" fillId="2" borderId="105" xfId="189" applyFont="1" applyFill="1" applyBorder="1" applyAlignment="1">
      <alignment horizontal="center" vertical="center" wrapText="1"/>
    </xf>
    <xf numFmtId="177" fontId="106" fillId="0" borderId="112" xfId="189" applyFont="1" applyBorder="1" applyAlignment="1">
      <alignment vertical="center" wrapText="1"/>
    </xf>
    <xf numFmtId="0" fontId="106" fillId="0" borderId="0" xfId="121" applyFont="1" applyFill="1"/>
    <xf numFmtId="175" fontId="106" fillId="0" borderId="15" xfId="1" applyNumberFormat="1" applyFont="1" applyBorder="1" applyAlignment="1">
      <alignment vertical="center" wrapText="1"/>
    </xf>
    <xf numFmtId="3" fontId="106" fillId="0" borderId="109" xfId="189" applyNumberFormat="1" applyFont="1" applyBorder="1" applyAlignment="1">
      <alignment horizontal="left" vertical="center" wrapText="1"/>
    </xf>
    <xf numFmtId="175" fontId="106" fillId="0" borderId="111" xfId="1" applyNumberFormat="1" applyFont="1" applyBorder="1" applyAlignment="1">
      <alignment vertical="center" wrapText="1"/>
    </xf>
    <xf numFmtId="177" fontId="106" fillId="0" borderId="71" xfId="189" applyFont="1" applyBorder="1"/>
    <xf numFmtId="0" fontId="106" fillId="0" borderId="14" xfId="121" applyFont="1" applyBorder="1"/>
    <xf numFmtId="175" fontId="105" fillId="2" borderId="3" xfId="189" applyNumberFormat="1" applyFont="1" applyFill="1" applyBorder="1" applyAlignment="1">
      <alignment vertical="center" wrapText="1"/>
    </xf>
    <xf numFmtId="177" fontId="106" fillId="4" borderId="105" xfId="189" applyFont="1" applyFill="1" applyBorder="1"/>
    <xf numFmtId="0" fontId="106" fillId="0" borderId="71" xfId="121" applyFont="1" applyBorder="1"/>
    <xf numFmtId="43" fontId="106" fillId="0" borderId="0" xfId="1" applyFont="1"/>
    <xf numFmtId="43" fontId="105" fillId="0" borderId="0" xfId="121" applyNumberFormat="1" applyFont="1"/>
    <xf numFmtId="43" fontId="105" fillId="0" borderId="0" xfId="1" applyFont="1"/>
    <xf numFmtId="177" fontId="106" fillId="0" borderId="0" xfId="189" applyFont="1"/>
    <xf numFmtId="177" fontId="105" fillId="0" borderId="0" xfId="189" applyFont="1"/>
    <xf numFmtId="177" fontId="106" fillId="0" borderId="103" xfId="189" applyFont="1" applyBorder="1" applyAlignment="1">
      <alignment horizontal="center" vertical="center"/>
    </xf>
    <xf numFmtId="177" fontId="106" fillId="0" borderId="37" xfId="189" applyFont="1" applyBorder="1" applyAlignment="1">
      <alignment horizontal="left" vertical="center" wrapText="1"/>
    </xf>
    <xf numFmtId="49" fontId="106" fillId="0" borderId="37" xfId="189" applyNumberFormat="1" applyFont="1" applyBorder="1" applyAlignment="1">
      <alignment horizontal="left" vertical="center"/>
    </xf>
    <xf numFmtId="175" fontId="106" fillId="41" borderId="37" xfId="61" applyNumberFormat="1" applyFont="1" applyFill="1" applyBorder="1" applyAlignment="1">
      <alignment horizontal="right" vertical="center"/>
    </xf>
    <xf numFmtId="175" fontId="106" fillId="0" borderId="37" xfId="61" applyNumberFormat="1" applyFont="1" applyBorder="1" applyAlignment="1">
      <alignment horizontal="right" vertical="center"/>
    </xf>
    <xf numFmtId="175" fontId="106" fillId="0" borderId="70" xfId="61" applyNumberFormat="1" applyFont="1" applyBorder="1" applyAlignment="1">
      <alignment horizontal="right" vertical="center"/>
    </xf>
    <xf numFmtId="177" fontId="106" fillId="0" borderId="46" xfId="189" applyFont="1" applyBorder="1" applyAlignment="1">
      <alignment horizontal="center" vertical="center"/>
    </xf>
    <xf numFmtId="177" fontId="106" fillId="0" borderId="3" xfId="189" applyFont="1" applyBorder="1" applyAlignment="1">
      <alignment horizontal="left" vertical="center"/>
    </xf>
    <xf numFmtId="49" fontId="106" fillId="0" borderId="3" xfId="189" applyNumberFormat="1" applyFont="1" applyBorder="1" applyAlignment="1">
      <alignment horizontal="left" vertical="center"/>
    </xf>
    <xf numFmtId="175" fontId="106" fillId="41" borderId="3" xfId="61" applyNumberFormat="1" applyFont="1" applyFill="1" applyBorder="1" applyAlignment="1">
      <alignment horizontal="right" vertical="center"/>
    </xf>
    <xf numFmtId="175" fontId="106" fillId="0" borderId="3" xfId="61" applyNumberFormat="1" applyFont="1" applyBorder="1" applyAlignment="1">
      <alignment horizontal="right" vertical="center"/>
    </xf>
    <xf numFmtId="177" fontId="106" fillId="0" borderId="13" xfId="189" applyFont="1" applyBorder="1" applyAlignment="1">
      <alignment horizontal="center" vertical="center"/>
    </xf>
    <xf numFmtId="175" fontId="106" fillId="41" borderId="3" xfId="61" applyNumberFormat="1" applyFont="1" applyFill="1" applyBorder="1" applyAlignment="1">
      <alignment horizontal="left" vertical="center"/>
    </xf>
    <xf numFmtId="175" fontId="105" fillId="41" borderId="37" xfId="61" applyNumberFormat="1" applyFont="1" applyFill="1" applyBorder="1" applyAlignment="1">
      <alignment vertical="center"/>
    </xf>
    <xf numFmtId="175" fontId="105" fillId="41" borderId="37" xfId="61" applyNumberFormat="1" applyFont="1" applyFill="1" applyBorder="1" applyAlignment="1">
      <alignment horizontal="left" vertical="center"/>
    </xf>
    <xf numFmtId="175" fontId="105" fillId="0" borderId="37" xfId="61" applyNumberFormat="1" applyFont="1" applyBorder="1" applyAlignment="1">
      <alignment vertical="center"/>
    </xf>
    <xf numFmtId="177" fontId="106" fillId="0" borderId="0" xfId="189" applyFont="1" applyAlignment="1">
      <alignment vertical="center"/>
    </xf>
    <xf numFmtId="177" fontId="106" fillId="0" borderId="0" xfId="189" applyFont="1" applyAlignment="1">
      <alignment horizontal="right" vertical="center"/>
    </xf>
    <xf numFmtId="177" fontId="106" fillId="0" borderId="3" xfId="189" applyFont="1" applyBorder="1" applyAlignment="1">
      <alignment horizontal="left" vertical="center" wrapText="1"/>
    </xf>
    <xf numFmtId="175" fontId="106" fillId="0" borderId="3" xfId="61" applyNumberFormat="1" applyFont="1" applyFill="1" applyBorder="1" applyAlignment="1">
      <alignment horizontal="right" vertical="center"/>
    </xf>
    <xf numFmtId="175" fontId="105" fillId="0" borderId="3" xfId="61" applyNumberFormat="1" applyFont="1" applyFill="1" applyBorder="1" applyAlignment="1">
      <alignment horizontal="left" vertical="center"/>
    </xf>
    <xf numFmtId="175" fontId="106" fillId="0" borderId="3" xfId="61" applyNumberFormat="1" applyFont="1" applyFill="1" applyBorder="1" applyAlignment="1">
      <alignment horizontal="left" vertical="center"/>
    </xf>
    <xf numFmtId="175" fontId="105" fillId="0" borderId="70" xfId="61" applyNumberFormat="1" applyFont="1" applyBorder="1" applyAlignment="1">
      <alignment horizontal="right" vertical="center"/>
    </xf>
    <xf numFmtId="175" fontId="106" fillId="0" borderId="3" xfId="61" applyNumberFormat="1" applyFont="1" applyFill="1" applyBorder="1" applyAlignment="1">
      <alignment horizontal="right" vertical="center" wrapText="1"/>
    </xf>
    <xf numFmtId="175" fontId="106" fillId="0" borderId="3" xfId="61" applyNumberFormat="1" applyFont="1" applyFill="1" applyBorder="1" applyAlignment="1">
      <alignment horizontal="left" vertical="center" wrapText="1"/>
    </xf>
    <xf numFmtId="175" fontId="106" fillId="0" borderId="3" xfId="61" applyNumberFormat="1" applyFont="1" applyBorder="1" applyAlignment="1">
      <alignment horizontal="right" vertical="center" wrapText="1"/>
    </xf>
    <xf numFmtId="49" fontId="106" fillId="0" borderId="11" xfId="189" applyNumberFormat="1" applyFont="1" applyBorder="1" applyAlignment="1">
      <alignment horizontal="left" vertical="center"/>
    </xf>
    <xf numFmtId="175" fontId="106" fillId="0" borderId="11" xfId="61" applyNumberFormat="1" applyFont="1" applyFill="1" applyBorder="1" applyAlignment="1">
      <alignment horizontal="right" vertical="center" wrapText="1"/>
    </xf>
    <xf numFmtId="175" fontId="106" fillId="0" borderId="11" xfId="61" applyNumberFormat="1" applyFont="1" applyFill="1" applyBorder="1" applyAlignment="1">
      <alignment horizontal="left" vertical="center" wrapText="1"/>
    </xf>
    <xf numFmtId="175" fontId="106" fillId="0" borderId="11" xfId="61" applyNumberFormat="1" applyFont="1" applyBorder="1" applyAlignment="1">
      <alignment horizontal="right" vertical="center" wrapText="1"/>
    </xf>
    <xf numFmtId="175" fontId="106" fillId="0" borderId="11" xfId="61" applyNumberFormat="1" applyFont="1" applyFill="1" applyBorder="1" applyAlignment="1">
      <alignment horizontal="right" vertical="center"/>
    </xf>
    <xf numFmtId="175" fontId="106" fillId="0" borderId="11" xfId="61" applyNumberFormat="1" applyFont="1" applyFill="1" applyBorder="1" applyAlignment="1">
      <alignment horizontal="left" vertical="center"/>
    </xf>
    <xf numFmtId="175" fontId="106" fillId="0" borderId="11" xfId="61" applyNumberFormat="1" applyFont="1" applyBorder="1" applyAlignment="1">
      <alignment horizontal="right" vertical="center"/>
    </xf>
    <xf numFmtId="177" fontId="106" fillId="0" borderId="46" xfId="189" applyFont="1" applyBorder="1" applyAlignment="1">
      <alignment horizontal="center" vertical="center" wrapText="1"/>
    </xf>
    <xf numFmtId="49" fontId="106" fillId="0" borderId="37" xfId="189" applyNumberFormat="1" applyFont="1" applyBorder="1" applyAlignment="1">
      <alignment horizontal="left" vertical="center" wrapText="1"/>
    </xf>
    <xf numFmtId="175" fontId="105" fillId="0" borderId="37" xfId="61" applyNumberFormat="1" applyFont="1" applyFill="1" applyBorder="1" applyAlignment="1">
      <alignment horizontal="right" vertical="center" wrapText="1"/>
    </xf>
    <xf numFmtId="175" fontId="106" fillId="0" borderId="37" xfId="61" applyNumberFormat="1" applyFont="1" applyFill="1" applyBorder="1" applyAlignment="1">
      <alignment horizontal="right" vertical="center" wrapText="1"/>
    </xf>
    <xf numFmtId="175" fontId="106" fillId="0" borderId="37" xfId="61" applyNumberFormat="1" applyFont="1" applyFill="1" applyBorder="1" applyAlignment="1">
      <alignment horizontal="left" vertical="center" wrapText="1"/>
    </xf>
    <xf numFmtId="175" fontId="106" fillId="0" borderId="37" xfId="61" applyNumberFormat="1" applyFont="1" applyBorder="1" applyAlignment="1">
      <alignment horizontal="right" vertical="center" wrapText="1"/>
    </xf>
    <xf numFmtId="4" fontId="106" fillId="0" borderId="0" xfId="189" applyNumberFormat="1" applyFont="1" applyAlignment="1">
      <alignment horizontal="right" vertical="center"/>
    </xf>
    <xf numFmtId="49" fontId="106" fillId="0" borderId="3" xfId="189" applyNumberFormat="1" applyFont="1" applyBorder="1" applyAlignment="1">
      <alignment horizontal="left" vertical="center" wrapText="1"/>
    </xf>
    <xf numFmtId="175" fontId="105" fillId="0" borderId="3" xfId="61" applyNumberFormat="1" applyFont="1" applyFill="1" applyBorder="1" applyAlignment="1">
      <alignment horizontal="right" vertical="center" wrapText="1"/>
    </xf>
    <xf numFmtId="175" fontId="105" fillId="0" borderId="3" xfId="61" applyNumberFormat="1" applyFont="1" applyBorder="1" applyAlignment="1">
      <alignment horizontal="right" vertical="center" wrapText="1"/>
    </xf>
    <xf numFmtId="177" fontId="106" fillId="0" borderId="0" xfId="189" applyFont="1" applyAlignment="1">
      <alignment horizontal="right" vertical="center" wrapText="1"/>
    </xf>
    <xf numFmtId="4" fontId="106" fillId="0" borderId="0" xfId="189" applyNumberFormat="1" applyFont="1" applyAlignment="1">
      <alignment horizontal="right" vertical="center" wrapText="1"/>
    </xf>
    <xf numFmtId="177" fontId="107" fillId="0" borderId="46" xfId="189" applyFont="1" applyBorder="1" applyAlignment="1">
      <alignment horizontal="center" vertical="center" wrapText="1"/>
    </xf>
    <xf numFmtId="177" fontId="108" fillId="0" borderId="3" xfId="189" applyFont="1" applyBorder="1" applyAlignment="1">
      <alignment horizontal="right" vertical="center" wrapText="1"/>
    </xf>
    <xf numFmtId="49" fontId="108" fillId="0" borderId="3" xfId="189" applyNumberFormat="1" applyFont="1" applyBorder="1" applyAlignment="1">
      <alignment horizontal="left" vertical="center" wrapText="1"/>
    </xf>
    <xf numFmtId="175" fontId="108" fillId="0" borderId="3" xfId="61" applyNumberFormat="1" applyFont="1" applyFill="1" applyBorder="1" applyAlignment="1">
      <alignment horizontal="right" vertical="center" wrapText="1"/>
    </xf>
    <xf numFmtId="175" fontId="104" fillId="0" borderId="3" xfId="61" applyNumberFormat="1" applyFont="1" applyFill="1" applyBorder="1" applyAlignment="1">
      <alignment horizontal="right" vertical="center" wrapText="1"/>
    </xf>
    <xf numFmtId="175" fontId="108" fillId="0" borderId="3" xfId="61" applyNumberFormat="1" applyFont="1" applyFill="1" applyBorder="1" applyAlignment="1">
      <alignment horizontal="left" vertical="center" wrapText="1"/>
    </xf>
    <xf numFmtId="175" fontId="108" fillId="0" borderId="3" xfId="61" applyNumberFormat="1" applyFont="1" applyBorder="1" applyAlignment="1">
      <alignment horizontal="right" vertical="center" wrapText="1"/>
    </xf>
    <xf numFmtId="175" fontId="108" fillId="0" borderId="70" xfId="61" applyNumberFormat="1" applyFont="1" applyBorder="1" applyAlignment="1">
      <alignment horizontal="right" vertical="center"/>
    </xf>
    <xf numFmtId="175" fontId="107" fillId="0" borderId="3" xfId="61" applyNumberFormat="1" applyFont="1" applyFill="1" applyBorder="1" applyAlignment="1">
      <alignment horizontal="right" vertical="center" wrapText="1"/>
    </xf>
    <xf numFmtId="175" fontId="107" fillId="0" borderId="64" xfId="61" applyNumberFormat="1" applyFont="1" applyBorder="1" applyAlignment="1">
      <alignment vertical="center"/>
    </xf>
    <xf numFmtId="175" fontId="105" fillId="0" borderId="3" xfId="61" applyNumberFormat="1" applyFont="1" applyFill="1" applyBorder="1" applyAlignment="1">
      <alignment horizontal="left" vertical="center" wrapText="1"/>
    </xf>
    <xf numFmtId="175" fontId="109" fillId="0" borderId="3" xfId="61" applyNumberFormat="1" applyFont="1" applyFill="1" applyBorder="1" applyAlignment="1">
      <alignment horizontal="right" vertical="center" wrapText="1"/>
    </xf>
    <xf numFmtId="175" fontId="109" fillId="0" borderId="3" xfId="61" applyNumberFormat="1" applyFont="1" applyBorder="1" applyAlignment="1">
      <alignment horizontal="right" vertical="center" wrapText="1"/>
    </xf>
    <xf numFmtId="175" fontId="110" fillId="0" borderId="3" xfId="61" applyNumberFormat="1" applyFont="1" applyFill="1" applyBorder="1" applyAlignment="1">
      <alignment horizontal="right" vertical="center" wrapText="1"/>
    </xf>
    <xf numFmtId="175" fontId="104" fillId="0" borderId="3" xfId="61" applyNumberFormat="1" applyFont="1" applyBorder="1" applyAlignment="1">
      <alignment horizontal="right" vertical="center" wrapText="1"/>
    </xf>
    <xf numFmtId="175" fontId="111" fillId="0" borderId="3" xfId="61" applyNumberFormat="1" applyFont="1" applyFill="1" applyBorder="1" applyAlignment="1">
      <alignment horizontal="right" vertical="center" wrapText="1"/>
    </xf>
    <xf numFmtId="175" fontId="107" fillId="0" borderId="3" xfId="61" applyNumberFormat="1" applyFont="1" applyFill="1" applyBorder="1" applyAlignment="1">
      <alignment horizontal="left" vertical="center" wrapText="1"/>
    </xf>
    <xf numFmtId="175" fontId="107" fillId="0" borderId="3" xfId="61" applyNumberFormat="1" applyFont="1" applyBorder="1" applyAlignment="1">
      <alignment horizontal="right" vertical="center" wrapText="1"/>
    </xf>
    <xf numFmtId="175" fontId="111" fillId="0" borderId="3" xfId="61" applyNumberFormat="1" applyFont="1" applyBorder="1" applyAlignment="1">
      <alignment horizontal="right" vertical="center" wrapText="1"/>
    </xf>
    <xf numFmtId="175" fontId="107" fillId="0" borderId="70" xfId="61" applyNumberFormat="1" applyFont="1" applyBorder="1" applyAlignment="1">
      <alignment horizontal="right" vertical="center"/>
    </xf>
    <xf numFmtId="175" fontId="110" fillId="0" borderId="3" xfId="61" applyNumberFormat="1" applyFont="1" applyFill="1" applyBorder="1" applyAlignment="1">
      <alignment horizontal="left" vertical="center" wrapText="1"/>
    </xf>
    <xf numFmtId="175" fontId="110" fillId="0" borderId="3" xfId="61" applyNumberFormat="1" applyFont="1" applyBorder="1" applyAlignment="1">
      <alignment horizontal="right" vertical="center" wrapText="1"/>
    </xf>
    <xf numFmtId="175" fontId="109" fillId="0" borderId="3" xfId="61" applyNumberFormat="1" applyFont="1" applyFill="1" applyBorder="1" applyAlignment="1">
      <alignment horizontal="left" vertical="center" wrapText="1"/>
    </xf>
    <xf numFmtId="175" fontId="106" fillId="0" borderId="64" xfId="61" applyNumberFormat="1" applyFont="1" applyBorder="1" applyAlignment="1">
      <alignment vertical="center"/>
    </xf>
    <xf numFmtId="177" fontId="106" fillId="0" borderId="20" xfId="189" applyFont="1" applyBorder="1" applyAlignment="1">
      <alignment horizontal="center"/>
    </xf>
    <xf numFmtId="175" fontId="105" fillId="0" borderId="21" xfId="61" applyNumberFormat="1" applyFont="1" applyFill="1" applyBorder="1" applyAlignment="1">
      <alignment horizontal="right" vertical="center"/>
    </xf>
    <xf numFmtId="175" fontId="105" fillId="0" borderId="21" xfId="61" applyNumberFormat="1" applyFont="1" applyFill="1" applyBorder="1" applyAlignment="1">
      <alignment horizontal="left" vertical="center"/>
    </xf>
    <xf numFmtId="175" fontId="105" fillId="0" borderId="21" xfId="61" applyNumberFormat="1" applyFont="1" applyBorder="1" applyAlignment="1">
      <alignment horizontal="right" vertical="center"/>
    </xf>
    <xf numFmtId="175" fontId="105" fillId="0" borderId="67" xfId="61" applyNumberFormat="1" applyFont="1" applyBorder="1" applyAlignment="1">
      <alignment horizontal="right" vertical="center"/>
    </xf>
    <xf numFmtId="177" fontId="106" fillId="0" borderId="0" xfId="189" applyFont="1" applyAlignment="1">
      <alignment horizontal="center"/>
    </xf>
    <xf numFmtId="177" fontId="106" fillId="0" borderId="0" xfId="189" applyFont="1" applyAlignment="1">
      <alignment horizontal="center" vertical="center" wrapText="1"/>
    </xf>
    <xf numFmtId="49" fontId="106" fillId="0" borderId="0" xfId="189" applyNumberFormat="1" applyFont="1" applyAlignment="1">
      <alignment horizontal="center" vertical="center" wrapText="1"/>
    </xf>
    <xf numFmtId="177" fontId="106" fillId="0" borderId="0" xfId="189" applyFont="1" applyAlignment="1">
      <alignment vertical="center" wrapText="1"/>
    </xf>
    <xf numFmtId="49" fontId="106" fillId="0" borderId="0" xfId="189" applyNumberFormat="1" applyFont="1" applyAlignment="1">
      <alignment vertical="center" wrapText="1"/>
    </xf>
    <xf numFmtId="49" fontId="106" fillId="0" borderId="0" xfId="189" applyNumberFormat="1" applyFont="1"/>
    <xf numFmtId="177" fontId="106" fillId="0" borderId="0" xfId="189" applyFont="1" applyBorder="1"/>
    <xf numFmtId="177" fontId="105" fillId="0" borderId="61" xfId="189" applyFont="1" applyBorder="1"/>
    <xf numFmtId="177" fontId="106" fillId="0" borderId="61" xfId="189" applyFont="1" applyBorder="1" applyAlignment="1">
      <alignment vertical="center"/>
    </xf>
    <xf numFmtId="177" fontId="106" fillId="0" borderId="71" xfId="189" applyFont="1" applyBorder="1" applyAlignment="1">
      <alignment horizontal="left" vertical="center"/>
    </xf>
    <xf numFmtId="3" fontId="106" fillId="0" borderId="37" xfId="189" applyNumberFormat="1" applyFont="1" applyBorder="1" applyAlignment="1">
      <alignment horizontal="left" vertical="center"/>
    </xf>
    <xf numFmtId="175" fontId="105" fillId="0" borderId="114" xfId="61" applyNumberFormat="1" applyFont="1" applyBorder="1" applyAlignment="1">
      <alignment horizontal="right" vertical="center"/>
    </xf>
    <xf numFmtId="177" fontId="106" fillId="0" borderId="61" xfId="189" applyFont="1" applyBorder="1" applyAlignment="1">
      <alignment horizontal="right" vertical="center"/>
    </xf>
    <xf numFmtId="177" fontId="106" fillId="0" borderId="6" xfId="189" applyFont="1" applyBorder="1" applyAlignment="1">
      <alignment horizontal="center" vertical="center"/>
    </xf>
    <xf numFmtId="177" fontId="106" fillId="0" borderId="105" xfId="189" applyFont="1" applyBorder="1" applyAlignment="1">
      <alignment horizontal="left" vertical="center"/>
    </xf>
    <xf numFmtId="3" fontId="106" fillId="0" borderId="3" xfId="189" applyNumberFormat="1" applyFont="1" applyBorder="1" applyAlignment="1">
      <alignment horizontal="left" vertical="center"/>
    </xf>
    <xf numFmtId="175" fontId="105" fillId="0" borderId="7" xfId="61" applyNumberFormat="1" applyFont="1" applyBorder="1" applyAlignment="1">
      <alignment horizontal="right" vertical="center"/>
    </xf>
    <xf numFmtId="4" fontId="106" fillId="0" borderId="61" xfId="189" applyNumberFormat="1" applyFont="1" applyBorder="1" applyAlignment="1">
      <alignment horizontal="right" vertical="center"/>
    </xf>
    <xf numFmtId="3" fontId="106" fillId="0" borderId="61" xfId="189" applyNumberFormat="1" applyFont="1" applyBorder="1" applyAlignment="1">
      <alignment horizontal="right" vertical="center"/>
    </xf>
    <xf numFmtId="175" fontId="105" fillId="0" borderId="3" xfId="61" applyNumberFormat="1" applyFont="1" applyBorder="1" applyAlignment="1">
      <alignment horizontal="right" vertical="center"/>
    </xf>
    <xf numFmtId="177" fontId="106" fillId="0" borderId="105" xfId="189" applyFont="1" applyBorder="1" applyAlignment="1">
      <alignment horizontal="left" vertical="center" wrapText="1"/>
    </xf>
    <xf numFmtId="164" fontId="106" fillId="0" borderId="3" xfId="190" applyFont="1" applyFill="1" applyBorder="1" applyAlignment="1">
      <alignment horizontal="right" vertical="center" wrapText="1"/>
    </xf>
    <xf numFmtId="3" fontId="106" fillId="0" borderId="3" xfId="189" applyNumberFormat="1" applyFont="1" applyFill="1" applyBorder="1" applyAlignment="1">
      <alignment horizontal="left" vertical="center"/>
    </xf>
    <xf numFmtId="175" fontId="105" fillId="0" borderId="3" xfId="61" applyNumberFormat="1" applyFont="1" applyFill="1" applyBorder="1" applyAlignment="1">
      <alignment horizontal="right" vertical="center"/>
    </xf>
    <xf numFmtId="177" fontId="107" fillId="0" borderId="105" xfId="189" applyFont="1" applyBorder="1" applyAlignment="1">
      <alignment horizontal="left" vertical="center" wrapText="1"/>
    </xf>
    <xf numFmtId="175" fontId="106" fillId="0" borderId="3" xfId="61" applyNumberFormat="1" applyFont="1" applyFill="1" applyBorder="1" applyAlignment="1">
      <alignment horizontal="center" vertical="center" wrapText="1"/>
    </xf>
    <xf numFmtId="175" fontId="105" fillId="0" borderId="7" xfId="61" applyNumberFormat="1" applyFont="1" applyFill="1" applyBorder="1" applyAlignment="1">
      <alignment horizontal="right" vertical="center"/>
    </xf>
    <xf numFmtId="177" fontId="107" fillId="0" borderId="6" xfId="189" applyFont="1" applyBorder="1" applyAlignment="1">
      <alignment horizontal="center" vertical="center"/>
    </xf>
    <xf numFmtId="177" fontId="108" fillId="0" borderId="105" xfId="189" applyFont="1" applyBorder="1" applyAlignment="1">
      <alignment horizontal="left" vertical="center" wrapText="1"/>
    </xf>
    <xf numFmtId="3" fontId="108" fillId="0" borderId="3" xfId="189" applyNumberFormat="1" applyFont="1" applyFill="1" applyBorder="1" applyAlignment="1">
      <alignment horizontal="left" vertical="center"/>
    </xf>
    <xf numFmtId="175" fontId="108" fillId="0" borderId="7" xfId="61" applyNumberFormat="1" applyFont="1" applyBorder="1" applyAlignment="1">
      <alignment horizontal="right" vertical="center"/>
    </xf>
    <xf numFmtId="175" fontId="107" fillId="0" borderId="61" xfId="189" applyNumberFormat="1" applyFont="1" applyBorder="1" applyAlignment="1">
      <alignment horizontal="right" vertical="center"/>
    </xf>
    <xf numFmtId="177" fontId="107" fillId="0" borderId="0" xfId="189" applyFont="1" applyAlignment="1">
      <alignment horizontal="right" vertical="center"/>
    </xf>
    <xf numFmtId="175" fontId="106" fillId="0" borderId="3" xfId="61" applyNumberFormat="1" applyFont="1" applyBorder="1" applyAlignment="1">
      <alignment horizontal="center" vertical="center" wrapText="1"/>
    </xf>
    <xf numFmtId="175" fontId="108" fillId="0" borderId="7" xfId="61" applyNumberFormat="1" applyFont="1" applyFill="1" applyBorder="1" applyAlignment="1">
      <alignment horizontal="right" vertical="center"/>
    </xf>
    <xf numFmtId="49" fontId="106" fillId="0" borderId="3" xfId="61" applyNumberFormat="1" applyFont="1" applyBorder="1" applyAlignment="1">
      <alignment horizontal="center" vertical="center" wrapText="1"/>
    </xf>
    <xf numFmtId="175" fontId="106" fillId="0" borderId="61" xfId="189" applyNumberFormat="1" applyFont="1" applyBorder="1" applyAlignment="1">
      <alignment horizontal="right" vertical="center"/>
    </xf>
    <xf numFmtId="175" fontId="107" fillId="0" borderId="7" xfId="61" applyNumberFormat="1" applyFont="1" applyBorder="1" applyAlignment="1">
      <alignment horizontal="right" vertical="center"/>
    </xf>
    <xf numFmtId="175" fontId="105" fillId="0" borderId="115" xfId="61" applyNumberFormat="1" applyFont="1" applyBorder="1" applyAlignment="1">
      <alignment horizontal="right" vertical="center" wrapText="1"/>
    </xf>
    <xf numFmtId="175" fontId="108" fillId="0" borderId="3" xfId="61" applyNumberFormat="1" applyFont="1" applyFill="1" applyBorder="1" applyAlignment="1">
      <alignment horizontal="center" vertical="center" wrapText="1"/>
    </xf>
    <xf numFmtId="175" fontId="107" fillId="0" borderId="7" xfId="61" applyNumberFormat="1" applyFont="1" applyFill="1" applyBorder="1" applyAlignment="1">
      <alignment horizontal="right" vertical="center"/>
    </xf>
    <xf numFmtId="177" fontId="106" fillId="0" borderId="6" xfId="189" applyFont="1" applyBorder="1" applyAlignment="1">
      <alignment horizontal="center" vertical="center" wrapText="1"/>
    </xf>
    <xf numFmtId="3" fontId="107" fillId="0" borderId="3" xfId="189" applyNumberFormat="1" applyFont="1" applyBorder="1" applyAlignment="1">
      <alignment horizontal="left" vertical="center"/>
    </xf>
    <xf numFmtId="175" fontId="106" fillId="0" borderId="7" xfId="61" applyNumberFormat="1" applyFont="1" applyBorder="1" applyAlignment="1">
      <alignment horizontal="right" vertical="center"/>
    </xf>
    <xf numFmtId="177" fontId="106" fillId="0" borderId="61" xfId="189" applyFont="1" applyBorder="1" applyAlignment="1">
      <alignment horizontal="right" vertical="center" wrapText="1"/>
    </xf>
    <xf numFmtId="177" fontId="106" fillId="0" borderId="41" xfId="189" applyFont="1" applyBorder="1" applyAlignment="1">
      <alignment horizontal="center" vertical="center" wrapText="1"/>
    </xf>
    <xf numFmtId="177" fontId="106" fillId="0" borderId="10" xfId="189" applyFont="1" applyBorder="1" applyAlignment="1">
      <alignment horizontal="left" vertical="center" wrapText="1"/>
    </xf>
    <xf numFmtId="177" fontId="106" fillId="0" borderId="11" xfId="189" applyFont="1" applyBorder="1" applyAlignment="1">
      <alignment horizontal="left" vertical="center"/>
    </xf>
    <xf numFmtId="175" fontId="105" fillId="0" borderId="12" xfId="61" applyNumberFormat="1" applyFont="1" applyBorder="1" applyAlignment="1">
      <alignment horizontal="right" vertical="center"/>
    </xf>
    <xf numFmtId="177" fontId="106" fillId="0" borderId="20" xfId="189" applyFont="1" applyBorder="1" applyAlignment="1">
      <alignment horizontal="center" vertical="center" wrapText="1"/>
    </xf>
    <xf numFmtId="175" fontId="105" fillId="0" borderId="21" xfId="61" applyNumberFormat="1" applyFont="1" applyFill="1" applyBorder="1" applyAlignment="1">
      <alignment horizontal="right" vertical="center" wrapText="1"/>
    </xf>
    <xf numFmtId="175" fontId="105" fillId="0" borderId="21" xfId="61" applyNumberFormat="1" applyFont="1" applyBorder="1" applyAlignment="1">
      <alignment horizontal="right" vertical="center" wrapText="1"/>
    </xf>
    <xf numFmtId="177" fontId="105" fillId="0" borderId="0" xfId="189" applyFont="1" applyBorder="1" applyAlignment="1">
      <alignment horizontal="center" vertical="center" wrapText="1"/>
    </xf>
    <xf numFmtId="177" fontId="106" fillId="0" borderId="0" xfId="189" applyFont="1" applyBorder="1" applyAlignment="1">
      <alignment horizontal="left" vertical="center"/>
    </xf>
    <xf numFmtId="175" fontId="105" fillId="0" borderId="0" xfId="61" applyNumberFormat="1" applyFont="1" applyBorder="1" applyAlignment="1">
      <alignment horizontal="right" vertical="center" wrapText="1"/>
    </xf>
    <xf numFmtId="177" fontId="106" fillId="0" borderId="0" xfId="189" applyFont="1" applyBorder="1" applyAlignment="1">
      <alignment horizontal="right" vertical="center" wrapText="1"/>
    </xf>
    <xf numFmtId="177" fontId="106" fillId="0" borderId="0" xfId="189" applyFont="1" applyAlignment="1">
      <alignment horizontal="center" vertical="center"/>
    </xf>
    <xf numFmtId="177" fontId="106" fillId="0" borderId="0" xfId="189" applyFont="1" applyBorder="1" applyAlignment="1">
      <alignment horizontal="center" vertical="center" wrapText="1"/>
    </xf>
    <xf numFmtId="3" fontId="106" fillId="0" borderId="0" xfId="189" applyNumberFormat="1" applyFont="1" applyBorder="1" applyAlignment="1">
      <alignment horizontal="center" vertical="center" wrapText="1"/>
    </xf>
    <xf numFmtId="175" fontId="106" fillId="0" borderId="0" xfId="61" applyNumberFormat="1" applyFont="1" applyBorder="1" applyAlignment="1">
      <alignment horizontal="center" vertical="center" wrapText="1"/>
    </xf>
    <xf numFmtId="175" fontId="105" fillId="0" borderId="0" xfId="61" applyNumberFormat="1" applyFont="1" applyBorder="1" applyAlignment="1">
      <alignment horizontal="center" vertical="center"/>
    </xf>
    <xf numFmtId="177" fontId="106" fillId="0" borderId="0" xfId="189" applyFont="1" applyBorder="1" applyAlignment="1">
      <alignment horizontal="center" vertical="center"/>
    </xf>
    <xf numFmtId="177" fontId="106" fillId="0" borderId="0" xfId="189" applyFont="1" applyBorder="1" applyAlignment="1">
      <alignment horizontal="left" vertical="center" wrapText="1"/>
    </xf>
    <xf numFmtId="3" fontId="106" fillId="0" borderId="0" xfId="189" applyNumberFormat="1" applyFont="1" applyBorder="1" applyAlignment="1">
      <alignment horizontal="left" vertical="center" wrapText="1"/>
    </xf>
    <xf numFmtId="175" fontId="106" fillId="0" borderId="0" xfId="61" applyNumberFormat="1" applyFont="1" applyBorder="1" applyAlignment="1">
      <alignment horizontal="right" vertical="center" wrapText="1"/>
    </xf>
    <xf numFmtId="175" fontId="105" fillId="0" borderId="0" xfId="61" applyNumberFormat="1" applyFont="1" applyBorder="1" applyAlignment="1">
      <alignment horizontal="right" vertical="center"/>
    </xf>
    <xf numFmtId="4" fontId="106" fillId="0" borderId="0" xfId="189" applyNumberFormat="1" applyFont="1" applyBorder="1" applyAlignment="1">
      <alignment horizontal="right" vertical="center" wrapText="1"/>
    </xf>
    <xf numFmtId="177" fontId="106" fillId="0" borderId="0" xfId="189" applyFont="1" applyBorder="1" applyAlignment="1">
      <alignment horizontal="center"/>
    </xf>
    <xf numFmtId="177" fontId="106" fillId="0" borderId="0" xfId="189" applyFont="1" applyBorder="1" applyAlignment="1">
      <alignment vertical="center" wrapText="1"/>
    </xf>
    <xf numFmtId="177" fontId="105" fillId="0" borderId="0" xfId="189" applyFont="1" applyBorder="1"/>
    <xf numFmtId="177" fontId="105" fillId="2" borderId="3" xfId="189" applyFont="1" applyFill="1" applyBorder="1" applyAlignment="1">
      <alignment horizontal="center" vertical="center" wrapText="1"/>
    </xf>
    <xf numFmtId="177" fontId="106" fillId="0" borderId="36" xfId="189" applyFont="1" applyBorder="1" applyAlignment="1">
      <alignment horizontal="center" vertical="center"/>
    </xf>
    <xf numFmtId="177" fontId="112" fillId="2" borderId="3" xfId="189" applyFont="1" applyFill="1" applyBorder="1" applyAlignment="1">
      <alignment horizontal="center" vertical="center" wrapText="1"/>
    </xf>
    <xf numFmtId="175" fontId="105" fillId="0" borderId="7" xfId="61" applyNumberFormat="1" applyFont="1" applyFill="1" applyBorder="1" applyAlignment="1">
      <alignment horizontal="right" vertical="center" wrapText="1"/>
    </xf>
    <xf numFmtId="175" fontId="105" fillId="0" borderId="67" xfId="61" applyNumberFormat="1" applyFont="1" applyFill="1" applyBorder="1" applyAlignment="1">
      <alignment horizontal="right" vertical="center" wrapText="1"/>
    </xf>
    <xf numFmtId="175" fontId="108" fillId="0" borderId="7" xfId="61" applyNumberFormat="1" applyFont="1" applyFill="1" applyBorder="1" applyAlignment="1">
      <alignment horizontal="right" vertical="center" wrapText="1"/>
    </xf>
    <xf numFmtId="0" fontId="89" fillId="23" borderId="71" xfId="4" applyFont="1" applyFill="1" applyBorder="1" applyAlignment="1">
      <alignment horizontal="center" vertical="center"/>
    </xf>
    <xf numFmtId="0" fontId="89" fillId="23" borderId="71" xfId="4" applyFont="1" applyFill="1" applyBorder="1" applyAlignment="1">
      <alignment horizontal="left" vertical="center"/>
    </xf>
    <xf numFmtId="0" fontId="89" fillId="23" borderId="15" xfId="4" applyFont="1" applyFill="1" applyBorder="1" applyAlignment="1">
      <alignment horizontal="right" vertical="center"/>
    </xf>
    <xf numFmtId="164" fontId="86" fillId="24" borderId="37" xfId="116" applyFont="1" applyFill="1" applyBorder="1" applyAlignment="1">
      <alignment horizontal="left" vertical="center"/>
    </xf>
    <xf numFmtId="0" fontId="89" fillId="23" borderId="45" xfId="4" applyFont="1" applyFill="1" applyBorder="1" applyAlignment="1">
      <alignment horizontal="center" vertical="center"/>
    </xf>
    <xf numFmtId="0" fontId="89" fillId="23" borderId="47" xfId="4" applyFont="1" applyFill="1" applyBorder="1" applyAlignment="1">
      <alignment horizontal="center" vertical="center"/>
    </xf>
    <xf numFmtId="0" fontId="18" fillId="0" borderId="13" xfId="0" quotePrefix="1" applyFont="1" applyFill="1" applyBorder="1" applyAlignment="1" applyProtection="1">
      <alignment horizontal="left" vertical="center"/>
    </xf>
    <xf numFmtId="0" fontId="18" fillId="0" borderId="0" xfId="0" quotePrefix="1" applyFont="1" applyFill="1" applyBorder="1" applyAlignment="1" applyProtection="1">
      <alignment horizontal="left" vertical="center"/>
    </xf>
    <xf numFmtId="0" fontId="18" fillId="0" borderId="14" xfId="0" quotePrefix="1" applyFont="1" applyFill="1" applyBorder="1" applyAlignment="1" applyProtection="1">
      <alignment horizontal="left" vertical="center"/>
    </xf>
    <xf numFmtId="0" fontId="19" fillId="0" borderId="62" xfId="0" applyFont="1" applyFill="1" applyBorder="1" applyAlignment="1" applyProtection="1">
      <alignment horizontal="center" vertical="center" wrapText="1"/>
    </xf>
    <xf numFmtId="0" fontId="19" fillId="0" borderId="73" xfId="0" applyFont="1" applyFill="1" applyBorder="1" applyAlignment="1" applyProtection="1">
      <alignment horizontal="center" vertical="center" wrapText="1"/>
    </xf>
    <xf numFmtId="0" fontId="19" fillId="0" borderId="7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04" xfId="0" applyFont="1" applyFill="1" applyBorder="1" applyAlignment="1" applyProtection="1">
      <alignment horizontal="center" vertical="center"/>
    </xf>
    <xf numFmtId="0" fontId="16" fillId="0" borderId="105" xfId="0" applyFont="1" applyFill="1" applyBorder="1" applyAlignment="1" applyProtection="1">
      <alignment horizontal="center" vertical="center"/>
    </xf>
    <xf numFmtId="166" fontId="17" fillId="0" borderId="102" xfId="2" quotePrefix="1" applyNumberFormat="1" applyFont="1" applyFill="1" applyBorder="1" applyAlignment="1" applyProtection="1">
      <alignment horizontal="center" vertical="center" wrapText="1"/>
    </xf>
    <xf numFmtId="166" fontId="17" fillId="0" borderId="72" xfId="2" quotePrefix="1" applyNumberFormat="1" applyFont="1" applyFill="1" applyBorder="1" applyAlignment="1" applyProtection="1">
      <alignment horizontal="center" vertical="center" wrapText="1"/>
    </xf>
    <xf numFmtId="0" fontId="69" fillId="36" borderId="34" xfId="5" applyFont="1" applyFill="1" applyBorder="1" applyAlignment="1" applyProtection="1">
      <alignment horizontal="center" vertical="center" wrapText="1"/>
    </xf>
    <xf numFmtId="0" fontId="65" fillId="36" borderId="34" xfId="5" applyFont="1" applyFill="1" applyBorder="1" applyAlignment="1" applyProtection="1">
      <alignment horizontal="center" vertical="center" wrapText="1"/>
    </xf>
    <xf numFmtId="0" fontId="65" fillId="36" borderId="33" xfId="5" applyFont="1" applyFill="1" applyBorder="1" applyAlignment="1" applyProtection="1">
      <alignment horizontal="center" vertical="center" wrapText="1"/>
    </xf>
    <xf numFmtId="0" fontId="65" fillId="36" borderId="35" xfId="5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1" fillId="14" borderId="108" xfId="187" applyFont="1" applyFill="1" applyBorder="1" applyAlignment="1">
      <alignment horizontal="left" vertical="center"/>
    </xf>
    <xf numFmtId="177" fontId="106" fillId="0" borderId="0" xfId="189" applyFont="1" applyAlignment="1">
      <alignment horizontal="justify" vertical="center" wrapText="1"/>
    </xf>
    <xf numFmtId="177" fontId="105" fillId="0" borderId="0" xfId="189" applyFont="1" applyBorder="1" applyAlignment="1">
      <alignment horizontal="left" vertical="center" wrapText="1"/>
    </xf>
    <xf numFmtId="177" fontId="105" fillId="0" borderId="0" xfId="189" applyFont="1" applyFill="1" applyBorder="1" applyAlignment="1">
      <alignment horizontal="left" vertical="center" wrapText="1"/>
    </xf>
    <xf numFmtId="177" fontId="105" fillId="0" borderId="62" xfId="189" applyFont="1" applyBorder="1" applyAlignment="1">
      <alignment horizontal="center" vertical="center" wrapText="1"/>
    </xf>
    <xf numFmtId="177" fontId="105" fillId="0" borderId="73" xfId="189" applyFont="1" applyBorder="1" applyAlignment="1">
      <alignment horizontal="center" vertical="center" wrapText="1"/>
    </xf>
    <xf numFmtId="177" fontId="105" fillId="0" borderId="72" xfId="189" applyFont="1" applyBorder="1" applyAlignment="1">
      <alignment horizontal="center" vertical="center" wrapText="1"/>
    </xf>
    <xf numFmtId="177" fontId="105" fillId="2" borderId="46" xfId="189" applyFont="1" applyFill="1" applyBorder="1" applyAlignment="1">
      <alignment horizontal="center" vertical="center" wrapText="1"/>
    </xf>
    <xf numFmtId="177" fontId="105" fillId="2" borderId="3" xfId="189" applyFont="1" applyFill="1" applyBorder="1" applyAlignment="1">
      <alignment horizontal="center" vertical="center" wrapText="1"/>
    </xf>
    <xf numFmtId="49" fontId="105" fillId="2" borderId="3" xfId="189" applyNumberFormat="1" applyFont="1" applyFill="1" applyBorder="1" applyAlignment="1">
      <alignment horizontal="center" vertical="center" wrapText="1"/>
    </xf>
    <xf numFmtId="175" fontId="105" fillId="4" borderId="1" xfId="61" applyNumberFormat="1" applyFont="1" applyFill="1" applyBorder="1" applyAlignment="1">
      <alignment horizontal="center" vertical="center"/>
    </xf>
    <xf numFmtId="175" fontId="105" fillId="4" borderId="105" xfId="61" applyNumberFormat="1" applyFont="1" applyFill="1" applyBorder="1" applyAlignment="1">
      <alignment horizontal="center" vertical="center"/>
    </xf>
    <xf numFmtId="177" fontId="105" fillId="2" borderId="64" xfId="189" applyFont="1" applyFill="1" applyBorder="1" applyAlignment="1">
      <alignment horizontal="center" vertical="center" wrapText="1"/>
    </xf>
    <xf numFmtId="177" fontId="105" fillId="0" borderId="113" xfId="189" applyFont="1" applyBorder="1" applyAlignment="1">
      <alignment horizontal="right" vertical="center" wrapText="1"/>
    </xf>
    <xf numFmtId="177" fontId="105" fillId="0" borderId="22" xfId="189" applyFont="1" applyBorder="1" applyAlignment="1">
      <alignment horizontal="right" vertical="center" wrapText="1"/>
    </xf>
    <xf numFmtId="177" fontId="106" fillId="0" borderId="0" xfId="189" applyFont="1" applyBorder="1" applyAlignment="1">
      <alignment horizontal="justify" vertical="center" wrapText="1"/>
    </xf>
    <xf numFmtId="175" fontId="105" fillId="4" borderId="12" xfId="61" applyNumberFormat="1" applyFont="1" applyFill="1" applyBorder="1" applyAlignment="1">
      <alignment horizontal="center" vertical="center"/>
    </xf>
    <xf numFmtId="175" fontId="105" fillId="4" borderId="114" xfId="61" applyNumberFormat="1" applyFont="1" applyFill="1" applyBorder="1" applyAlignment="1">
      <alignment horizontal="center" vertical="center"/>
    </xf>
    <xf numFmtId="177" fontId="106" fillId="0" borderId="41" xfId="189" applyFont="1" applyBorder="1" applyAlignment="1">
      <alignment horizontal="center" vertical="center"/>
    </xf>
    <xf numFmtId="177" fontId="106" fillId="0" borderId="36" xfId="189" applyFont="1" applyBorder="1" applyAlignment="1">
      <alignment horizontal="center" vertical="center"/>
    </xf>
    <xf numFmtId="177" fontId="105" fillId="0" borderId="0" xfId="189" applyFont="1" applyAlignment="1">
      <alignment horizontal="left" vertical="center" wrapText="1"/>
    </xf>
    <xf numFmtId="177" fontId="105" fillId="2" borderId="41" xfId="189" applyFont="1" applyFill="1" applyBorder="1" applyAlignment="1">
      <alignment horizontal="center" vertical="center" wrapText="1"/>
    </xf>
    <xf numFmtId="177" fontId="105" fillId="2" borderId="36" xfId="189" applyFont="1" applyFill="1" applyBorder="1" applyAlignment="1">
      <alignment horizontal="center" vertical="center" wrapText="1"/>
    </xf>
    <xf numFmtId="177" fontId="105" fillId="2" borderId="11" xfId="189" applyFont="1" applyFill="1" applyBorder="1" applyAlignment="1">
      <alignment horizontal="center" vertical="center" wrapText="1"/>
    </xf>
    <xf numFmtId="177" fontId="105" fillId="2" borderId="37" xfId="189" applyFont="1" applyFill="1" applyBorder="1" applyAlignment="1">
      <alignment horizontal="center" vertical="center" wrapText="1"/>
    </xf>
    <xf numFmtId="43" fontId="13" fillId="36" borderId="3" xfId="1" applyFont="1" applyFill="1" applyBorder="1" applyAlignment="1" applyProtection="1">
      <alignment horizontal="center" vertical="center" wrapText="1"/>
    </xf>
    <xf numFmtId="0" fontId="55" fillId="37" borderId="101" xfId="80" applyFont="1" applyFill="1" applyBorder="1" applyAlignment="1">
      <alignment horizontal="center" vertical="center"/>
    </xf>
    <xf numFmtId="0" fontId="55" fillId="37" borderId="84" xfId="80" applyFont="1" applyFill="1" applyBorder="1" applyAlignment="1">
      <alignment horizontal="center" vertical="center"/>
    </xf>
    <xf numFmtId="0" fontId="50" fillId="36" borderId="3" xfId="0" applyFont="1" applyFill="1" applyBorder="1" applyAlignment="1">
      <alignment horizontal="center"/>
    </xf>
    <xf numFmtId="49" fontId="55" fillId="37" borderId="98" xfId="80" applyNumberFormat="1" applyFont="1" applyFill="1" applyBorder="1" applyAlignment="1">
      <alignment horizontal="center" vertical="center" wrapText="1"/>
    </xf>
    <xf numFmtId="49" fontId="55" fillId="37" borderId="99" xfId="80" applyNumberFormat="1" applyFont="1" applyFill="1" applyBorder="1" applyAlignment="1">
      <alignment horizontal="center" vertical="center" wrapText="1"/>
    </xf>
    <xf numFmtId="49" fontId="55" fillId="37" borderId="100" xfId="80" applyNumberFormat="1" applyFont="1" applyFill="1" applyBorder="1" applyAlignment="1">
      <alignment horizontal="center" vertical="center" wrapText="1"/>
    </xf>
    <xf numFmtId="49" fontId="55" fillId="37" borderId="76" xfId="80" applyNumberFormat="1" applyFont="1" applyFill="1" applyBorder="1" applyAlignment="1">
      <alignment horizontal="center" vertical="center" wrapText="1"/>
    </xf>
    <xf numFmtId="49" fontId="55" fillId="37" borderId="79" xfId="80" applyNumberFormat="1" applyFont="1" applyFill="1" applyBorder="1" applyAlignment="1">
      <alignment horizontal="center" vertical="center" wrapText="1"/>
    </xf>
    <xf numFmtId="49" fontId="55" fillId="37" borderId="83" xfId="80" applyNumberFormat="1" applyFont="1" applyFill="1" applyBorder="1" applyAlignment="1">
      <alignment horizontal="center" vertical="center" wrapText="1"/>
    </xf>
    <xf numFmtId="0" fontId="54" fillId="0" borderId="0" xfId="80" applyFont="1" applyBorder="1" applyAlignment="1">
      <alignment horizontal="center" vertical="center" wrapText="1"/>
    </xf>
    <xf numFmtId="43" fontId="13" fillId="36" borderId="3" xfId="1" applyNumberFormat="1" applyFont="1" applyFill="1" applyBorder="1" applyAlignment="1" applyProtection="1">
      <alignment horizontal="center" vertical="center" wrapText="1"/>
    </xf>
  </cellXfs>
  <cellStyles count="191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2 3" xfId="178" xr:uid="{00000000-0005-0000-0000-000031000000}"/>
    <cellStyle name="Migliaia [0] 3" xfId="54" xr:uid="{00000000-0005-0000-0000-000032000000}"/>
    <cellStyle name="Migliaia [0] 3 2" xfId="55" xr:uid="{00000000-0005-0000-0000-000033000000}"/>
    <cellStyle name="Migliaia [0] 4" xfId="56" xr:uid="{00000000-0005-0000-0000-000034000000}"/>
    <cellStyle name="Migliaia [0] 5" xfId="57" xr:uid="{00000000-0005-0000-0000-000035000000}"/>
    <cellStyle name="Migliaia [0] 6" xfId="58" xr:uid="{00000000-0005-0000-0000-000036000000}"/>
    <cellStyle name="Migliaia [0] 7" xfId="127" xr:uid="{00000000-0005-0000-0000-000037000000}"/>
    <cellStyle name="Migliaia [0] 7 2" xfId="155" xr:uid="{00000000-0005-0000-0000-000038000000}"/>
    <cellStyle name="Migliaia [0] 8 2" xfId="59" xr:uid="{00000000-0005-0000-0000-000039000000}"/>
    <cellStyle name="Migliaia 10" xfId="126" xr:uid="{00000000-0005-0000-0000-00003A000000}"/>
    <cellStyle name="Migliaia 10 2" xfId="154" xr:uid="{00000000-0005-0000-0000-00003B000000}"/>
    <cellStyle name="Migliaia 10 3" xfId="190" xr:uid="{00000000-0005-0000-0000-00003C000000}"/>
    <cellStyle name="Migliaia 11" xfId="60" xr:uid="{00000000-0005-0000-0000-00003D000000}"/>
    <cellStyle name="Migliaia 12" xfId="130" xr:uid="{00000000-0005-0000-0000-00003E000000}"/>
    <cellStyle name="Migliaia 12 2" xfId="158" xr:uid="{00000000-0005-0000-0000-00003F000000}"/>
    <cellStyle name="Migliaia 13" xfId="134" xr:uid="{00000000-0005-0000-0000-000040000000}"/>
    <cellStyle name="Migliaia 14" xfId="135" xr:uid="{00000000-0005-0000-0000-000041000000}"/>
    <cellStyle name="Migliaia 15" xfId="145" xr:uid="{00000000-0005-0000-0000-000042000000}"/>
    <cellStyle name="Migliaia 16" xfId="161" xr:uid="{00000000-0005-0000-0000-000043000000}"/>
    <cellStyle name="Migliaia 17" xfId="160" xr:uid="{00000000-0005-0000-0000-000044000000}"/>
    <cellStyle name="Migliaia 18" xfId="163" xr:uid="{00000000-0005-0000-0000-000045000000}"/>
    <cellStyle name="Migliaia 19" xfId="165" xr:uid="{00000000-0005-0000-0000-000046000000}"/>
    <cellStyle name="Migliaia 2" xfId="61" xr:uid="{00000000-0005-0000-0000-000047000000}"/>
    <cellStyle name="Migliaia 2 2" xfId="62" xr:uid="{00000000-0005-0000-0000-000048000000}"/>
    <cellStyle name="Migliaia 2 3" xfId="63" xr:uid="{00000000-0005-0000-0000-000049000000}"/>
    <cellStyle name="Migliaia 2 4" xfId="64" xr:uid="{00000000-0005-0000-0000-00004A000000}"/>
    <cellStyle name="Migliaia 2_AOTS_Organizzazione_31-12-2011" xfId="65" xr:uid="{00000000-0005-0000-0000-00004B000000}"/>
    <cellStyle name="Migliaia 20" xfId="166" xr:uid="{00000000-0005-0000-0000-00004C000000}"/>
    <cellStyle name="Migliaia 21" xfId="167" xr:uid="{00000000-0005-0000-0000-00004D000000}"/>
    <cellStyle name="Migliaia 22" xfId="168" xr:uid="{00000000-0005-0000-0000-00004E000000}"/>
    <cellStyle name="Migliaia 23" xfId="169" xr:uid="{00000000-0005-0000-0000-00004F000000}"/>
    <cellStyle name="Migliaia 24" xfId="170" xr:uid="{00000000-0005-0000-0000-000050000000}"/>
    <cellStyle name="Migliaia 25" xfId="171" xr:uid="{00000000-0005-0000-0000-000051000000}"/>
    <cellStyle name="Migliaia 26" xfId="172" xr:uid="{00000000-0005-0000-0000-000052000000}"/>
    <cellStyle name="Migliaia 27" xfId="173" xr:uid="{00000000-0005-0000-0000-000053000000}"/>
    <cellStyle name="Migliaia 28" xfId="174" xr:uid="{00000000-0005-0000-0000-000054000000}"/>
    <cellStyle name="Migliaia 29" xfId="175" xr:uid="{00000000-0005-0000-0000-000055000000}"/>
    <cellStyle name="Migliaia 3" xfId="66" xr:uid="{00000000-0005-0000-0000-000056000000}"/>
    <cellStyle name="Migliaia 3 2" xfId="67" xr:uid="{00000000-0005-0000-0000-000057000000}"/>
    <cellStyle name="Migliaia 3_AOTS_Organizzazione_31-12-2011" xfId="68" xr:uid="{00000000-0005-0000-0000-000058000000}"/>
    <cellStyle name="Migliaia 30" xfId="176" xr:uid="{00000000-0005-0000-0000-000059000000}"/>
    <cellStyle name="Migliaia 31" xfId="181" xr:uid="{00000000-0005-0000-0000-00005A000000}"/>
    <cellStyle name="Migliaia 32" xfId="183" xr:uid="{00000000-0005-0000-0000-00005B000000}"/>
    <cellStyle name="Migliaia 33" xfId="186" xr:uid="{00000000-0005-0000-0000-00005C000000}"/>
    <cellStyle name="Migliaia 4" xfId="69" xr:uid="{00000000-0005-0000-0000-00005D000000}"/>
    <cellStyle name="Migliaia 4 2" xfId="70" xr:uid="{00000000-0005-0000-0000-00005E000000}"/>
    <cellStyle name="Migliaia 5" xfId="71" xr:uid="{00000000-0005-0000-0000-00005F000000}"/>
    <cellStyle name="Migliaia 6" xfId="72" xr:uid="{00000000-0005-0000-0000-000060000000}"/>
    <cellStyle name="Migliaia 6 2" xfId="119" xr:uid="{00000000-0005-0000-0000-000061000000}"/>
    <cellStyle name="Migliaia 6 2 2" xfId="149" xr:uid="{00000000-0005-0000-0000-000062000000}"/>
    <cellStyle name="Migliaia 6 3" xfId="137" xr:uid="{00000000-0005-0000-0000-000063000000}"/>
    <cellStyle name="Migliaia 7" xfId="73" xr:uid="{00000000-0005-0000-0000-000064000000}"/>
    <cellStyle name="Migliaia 7 2" xfId="138" xr:uid="{00000000-0005-0000-0000-000065000000}"/>
    <cellStyle name="Migliaia 8" xfId="74" xr:uid="{00000000-0005-0000-0000-000066000000}"/>
    <cellStyle name="Migliaia 8 2" xfId="139" xr:uid="{00000000-0005-0000-0000-000067000000}"/>
    <cellStyle name="Migliaia 9" xfId="116" xr:uid="{00000000-0005-0000-0000-000068000000}"/>
    <cellStyle name="Migliaia 9 2" xfId="75" xr:uid="{00000000-0005-0000-0000-000069000000}"/>
    <cellStyle name="Migliaia 9 3" xfId="147" xr:uid="{00000000-0005-0000-0000-00006A000000}"/>
    <cellStyle name="Neutrale 2" xfId="76" xr:uid="{00000000-0005-0000-0000-00006B000000}"/>
    <cellStyle name="Normal 12" xfId="117" xr:uid="{00000000-0005-0000-0000-00006C000000}"/>
    <cellStyle name="Normal 12 2" xfId="148" xr:uid="{00000000-0005-0000-0000-00006D000000}"/>
    <cellStyle name="Normal 2" xfId="77" xr:uid="{00000000-0005-0000-0000-00006E000000}"/>
    <cellStyle name="Normal_all7_pdc" xfId="78" xr:uid="{00000000-0005-0000-0000-00006F000000}"/>
    <cellStyle name="Normal_Sheet1 2" xfId="5" xr:uid="{00000000-0005-0000-0000-000070000000}"/>
    <cellStyle name="Normale" xfId="0" builtinId="0"/>
    <cellStyle name="Normale 10" xfId="121" xr:uid="{00000000-0005-0000-0000-000072000000}"/>
    <cellStyle name="Normale 11" xfId="123" xr:uid="{00000000-0005-0000-0000-000073000000}"/>
    <cellStyle name="Normale 11 2" xfId="151" xr:uid="{00000000-0005-0000-0000-000074000000}"/>
    <cellStyle name="Normale 12" xfId="125" xr:uid="{00000000-0005-0000-0000-000075000000}"/>
    <cellStyle name="Normale 12 2" xfId="153" xr:uid="{00000000-0005-0000-0000-000076000000}"/>
    <cellStyle name="Normale 13" xfId="132" xr:uid="{00000000-0005-0000-0000-000077000000}"/>
    <cellStyle name="Normale 14" xfId="146" xr:uid="{00000000-0005-0000-0000-000078000000}"/>
    <cellStyle name="Normale 15" xfId="162" xr:uid="{00000000-0005-0000-0000-000079000000}"/>
    <cellStyle name="Normale 16" xfId="164" xr:uid="{00000000-0005-0000-0000-00007A000000}"/>
    <cellStyle name="Normale 17" xfId="179" xr:uid="{00000000-0005-0000-0000-00007B000000}"/>
    <cellStyle name="Normale 18" xfId="180" xr:uid="{00000000-0005-0000-0000-00007C000000}"/>
    <cellStyle name="Normale 18 3" xfId="177" xr:uid="{00000000-0005-0000-0000-00007D000000}"/>
    <cellStyle name="Normale 18 3 2" xfId="184" xr:uid="{00000000-0005-0000-0000-00007E000000}"/>
    <cellStyle name="Normale 19" xfId="129" xr:uid="{00000000-0005-0000-0000-00007F000000}"/>
    <cellStyle name="Normale 19 2" xfId="124" xr:uid="{00000000-0005-0000-0000-000080000000}"/>
    <cellStyle name="Normale 19 2 2" xfId="131" xr:uid="{00000000-0005-0000-0000-000081000000}"/>
    <cellStyle name="Normale 19 2 2 2" xfId="159" xr:uid="{00000000-0005-0000-0000-000082000000}"/>
    <cellStyle name="Normale 19 2 3" xfId="152" xr:uid="{00000000-0005-0000-0000-000083000000}"/>
    <cellStyle name="Normale 19 3" xfId="157" xr:uid="{00000000-0005-0000-0000-000084000000}"/>
    <cellStyle name="Normale 2" xfId="79" xr:uid="{00000000-0005-0000-0000-000085000000}"/>
    <cellStyle name="Normale 2 2" xfId="80" xr:uid="{00000000-0005-0000-0000-000086000000}"/>
    <cellStyle name="Normale 2 2 2" xfId="189" xr:uid="{00000000-0005-0000-0000-000087000000}"/>
    <cellStyle name="Normale 2_1 BILANCIO AOU" xfId="81" xr:uid="{00000000-0005-0000-0000-000088000000}"/>
    <cellStyle name="Normale 20" xfId="122" xr:uid="{00000000-0005-0000-0000-000089000000}"/>
    <cellStyle name="Normale 21" xfId="185" xr:uid="{00000000-0005-0000-0000-00008A000000}"/>
    <cellStyle name="Normale 3" xfId="82" xr:uid="{00000000-0005-0000-0000-00008B000000}"/>
    <cellStyle name="Normale 3 2" xfId="83" xr:uid="{00000000-0005-0000-0000-00008C000000}"/>
    <cellStyle name="Normale 3 3" xfId="84" xr:uid="{00000000-0005-0000-0000-00008D000000}"/>
    <cellStyle name="Normale 4" xfId="85" xr:uid="{00000000-0005-0000-0000-00008E000000}"/>
    <cellStyle name="Normale 5" xfId="86" xr:uid="{00000000-0005-0000-0000-00008F000000}"/>
    <cellStyle name="Normale 6" xfId="87" xr:uid="{00000000-0005-0000-0000-000090000000}"/>
    <cellStyle name="Normale 6 2" xfId="88" xr:uid="{00000000-0005-0000-0000-000091000000}"/>
    <cellStyle name="Normale 7" xfId="89" xr:uid="{00000000-0005-0000-0000-000092000000}"/>
    <cellStyle name="Normale 7 2" xfId="90" xr:uid="{00000000-0005-0000-0000-000093000000}"/>
    <cellStyle name="Normale 7 2 2" xfId="141" xr:uid="{00000000-0005-0000-0000-000094000000}"/>
    <cellStyle name="Normale 7 3" xfId="120" xr:uid="{00000000-0005-0000-0000-000095000000}"/>
    <cellStyle name="Normale 7 3 2" xfId="150" xr:uid="{00000000-0005-0000-0000-000096000000}"/>
    <cellStyle name="Normale 7 4" xfId="140" xr:uid="{00000000-0005-0000-0000-000097000000}"/>
    <cellStyle name="Normale 7_Allegati 1-2def" xfId="91" xr:uid="{00000000-0005-0000-0000-000098000000}"/>
    <cellStyle name="Normale 8" xfId="92" xr:uid="{00000000-0005-0000-0000-000099000000}"/>
    <cellStyle name="Normale 8 2" xfId="142" xr:uid="{00000000-0005-0000-0000-00009A000000}"/>
    <cellStyle name="Normale 9" xfId="93" xr:uid="{00000000-0005-0000-0000-00009B000000}"/>
    <cellStyle name="Normale 9 2" xfId="143" xr:uid="{00000000-0005-0000-0000-00009C000000}"/>
    <cellStyle name="Normale_All7_piano dei conti" xfId="6" xr:uid="{00000000-0005-0000-0000-00009D000000}"/>
    <cellStyle name="Normale_FLUSSI FINANZIARI" xfId="187" xr:uid="{00000000-0005-0000-0000-00009E000000}"/>
    <cellStyle name="Normale_Mattone CE_Budget 2008 (v. 0.5 del 12.02.2008) 2" xfId="4" xr:uid="{00000000-0005-0000-0000-00009F000000}"/>
    <cellStyle name="Normale_modelloDCF2004bottoni" xfId="188" xr:uid="{00000000-0005-0000-0000-0000A0000000}"/>
    <cellStyle name="Nota 2" xfId="94" xr:uid="{00000000-0005-0000-0000-0000A1000000}"/>
    <cellStyle name="Output 2" xfId="95" xr:uid="{00000000-0005-0000-0000-0000A2000000}"/>
    <cellStyle name="Percent 2" xfId="96" xr:uid="{00000000-0005-0000-0000-0000A3000000}"/>
    <cellStyle name="Percent 3" xfId="97" xr:uid="{00000000-0005-0000-0000-0000A4000000}"/>
    <cellStyle name="Percentuale" xfId="3" builtinId="5"/>
    <cellStyle name="Percentuale 2" xfId="98" xr:uid="{00000000-0005-0000-0000-0000A6000000}"/>
    <cellStyle name="Percentuale 2 2" xfId="99" xr:uid="{00000000-0005-0000-0000-0000A7000000}"/>
    <cellStyle name="Percentuale 2 3" xfId="100" xr:uid="{00000000-0005-0000-0000-0000A8000000}"/>
    <cellStyle name="Percentuale 3" xfId="128" xr:uid="{00000000-0005-0000-0000-0000A9000000}"/>
    <cellStyle name="Percentuale 3 2" xfId="156" xr:uid="{00000000-0005-0000-0000-0000AA000000}"/>
    <cellStyle name="Percentuale 4" xfId="101" xr:uid="{00000000-0005-0000-0000-0000AB000000}"/>
    <cellStyle name="Percentuale 5" xfId="136" xr:uid="{00000000-0005-0000-0000-0000AC000000}"/>
    <cellStyle name="Percentuale 6" xfId="182" xr:uid="{00000000-0005-0000-0000-0000AD000000}"/>
    <cellStyle name="SAS FM Row drillable header" xfId="102" xr:uid="{00000000-0005-0000-0000-0000AE000000}"/>
    <cellStyle name="SAS FM Row header" xfId="103" xr:uid="{00000000-0005-0000-0000-0000AF000000}"/>
    <cellStyle name="Testo avviso 2" xfId="104" xr:uid="{00000000-0005-0000-0000-0000B0000000}"/>
    <cellStyle name="Testo descrittivo 2" xfId="105" xr:uid="{00000000-0005-0000-0000-0000B1000000}"/>
    <cellStyle name="Testo descrittivo 3" xfId="144" xr:uid="{00000000-0005-0000-0000-0000B2000000}"/>
    <cellStyle name="Titolo 1 2" xfId="106" xr:uid="{00000000-0005-0000-0000-0000B3000000}"/>
    <cellStyle name="Titolo 2 2" xfId="107" xr:uid="{00000000-0005-0000-0000-0000B4000000}"/>
    <cellStyle name="Titolo 3 2" xfId="108" xr:uid="{00000000-0005-0000-0000-0000B5000000}"/>
    <cellStyle name="Titolo 4 2" xfId="109" xr:uid="{00000000-0005-0000-0000-0000B6000000}"/>
    <cellStyle name="Titolo 5" xfId="110" xr:uid="{00000000-0005-0000-0000-0000B7000000}"/>
    <cellStyle name="Titolo 6" xfId="118" xr:uid="{00000000-0005-0000-0000-0000B8000000}"/>
    <cellStyle name="Totale 2" xfId="111" xr:uid="{00000000-0005-0000-0000-0000B9000000}"/>
    <cellStyle name="Valore non valido 2" xfId="112" xr:uid="{00000000-0005-0000-0000-0000BA000000}"/>
    <cellStyle name="Valore valido 2" xfId="113" xr:uid="{00000000-0005-0000-0000-0000BB000000}"/>
    <cellStyle name="Valuta (0)_% Attrezzature ed Edilizia" xfId="114" xr:uid="{00000000-0005-0000-0000-0000BC000000}"/>
    <cellStyle name="Valuta 2" xfId="115" xr:uid="{00000000-0005-0000-0000-0000BD000000}"/>
    <cellStyle name="Valuta 3" xfId="133" xr:uid="{00000000-0005-0000-0000-0000BE000000}"/>
  </cellStyles>
  <dxfs count="0"/>
  <tableStyles count="0" defaultTableStyle="TableStyleMedium2" defaultPivotStyle="PivotStyleLight16"/>
  <colors>
    <mruColors>
      <color rgb="FF00FFFF"/>
      <color rgb="FF66FF66"/>
      <color rgb="FFFFCCFF"/>
      <color rgb="FF99FFCC"/>
      <color rgb="FFFF00FF"/>
      <color rgb="FFCCFFCC"/>
      <color rgb="FF99FF99"/>
      <color rgb="FFCC3300"/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5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1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ocuments%20and%20Settings\rachellia\Documenti\PIANO%202003\proiezione%20SP%20al%2031-12-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COMUNE\BILANCI\2000\AlimentazioneBil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tomasin.marzia\Impostazioni%20locali\Temporary%20Internet%20Files\Content.IE5\9SQE5D1F\BILANCI\2000\AlimentazioneBil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0\AlimentazioneBil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COMUNE\BILANCI\2000\AlimentazioneBil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EXCEL\REPORT%202001\agosto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Dotazione%20Personale\MOVIMENTI%20PERSONALE\Mov-PERSONALE_anno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Dotazione%20Personale\MOVIMENTI%20PERSONALE\Mov-PERSONALE_anno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RAGIONER\BIL01\COSRI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IONER\BIL01\COSRIC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RAGIONER\BIL01\COSRI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trimestrali%202004\TRIM%20UFFICIALI\3trim%20uff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consolidato\agenzia-preventivo%20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2\Preventivo%202002\Bilanci%20aziende\burlo\MAST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2\Preventivo%202002\Bilanci%20aziende\burlo\MAST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chellia\Documenti\PIANO%202003\proiezione%20SP%20al%2031-12-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MOVIMENTI%20PERSONALE\Mov-PERSONALE_anno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MOVIMENTI%20PERSONALE\Mov-PERSONALE_anno%2020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Bilancio\2005\consuntivo%202005\Bil%20CSC%202005_collegi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Bilancio\2005\consuntivo%202005\Bil%20CSC%202005_collegi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Personali\Tomasin\M.Tomasin\ENTRATE\COGE\COGE\COGE\AOU\BILANCI\2010\REVISIONE%20PAO%202010\DOCUMENTI%20UFFICIALI\BDGT%20DSC%202010_seconda%20fase%20bis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Personali\Tomasin\M.Tomasin\ENTRATE\COGE\COGE\COGE\AOU\BILANCI\2010\REVISIONE%20PAO%202010\DOCUMENTI%20UFFICIALI\BDGT%20DSC%202010_seconda%20fase%20bis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Bilanci\Consuntivi\Anno%202001\SCHEMI%20X%20CONSUNTIVO%202001%204.4.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99consolidato\agenzia-preventivo%209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1\Preventivo%202001\Bilanci%20aziende\ass%202\BILANCIO%20199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1\Preventivo%202001\Bilanci%20aziende\ass%202\BILANCIO%20199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nvenzSISR\Anno%202004-Convenzione%20SISR\Conduzione%20Applicativa_2004\Applicativo_5_2_2004_vers_presentata\piano_2004_v3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903825\Impostazioni%20locali\Temporary%20Internet%20Files\OLK3A\CONDUZIONE\CONDUZIONE%20APPLICATIVA\piano_2004_SaS_Calcolo_Variazione_Aziend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COMUNE\BILANCI\2000\AlimentazioneBil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ProgrammazioneControllo\COMUNE\BILANCI\2000\AlimentazioneBil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1999\Preventivo%201999\Consolidato%20prev99\Conto%20economico\Consol%20CE9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1999\Preventivo%201999\Consolidato%20prev99\Conto%20economico\Consol%20CE9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hellia\Documenti\PIANO%202003\proiezione%20SP%20al%2031-12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0\AlimentazioneBil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Fisse_Pers_SSR"/>
      <sheetName val="C_E__preventivo"/>
      <sheetName val="Contr_Reg_"/>
      <sheetName val="Tabelle_DRG-Amb_"/>
      <sheetName val="BudgetTes_"/>
      <sheetName val="Contr_privati-Org_-Rev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entazione_CE01"/>
      <sheetName val="AOTS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entazione_CE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  <sheetName val="alim s.p."/>
    </sheetNames>
    <sheetDataSet>
      <sheetData sheetId="0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  <sheetName val="alim s.p.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 s.p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  <sheetName val="alim s.p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1 contr."/>
      <sheetName val="2. prestazioni"/>
      <sheetName val="3. rinnovi "/>
      <sheetName val="2c mob.reg.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C_E__preventivo"/>
      <sheetName val="BGT_Patrim_"/>
      <sheetName val="fabbis_copert__"/>
      <sheetName val="Deb_vs_forn_"/>
      <sheetName val="imm_mater_"/>
      <sheetName val="pluriennale_99-00"/>
      <sheetName val="C_E__preventivo1"/>
      <sheetName val="BGT_Patrim_1"/>
      <sheetName val="fabbis_copert__1"/>
      <sheetName val="Deb_vs_forn_1"/>
      <sheetName val="imm_mater_1"/>
      <sheetName val="pluriennale_99-001"/>
      <sheetName val="alim s.p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  <sheetName val="cam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 refreshError="1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"/>
      <sheetName val="risorse_umane"/>
      <sheetName val="ricavi_da_prestazioni"/>
      <sheetName val="tetti_ricovero"/>
      <sheetName val="tetti_ambul"/>
      <sheetName val="rinnovi_contratt_"/>
      <sheetName val="alim s.p.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  <sheetName val="alim s.p."/>
      <sheetName val="Alim C.E.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alim s.p.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2010"/>
      <sheetName val="profili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  <sheetName val="riepilogo_costi_del_personale1"/>
      <sheetName val="personale_altri_enti1"/>
      <sheetName val="Alim_C_E_1"/>
      <sheetName val="Alim_S_P_1"/>
      <sheetName val="Schema_C_E_1"/>
      <sheetName val="Schema_S_P_1"/>
      <sheetName val="FABB_COPERT_1"/>
      <sheetName val="imm_immat__(NI1)1"/>
      <sheetName val="imm_mater__(NI2)1"/>
      <sheetName val="imm_finanz__(NI3)1"/>
      <sheetName val="crediti_(NI4)1"/>
      <sheetName val="att_finanz_-disp_liq_(NI5)1"/>
      <sheetName val="patrim_netto_(NI6)1"/>
      <sheetName val="fondi_(NI7)1"/>
      <sheetName val="fondi_(NI7_-_bis)1"/>
      <sheetName val="debiti_(NI8)1"/>
      <sheetName val="comp_cr_dr__(NI9)1"/>
      <sheetName val="ratei_e_risc__(NI10)1"/>
      <sheetName val="cr_dr_infra_(NI11)1"/>
      <sheetName val="ric-costi_infra__(NI12)1"/>
      <sheetName val="contributi_(NI13)1"/>
      <sheetName val="prest_SSN_(NI14)1"/>
      <sheetName val="acc__rinnovi_contr__(NI15)1"/>
      <sheetName val="prov_oneri_straord__(NI16)1"/>
      <sheetName val="personale_(NI17-1)1"/>
      <sheetName val="personale_(NI17-2)1"/>
      <sheetName val="riepilogo_costi_del_personale2"/>
      <sheetName val="personale_altri_enti2"/>
      <sheetName val="Alim_C_E_2"/>
      <sheetName val="Alim_S_P_2"/>
      <sheetName val="Schema_C_E_2"/>
      <sheetName val="Schema_S_P_2"/>
      <sheetName val="FABB_COPERT_2"/>
      <sheetName val="imm_immat__(NI1)2"/>
      <sheetName val="imm_mater__(NI2)2"/>
      <sheetName val="imm_finanz__(NI3)2"/>
      <sheetName val="crediti_(NI4)2"/>
      <sheetName val="att_finanz_-disp_liq_(NI5)2"/>
      <sheetName val="patrim_netto_(NI6)2"/>
      <sheetName val="fondi_(NI7)2"/>
      <sheetName val="fondi_(NI7_-_bis)2"/>
      <sheetName val="debiti_(NI8)2"/>
      <sheetName val="comp_cr_dr__(NI9)2"/>
      <sheetName val="ratei_e_risc__(NI10)2"/>
      <sheetName val="cr_dr_infra_(NI11)2"/>
      <sheetName val="ric-costi_infra__(NI12)2"/>
      <sheetName val="contributi_(NI13)2"/>
      <sheetName val="prest_SSN_(NI14)2"/>
      <sheetName val="acc__rinnovi_contr__(NI15)2"/>
      <sheetName val="prov_oneri_straord__(NI16)2"/>
      <sheetName val="personale_(NI17-1)2"/>
      <sheetName val="personale_(NI17-2)2"/>
      <sheetName val="riepilogo_costi_del_personale3"/>
      <sheetName val="personale_altri_enti3"/>
      <sheetName val="Alim_C_E_3"/>
      <sheetName val="Alim_S_P_3"/>
      <sheetName val="Schema_C_E_3"/>
      <sheetName val="Schema_S_P_3"/>
      <sheetName val="FABB_COPERT_3"/>
      <sheetName val="imm_immat__(NI1)3"/>
      <sheetName val="imm_mater__(NI2)3"/>
      <sheetName val="imm_finanz__(NI3)3"/>
      <sheetName val="crediti_(NI4)3"/>
      <sheetName val="att_finanz_-disp_liq_(NI5)3"/>
      <sheetName val="patrim_netto_(NI6)3"/>
      <sheetName val="fondi_(NI7)3"/>
      <sheetName val="fondi_(NI7_-_bis)3"/>
      <sheetName val="debiti_(NI8)3"/>
      <sheetName val="comp_cr_dr__(NI9)3"/>
      <sheetName val="ratei_e_risc__(NI10)3"/>
      <sheetName val="cr_dr_infra_(NI11)3"/>
      <sheetName val="ric-costi_infra__(NI12)3"/>
      <sheetName val="contributi_(NI13)3"/>
      <sheetName val="prest_SSN_(NI14)3"/>
      <sheetName val="acc__rinnovi_contr__(NI15)3"/>
      <sheetName val="prov_oneri_straord__(NI16)3"/>
      <sheetName val="personale_(NI17-1)3"/>
      <sheetName val="personale_(NI17-2)3"/>
      <sheetName val="Alimentazione_CE012"/>
      <sheetName val="riepilogo_costi_del_personale4"/>
      <sheetName val="personale_altri_enti4"/>
      <sheetName val="Alim_C_E_4"/>
      <sheetName val="Alim_S_P_4"/>
      <sheetName val="Schema_C_E_4"/>
      <sheetName val="Schema_S_P_4"/>
      <sheetName val="FABB_COPERT_4"/>
      <sheetName val="imm_immat__(NI1)4"/>
      <sheetName val="imm_mater__(NI2)4"/>
      <sheetName val="imm_finanz__(NI3)4"/>
      <sheetName val="crediti_(NI4)4"/>
      <sheetName val="att_finanz_-disp_liq_(NI5)4"/>
      <sheetName val="patrim_netto_(NI6)4"/>
      <sheetName val="fondi_(NI7)4"/>
      <sheetName val="fondi_(NI7_-_bis)4"/>
      <sheetName val="debiti_(NI8)4"/>
      <sheetName val="comp_cr_dr__(NI9)4"/>
      <sheetName val="ratei_e_risc__(NI10)4"/>
      <sheetName val="cr_dr_infra_(NI11)4"/>
      <sheetName val="ric-costi_infra__(NI12)4"/>
      <sheetName val="contributi_(NI13)4"/>
      <sheetName val="prest_SSN_(NI14)4"/>
      <sheetName val="acc__rinnovi_contr__(NI15)4"/>
      <sheetName val="prov_oneri_straord__(NI16)4"/>
      <sheetName val="personale_(NI17-1)4"/>
      <sheetName val="personale_(NI17-2)4"/>
      <sheetName val="riepilogo_costi_del_personale5"/>
      <sheetName val="personale_altri_enti5"/>
      <sheetName val="Alim_C_E_5"/>
      <sheetName val="Alim_S_P_5"/>
      <sheetName val="Schema_C_E_5"/>
      <sheetName val="Schema_S_P_5"/>
      <sheetName val="FABB_COPERT_5"/>
      <sheetName val="imm_immat__(NI1)5"/>
      <sheetName val="imm_mater__(NI2)5"/>
      <sheetName val="imm_finanz__(NI3)5"/>
      <sheetName val="crediti_(NI4)5"/>
      <sheetName val="att_finanz_-disp_liq_(NI5)5"/>
      <sheetName val="patrim_netto_(NI6)5"/>
      <sheetName val="fondi_(NI7)5"/>
      <sheetName val="fondi_(NI7_-_bis)5"/>
      <sheetName val="debiti_(NI8)5"/>
      <sheetName val="comp_cr_dr__(NI9)5"/>
      <sheetName val="ratei_e_risc__(NI10)5"/>
      <sheetName val="cr_dr_infra_(NI11)5"/>
      <sheetName val="ric-costi_infra__(NI12)5"/>
      <sheetName val="contributi_(NI13)5"/>
      <sheetName val="prest_SSN_(NI14)5"/>
      <sheetName val="acc__rinnovi_contr__(NI15)5"/>
      <sheetName val="prov_oneri_straord__(NI16)5"/>
      <sheetName val="personale_(NI17-1)5"/>
      <sheetName val="personale_(NI17-2)5"/>
      <sheetName val="2010"/>
      <sheetName val="profili"/>
      <sheetName val="Codifiche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  <sheetName val="Alim_C_E_"/>
      <sheetName val="Alim_S_P_"/>
      <sheetName val="Schema_C_E_"/>
      <sheetName val="Schema_S_P__"/>
      <sheetName val="ric-costi_infragruppo_"/>
      <sheetName val="Alim_C_E_1"/>
      <sheetName val="Alim_S_P_1"/>
      <sheetName val="Schema_C_E_1"/>
      <sheetName val="Schema_S_P__1"/>
      <sheetName val="ric-costi_infragruppo_1"/>
      <sheetName val="Alim_C_E_2"/>
      <sheetName val="Alim_S_P_2"/>
      <sheetName val="Schema_C_E_2"/>
      <sheetName val="Schema_S_P__2"/>
      <sheetName val="ric-costi_infragruppo_2"/>
      <sheetName val="Alim_C_E_3"/>
      <sheetName val="Alim_S_P_3"/>
      <sheetName val="Schema_C_E_3"/>
      <sheetName val="Schema_S_P__3"/>
      <sheetName val="ric-costi_infragrupp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  <sheetName val="C_E__preventivo8"/>
      <sheetName val="Alimentazione CE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  <sheetName val="Codifiche"/>
      <sheetName val="alim s.p."/>
      <sheetName val="Alimentazione CE01"/>
      <sheetName val="Alimentazione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  <sheetName val="Alimentazione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_C_E_1"/>
      <sheetName val="Alim_S_P_2"/>
      <sheetName val="Schema_C_E_1"/>
      <sheetName val="Schema_S_P_1"/>
      <sheetName val="FABB_COPERT"/>
      <sheetName val="ratei_e_risconti1"/>
      <sheetName val="immobiliz_1"/>
      <sheetName val="fondi"/>
      <sheetName val="patrim_netto1"/>
      <sheetName val="Alimentazione"/>
      <sheetName val="Fisse_Pers_SSR1"/>
      <sheetName val="Riepilogo"/>
      <sheetName val="C_E__preventivo1"/>
      <sheetName val="Contr_Reg_1"/>
      <sheetName val="Tabelle_DRG-Amb_1"/>
      <sheetName val="Sociale"/>
      <sheetName val="BudgetTes_1"/>
      <sheetName val="Contr_privati-Org_-Rev_1"/>
      <sheetName val="RSA"/>
      <sheetName val="Alim_SSC1"/>
      <sheetName val="Fin_integr_1"/>
      <sheetName val="Diff_Stima-Chius_1"/>
      <sheetName val="C_E__1"/>
      <sheetName val="rimanenze"/>
      <sheetName val="Fondi_Inc_Access_Posiz_1"/>
      <sheetName val="accantonamenti"/>
      <sheetName val="Fiananz_20021"/>
      <sheetName val="Personale"/>
      <sheetName val="Contributi"/>
      <sheetName val="DRG-AMB_reg1"/>
      <sheetName val="immob_1"/>
      <sheetName val="Budget_Tesoreria1"/>
      <sheetName val="Tabelle"/>
      <sheetName val="Deb_vs_forn_1"/>
      <sheetName val="Perdita"/>
      <sheetName val="Alim_S_P_3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 C.E."/>
      <sheetName val="Alim S.P."/>
      <sheetName val="Schema C.E."/>
      <sheetName val="Schema S.P."/>
      <sheetName val="ratei e risconti"/>
      <sheetName val="immobiliz."/>
      <sheetName val="patrim.netto"/>
      <sheetName val="Fisse Pers.SSR"/>
      <sheetName val="C.E. preventivo"/>
      <sheetName val="Contr.Reg."/>
      <sheetName val="Tabelle DRG-Amb."/>
      <sheetName val="BudgetTes."/>
      <sheetName val="Contr.privati-Org.-Rev."/>
      <sheetName val="Alim.SSC"/>
      <sheetName val="Fin.integr."/>
      <sheetName val="Diff.Stima-Chius."/>
      <sheetName val="C.E. "/>
      <sheetName val="Fondi Inc.Access.Posiz."/>
      <sheetName val="Fiananz.2002"/>
      <sheetName val="DRG-AMB.reg"/>
      <sheetName val="immob."/>
      <sheetName val="Budget Tesoreria"/>
      <sheetName val="Deb vs forn.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 refreshError="1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Alimentazione CE01"/>
      <sheetName val="Alimenta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  <sheetName val="rettifiche_di_eliv´b"/>
      <sheetName val="rettifiche_di_eliv´b??_x0019__x0001_0."/>
      <sheetName val="Alimentazione CE01"/>
      <sheetName val="alim s.p."/>
      <sheetName val="Alim C.E."/>
      <sheetName val="mesi"/>
      <sheetName val="pazienti"/>
      <sheetName val="prestazioni"/>
      <sheetName val="st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55"/>
  <sheetViews>
    <sheetView zoomScaleNormal="100" workbookViewId="0">
      <selection activeCell="A7" sqref="A7"/>
    </sheetView>
  </sheetViews>
  <sheetFormatPr defaultRowHeight="12.75"/>
  <cols>
    <col min="1" max="1" width="106" style="171" customWidth="1"/>
    <col min="2" max="256" width="9.140625" style="171"/>
    <col min="257" max="257" width="106" style="171" customWidth="1"/>
    <col min="258" max="512" width="9.140625" style="171"/>
    <col min="513" max="513" width="106" style="171" customWidth="1"/>
    <col min="514" max="768" width="9.140625" style="171"/>
    <col min="769" max="769" width="106" style="171" customWidth="1"/>
    <col min="770" max="1024" width="9.140625" style="171"/>
    <col min="1025" max="1025" width="106" style="171" customWidth="1"/>
    <col min="1026" max="1280" width="9.140625" style="171"/>
    <col min="1281" max="1281" width="106" style="171" customWidth="1"/>
    <col min="1282" max="1536" width="9.140625" style="171"/>
    <col min="1537" max="1537" width="106" style="171" customWidth="1"/>
    <col min="1538" max="1792" width="9.140625" style="171"/>
    <col min="1793" max="1793" width="106" style="171" customWidth="1"/>
    <col min="1794" max="2048" width="9.140625" style="171"/>
    <col min="2049" max="2049" width="106" style="171" customWidth="1"/>
    <col min="2050" max="2304" width="9.140625" style="171"/>
    <col min="2305" max="2305" width="106" style="171" customWidth="1"/>
    <col min="2306" max="2560" width="9.140625" style="171"/>
    <col min="2561" max="2561" width="106" style="171" customWidth="1"/>
    <col min="2562" max="2816" width="9.140625" style="171"/>
    <col min="2817" max="2817" width="106" style="171" customWidth="1"/>
    <col min="2818" max="3072" width="9.140625" style="171"/>
    <col min="3073" max="3073" width="106" style="171" customWidth="1"/>
    <col min="3074" max="3328" width="9.140625" style="171"/>
    <col min="3329" max="3329" width="106" style="171" customWidth="1"/>
    <col min="3330" max="3584" width="9.140625" style="171"/>
    <col min="3585" max="3585" width="106" style="171" customWidth="1"/>
    <col min="3586" max="3840" width="9.140625" style="171"/>
    <col min="3841" max="3841" width="106" style="171" customWidth="1"/>
    <col min="3842" max="4096" width="9.140625" style="171"/>
    <col min="4097" max="4097" width="106" style="171" customWidth="1"/>
    <col min="4098" max="4352" width="9.140625" style="171"/>
    <col min="4353" max="4353" width="106" style="171" customWidth="1"/>
    <col min="4354" max="4608" width="9.140625" style="171"/>
    <col min="4609" max="4609" width="106" style="171" customWidth="1"/>
    <col min="4610" max="4864" width="9.140625" style="171"/>
    <col min="4865" max="4865" width="106" style="171" customWidth="1"/>
    <col min="4866" max="5120" width="9.140625" style="171"/>
    <col min="5121" max="5121" width="106" style="171" customWidth="1"/>
    <col min="5122" max="5376" width="9.140625" style="171"/>
    <col min="5377" max="5377" width="106" style="171" customWidth="1"/>
    <col min="5378" max="5632" width="9.140625" style="171"/>
    <col min="5633" max="5633" width="106" style="171" customWidth="1"/>
    <col min="5634" max="5888" width="9.140625" style="171"/>
    <col min="5889" max="5889" width="106" style="171" customWidth="1"/>
    <col min="5890" max="6144" width="9.140625" style="171"/>
    <col min="6145" max="6145" width="106" style="171" customWidth="1"/>
    <col min="6146" max="6400" width="9.140625" style="171"/>
    <col min="6401" max="6401" width="106" style="171" customWidth="1"/>
    <col min="6402" max="6656" width="9.140625" style="171"/>
    <col min="6657" max="6657" width="106" style="171" customWidth="1"/>
    <col min="6658" max="6912" width="9.140625" style="171"/>
    <col min="6913" max="6913" width="106" style="171" customWidth="1"/>
    <col min="6914" max="7168" width="9.140625" style="171"/>
    <col min="7169" max="7169" width="106" style="171" customWidth="1"/>
    <col min="7170" max="7424" width="9.140625" style="171"/>
    <col min="7425" max="7425" width="106" style="171" customWidth="1"/>
    <col min="7426" max="7680" width="9.140625" style="171"/>
    <col min="7681" max="7681" width="106" style="171" customWidth="1"/>
    <col min="7682" max="7936" width="9.140625" style="171"/>
    <col min="7937" max="7937" width="106" style="171" customWidth="1"/>
    <col min="7938" max="8192" width="9.140625" style="171"/>
    <col min="8193" max="8193" width="106" style="171" customWidth="1"/>
    <col min="8194" max="8448" width="9.140625" style="171"/>
    <col min="8449" max="8449" width="106" style="171" customWidth="1"/>
    <col min="8450" max="8704" width="9.140625" style="171"/>
    <col min="8705" max="8705" width="106" style="171" customWidth="1"/>
    <col min="8706" max="8960" width="9.140625" style="171"/>
    <col min="8961" max="8961" width="106" style="171" customWidth="1"/>
    <col min="8962" max="9216" width="9.140625" style="171"/>
    <col min="9217" max="9217" width="106" style="171" customWidth="1"/>
    <col min="9218" max="9472" width="9.140625" style="171"/>
    <col min="9473" max="9473" width="106" style="171" customWidth="1"/>
    <col min="9474" max="9728" width="9.140625" style="171"/>
    <col min="9729" max="9729" width="106" style="171" customWidth="1"/>
    <col min="9730" max="9984" width="9.140625" style="171"/>
    <col min="9985" max="9985" width="106" style="171" customWidth="1"/>
    <col min="9986" max="10240" width="9.140625" style="171"/>
    <col min="10241" max="10241" width="106" style="171" customWidth="1"/>
    <col min="10242" max="10496" width="9.140625" style="171"/>
    <col min="10497" max="10497" width="106" style="171" customWidth="1"/>
    <col min="10498" max="10752" width="9.140625" style="171"/>
    <col min="10753" max="10753" width="106" style="171" customWidth="1"/>
    <col min="10754" max="11008" width="9.140625" style="171"/>
    <col min="11009" max="11009" width="106" style="171" customWidth="1"/>
    <col min="11010" max="11264" width="9.140625" style="171"/>
    <col min="11265" max="11265" width="106" style="171" customWidth="1"/>
    <col min="11266" max="11520" width="9.140625" style="171"/>
    <col min="11521" max="11521" width="106" style="171" customWidth="1"/>
    <col min="11522" max="11776" width="9.140625" style="171"/>
    <col min="11777" max="11777" width="106" style="171" customWidth="1"/>
    <col min="11778" max="12032" width="9.140625" style="171"/>
    <col min="12033" max="12033" width="106" style="171" customWidth="1"/>
    <col min="12034" max="12288" width="9.140625" style="171"/>
    <col min="12289" max="12289" width="106" style="171" customWidth="1"/>
    <col min="12290" max="12544" width="9.140625" style="171"/>
    <col min="12545" max="12545" width="106" style="171" customWidth="1"/>
    <col min="12546" max="12800" width="9.140625" style="171"/>
    <col min="12801" max="12801" width="106" style="171" customWidth="1"/>
    <col min="12802" max="13056" width="9.140625" style="171"/>
    <col min="13057" max="13057" width="106" style="171" customWidth="1"/>
    <col min="13058" max="13312" width="9.140625" style="171"/>
    <col min="13313" max="13313" width="106" style="171" customWidth="1"/>
    <col min="13314" max="13568" width="9.140625" style="171"/>
    <col min="13569" max="13569" width="106" style="171" customWidth="1"/>
    <col min="13570" max="13824" width="9.140625" style="171"/>
    <col min="13825" max="13825" width="106" style="171" customWidth="1"/>
    <col min="13826" max="14080" width="9.140625" style="171"/>
    <col min="14081" max="14081" width="106" style="171" customWidth="1"/>
    <col min="14082" max="14336" width="9.140625" style="171"/>
    <col min="14337" max="14337" width="106" style="171" customWidth="1"/>
    <col min="14338" max="14592" width="9.140625" style="171"/>
    <col min="14593" max="14593" width="106" style="171" customWidth="1"/>
    <col min="14594" max="14848" width="9.140625" style="171"/>
    <col min="14849" max="14849" width="106" style="171" customWidth="1"/>
    <col min="14850" max="15104" width="9.140625" style="171"/>
    <col min="15105" max="15105" width="106" style="171" customWidth="1"/>
    <col min="15106" max="15360" width="9.140625" style="171"/>
    <col min="15361" max="15361" width="106" style="171" customWidth="1"/>
    <col min="15362" max="15616" width="9.140625" style="171"/>
    <col min="15617" max="15617" width="106" style="171" customWidth="1"/>
    <col min="15618" max="15872" width="9.140625" style="171"/>
    <col min="15873" max="15873" width="106" style="171" customWidth="1"/>
    <col min="15874" max="16128" width="9.140625" style="171"/>
    <col min="16129" max="16129" width="106" style="171" customWidth="1"/>
    <col min="16130" max="16384" width="9.140625" style="171"/>
  </cols>
  <sheetData>
    <row r="4" spans="1:7">
      <c r="D4" s="172"/>
      <c r="E4" s="172"/>
      <c r="F4" s="172"/>
      <c r="G4" s="172"/>
    </row>
    <row r="5" spans="1:7" ht="20.25">
      <c r="A5" s="170"/>
    </row>
    <row r="6" spans="1:7" ht="20.25">
      <c r="A6" s="173"/>
    </row>
    <row r="7" spans="1:7" ht="20.25">
      <c r="A7" s="170"/>
    </row>
    <row r="8" spans="1:7" ht="20.25">
      <c r="A8" s="174"/>
    </row>
    <row r="9" spans="1:7" ht="20.25">
      <c r="A9" s="174"/>
    </row>
    <row r="10" spans="1:7" ht="20.25">
      <c r="A10" s="174"/>
    </row>
    <row r="11" spans="1:7" ht="20.25">
      <c r="A11" s="174"/>
    </row>
    <row r="12" spans="1:7" ht="20.25">
      <c r="A12" s="174"/>
    </row>
    <row r="13" spans="1:7" ht="20.25">
      <c r="A13" s="174"/>
    </row>
    <row r="14" spans="1:7" ht="20.25">
      <c r="A14" s="174"/>
    </row>
    <row r="15" spans="1:7" ht="20.25">
      <c r="A15" s="174"/>
    </row>
    <row r="18" spans="1:1" ht="23.25">
      <c r="A18" s="175" t="s">
        <v>2349</v>
      </c>
    </row>
    <row r="20" spans="1:1" ht="23.25">
      <c r="A20" s="175" t="s">
        <v>2354</v>
      </c>
    </row>
    <row r="23" spans="1:1" ht="23.25">
      <c r="A23" s="175"/>
    </row>
    <row r="48" spans="1:1">
      <c r="A48" s="176"/>
    </row>
    <row r="55" spans="1:1">
      <c r="A55" s="177"/>
    </row>
  </sheetData>
  <printOptions horizontalCentered="1"/>
  <pageMargins left="7.874015748031496E-2" right="7.874015748031496E-2" top="7.874015748031496E-2" bottom="7.874015748031496E-2" header="0.23622047244094491" footer="0.19685039370078741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99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760" t="s">
        <v>2220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</row>
    <row r="2" spans="1:12" ht="13.5" thickBot="1"/>
    <row r="3" spans="1:12" ht="16.899999999999999" customHeight="1" thickTop="1">
      <c r="A3" s="751" t="s">
        <v>2123</v>
      </c>
      <c r="B3" s="148"/>
      <c r="C3" s="754" t="s">
        <v>2124</v>
      </c>
      <c r="D3" s="750" t="s">
        <v>2118</v>
      </c>
      <c r="E3" s="750" t="s">
        <v>2119</v>
      </c>
      <c r="F3" s="753" t="s">
        <v>2120</v>
      </c>
      <c r="G3" s="753"/>
      <c r="H3" s="761" t="s">
        <v>2114</v>
      </c>
      <c r="I3" s="750" t="s">
        <v>2115</v>
      </c>
      <c r="J3" s="750" t="s">
        <v>2116</v>
      </c>
      <c r="K3" s="750" t="s">
        <v>2111</v>
      </c>
      <c r="L3" s="750" t="s">
        <v>2112</v>
      </c>
    </row>
    <row r="4" spans="1:12" ht="93" customHeight="1">
      <c r="A4" s="752"/>
      <c r="B4" s="149"/>
      <c r="C4" s="755"/>
      <c r="D4" s="750"/>
      <c r="E4" s="750"/>
      <c r="F4" s="750" t="s">
        <v>2121</v>
      </c>
      <c r="G4" s="750" t="s">
        <v>2122</v>
      </c>
      <c r="H4" s="761"/>
      <c r="I4" s="750"/>
      <c r="J4" s="750"/>
      <c r="K4" s="750"/>
      <c r="L4" s="750"/>
    </row>
    <row r="5" spans="1:12" ht="15.75">
      <c r="A5" s="101" t="s">
        <v>2125</v>
      </c>
      <c r="B5" s="150"/>
      <c r="C5" s="756"/>
      <c r="D5" s="750"/>
      <c r="E5" s="750"/>
      <c r="F5" s="750"/>
      <c r="G5" s="750"/>
      <c r="H5" s="761"/>
      <c r="I5" s="750"/>
      <c r="J5" s="750"/>
      <c r="K5" s="750"/>
      <c r="L5" s="750"/>
    </row>
    <row r="6" spans="1:12" ht="25.5">
      <c r="A6" s="102" t="s">
        <v>2126</v>
      </c>
      <c r="B6" s="151" t="s">
        <v>2127</v>
      </c>
      <c r="C6" s="130" t="s">
        <v>2128</v>
      </c>
      <c r="D6" s="136" t="e">
        <f>+'CE Min'!#REF!</f>
        <v>#REF!</v>
      </c>
      <c r="E6" s="136" t="e">
        <f>+'CE Min'!#REF!</f>
        <v>#REF!</v>
      </c>
      <c r="F6" s="136" t="e">
        <f>+'CE Min'!#REF!</f>
        <v>#REF!</v>
      </c>
      <c r="G6" s="136" t="e">
        <f>+'CE Min'!#REF!</f>
        <v>#REF!</v>
      </c>
      <c r="H6" s="136" t="e">
        <f>+'CE Min'!#REF!</f>
        <v>#REF!</v>
      </c>
      <c r="I6" s="136" t="e">
        <f>+'CE Min'!#REF!</f>
        <v>#REF!</v>
      </c>
      <c r="J6" s="136" t="e">
        <f>+'CE Min'!#REF!</f>
        <v>#REF!</v>
      </c>
      <c r="K6" s="136" t="e">
        <f>+'CE Min'!#REF!</f>
        <v>#REF!</v>
      </c>
      <c r="L6" s="136" t="e">
        <f>+'CE Min'!#REF!</f>
        <v>#REF!</v>
      </c>
    </row>
    <row r="7" spans="1:12" ht="25.5">
      <c r="A7" s="103" t="s">
        <v>2129</v>
      </c>
      <c r="B7" s="152">
        <f>+B6+1</f>
        <v>2</v>
      </c>
      <c r="C7" s="131" t="s">
        <v>203</v>
      </c>
      <c r="D7" s="136" t="e">
        <f>+'CE Min'!#REF!</f>
        <v>#REF!</v>
      </c>
      <c r="E7" s="136" t="e">
        <f>+'CE Min'!#REF!</f>
        <v>#REF!</v>
      </c>
      <c r="F7" s="136" t="e">
        <f>+'CE Min'!#REF!</f>
        <v>#REF!</v>
      </c>
      <c r="G7" s="136" t="e">
        <f>+'CE Min'!#REF!</f>
        <v>#REF!</v>
      </c>
      <c r="H7" s="136" t="e">
        <f>+'CE Min'!#REF!</f>
        <v>#REF!</v>
      </c>
      <c r="I7" s="136" t="e">
        <f>+'CE Min'!#REF!</f>
        <v>#REF!</v>
      </c>
      <c r="J7" s="136" t="e">
        <f>+'CE Min'!#REF!</f>
        <v>#REF!</v>
      </c>
      <c r="K7" s="136" t="e">
        <f>+'CE Min'!#REF!</f>
        <v>#REF!</v>
      </c>
      <c r="L7" s="136" t="e">
        <f>+'CE Min'!#REF!</f>
        <v>#REF!</v>
      </c>
    </row>
    <row r="8" spans="1:12">
      <c r="A8" s="103" t="s">
        <v>2130</v>
      </c>
      <c r="B8" s="152">
        <f t="shared" ref="B8:B18" si="0">+B7+1</f>
        <v>3</v>
      </c>
      <c r="C8" s="131" t="s">
        <v>158</v>
      </c>
      <c r="D8" s="136" t="e">
        <f>+'CE Min'!#REF!</f>
        <v>#REF!</v>
      </c>
      <c r="E8" s="136" t="e">
        <f>+'CE Min'!#REF!</f>
        <v>#REF!</v>
      </c>
      <c r="F8" s="136" t="e">
        <f>+'CE Min'!#REF!</f>
        <v>#REF!</v>
      </c>
      <c r="G8" s="136" t="e">
        <f>+'CE Min'!#REF!</f>
        <v>#REF!</v>
      </c>
      <c r="H8" s="136" t="e">
        <f>+'CE Min'!#REF!</f>
        <v>#REF!</v>
      </c>
      <c r="I8" s="136" t="e">
        <f>+'CE Min'!#REF!</f>
        <v>#REF!</v>
      </c>
      <c r="J8" s="136" t="e">
        <f>+'CE Min'!#REF!</f>
        <v>#REF!</v>
      </c>
      <c r="K8" s="136" t="e">
        <f>+'CE Min'!#REF!</f>
        <v>#REF!</v>
      </c>
      <c r="L8" s="136" t="e">
        <f>+'CE Min'!#REF!</f>
        <v>#REF!</v>
      </c>
    </row>
    <row r="9" spans="1:12">
      <c r="A9" s="103" t="s">
        <v>2131</v>
      </c>
      <c r="B9" s="152">
        <f t="shared" si="0"/>
        <v>4</v>
      </c>
      <c r="C9" s="131" t="s">
        <v>159</v>
      </c>
      <c r="D9" s="136" t="e">
        <f>+'CE Min'!#REF!</f>
        <v>#REF!</v>
      </c>
      <c r="E9" s="136" t="e">
        <f>+'CE Min'!#REF!</f>
        <v>#REF!</v>
      </c>
      <c r="F9" s="136" t="e">
        <f>+'CE Min'!#REF!</f>
        <v>#REF!</v>
      </c>
      <c r="G9" s="136" t="e">
        <f>+'CE Min'!#REF!</f>
        <v>#REF!</v>
      </c>
      <c r="H9" s="136" t="e">
        <f>+'CE Min'!#REF!</f>
        <v>#REF!</v>
      </c>
      <c r="I9" s="136" t="e">
        <f>+'CE Min'!#REF!</f>
        <v>#REF!</v>
      </c>
      <c r="J9" s="136" t="e">
        <f>+'CE Min'!#REF!</f>
        <v>#REF!</v>
      </c>
      <c r="K9" s="136" t="e">
        <f>+'CE Min'!#REF!</f>
        <v>#REF!</v>
      </c>
      <c r="L9" s="136" t="e">
        <f>+'CE Min'!#REF!</f>
        <v>#REF!</v>
      </c>
    </row>
    <row r="10" spans="1:12" ht="25.5">
      <c r="A10" s="104" t="s">
        <v>2132</v>
      </c>
      <c r="B10" s="152">
        <f t="shared" si="0"/>
        <v>5</v>
      </c>
      <c r="C10" s="131" t="s">
        <v>207</v>
      </c>
      <c r="D10" s="136" t="e">
        <f>+'CE Min'!#REF!</f>
        <v>#REF!</v>
      </c>
      <c r="E10" s="136" t="e">
        <f>+'CE Min'!#REF!</f>
        <v>#REF!</v>
      </c>
      <c r="F10" s="136" t="e">
        <f>+'CE Min'!#REF!</f>
        <v>#REF!</v>
      </c>
      <c r="G10" s="136" t="e">
        <f>+'CE Min'!#REF!</f>
        <v>#REF!</v>
      </c>
      <c r="H10" s="136" t="e">
        <f>+'CE Min'!#REF!</f>
        <v>#REF!</v>
      </c>
      <c r="I10" s="136" t="e">
        <f>+'CE Min'!#REF!</f>
        <v>#REF!</v>
      </c>
      <c r="J10" s="136" t="e">
        <f>+'CE Min'!#REF!</f>
        <v>#REF!</v>
      </c>
      <c r="K10" s="136" t="e">
        <f>+'CE Min'!#REF!</f>
        <v>#REF!</v>
      </c>
      <c r="L10" s="136" t="e">
        <f>+'CE Min'!#REF!</f>
        <v>#REF!</v>
      </c>
    </row>
    <row r="11" spans="1:12" ht="25.5">
      <c r="A11" s="104" t="s">
        <v>2133</v>
      </c>
      <c r="B11" s="152">
        <f t="shared" si="0"/>
        <v>6</v>
      </c>
      <c r="C11" s="131" t="s">
        <v>2134</v>
      </c>
      <c r="D11" s="136" t="e">
        <f>+'CE Min'!#REF!-'ce art. 44'!D8-'ce art. 44'!D9+'CE Min'!#REF!+'CE Min'!#REF!</f>
        <v>#REF!</v>
      </c>
      <c r="E11" s="136" t="e">
        <f>+'CE Min'!#REF!-'ce art. 44'!E8-'ce art. 44'!E9+'CE Min'!#REF!+'CE Min'!#REF!</f>
        <v>#REF!</v>
      </c>
      <c r="F11" s="136" t="e">
        <f>+'CE Min'!#REF!-'ce art. 44'!F8-'ce art. 44'!F9+'CE Min'!#REF!+'CE Min'!#REF!</f>
        <v>#REF!</v>
      </c>
      <c r="G11" s="136" t="e">
        <f>+'CE Min'!#REF!-'ce art. 44'!G8-'ce art. 44'!G9+'CE Min'!#REF!+'CE Min'!#REF!</f>
        <v>#REF!</v>
      </c>
      <c r="H11" s="136" t="e">
        <f>+'CE Min'!#REF!-'ce art. 44'!H8-'ce art. 44'!H9+'CE Min'!#REF!+'CE Min'!#REF!</f>
        <v>#REF!</v>
      </c>
      <c r="I11" s="136" t="e">
        <f>+'CE Min'!#REF!-'ce art. 44'!I8-'ce art. 44'!I9+'CE Min'!#REF!+'CE Min'!#REF!</f>
        <v>#REF!</v>
      </c>
      <c r="J11" s="136" t="e">
        <f>+'CE Min'!#REF!-'ce art. 44'!J8-'ce art. 44'!J9+'CE Min'!#REF!+'CE Min'!#REF!</f>
        <v>#REF!</v>
      </c>
      <c r="K11" s="136" t="e">
        <f>+'CE Min'!#REF!-'ce art. 44'!K8-'ce art. 44'!K9+'CE Min'!#REF!+'CE Min'!#REF!</f>
        <v>#REF!</v>
      </c>
      <c r="L11" s="136" t="e">
        <f>+'CE Min'!#REF!-'ce art. 44'!L8-'ce art. 44'!L9+'CE Min'!#REF!+'CE Min'!#REF!</f>
        <v>#REF!</v>
      </c>
    </row>
    <row r="12" spans="1:12">
      <c r="A12" s="104" t="s">
        <v>2135</v>
      </c>
      <c r="B12" s="152">
        <f t="shared" si="0"/>
        <v>7</v>
      </c>
      <c r="C12" s="131" t="s">
        <v>423</v>
      </c>
      <c r="D12" s="136" t="e">
        <f>+'CE Min'!#REF!</f>
        <v>#REF!</v>
      </c>
      <c r="E12" s="136" t="e">
        <f>+'CE Min'!#REF!</f>
        <v>#REF!</v>
      </c>
      <c r="F12" s="136" t="e">
        <f>+'CE Min'!#REF!</f>
        <v>#REF!</v>
      </c>
      <c r="G12" s="136" t="e">
        <f>+'CE Min'!#REF!</f>
        <v>#REF!</v>
      </c>
      <c r="H12" s="136" t="e">
        <f>+'CE Min'!#REF!</f>
        <v>#REF!</v>
      </c>
      <c r="I12" s="136" t="e">
        <f>+'CE Min'!#REF!</f>
        <v>#REF!</v>
      </c>
      <c r="J12" s="136" t="e">
        <f>+'CE Min'!#REF!</f>
        <v>#REF!</v>
      </c>
      <c r="K12" s="136" t="e">
        <f>+'CE Min'!#REF!</f>
        <v>#REF!</v>
      </c>
      <c r="L12" s="136" t="e">
        <f>+'CE Min'!#REF!</f>
        <v>#REF!</v>
      </c>
    </row>
    <row r="13" spans="1:12">
      <c r="A13" s="104" t="s">
        <v>2136</v>
      </c>
      <c r="B13" s="152">
        <f t="shared" si="0"/>
        <v>8</v>
      </c>
      <c r="C13" s="132" t="s">
        <v>399</v>
      </c>
      <c r="D13" s="136" t="e">
        <f>+'CE Min'!#REF!</f>
        <v>#REF!</v>
      </c>
      <c r="E13" s="136" t="e">
        <f>+'CE Min'!#REF!</f>
        <v>#REF!</v>
      </c>
      <c r="F13" s="136" t="e">
        <f>+'CE Min'!#REF!</f>
        <v>#REF!</v>
      </c>
      <c r="G13" s="136" t="e">
        <f>+'CE Min'!#REF!</f>
        <v>#REF!</v>
      </c>
      <c r="H13" s="136" t="e">
        <f>+'CE Min'!#REF!</f>
        <v>#REF!</v>
      </c>
      <c r="I13" s="136" t="e">
        <f>+'CE Min'!#REF!</f>
        <v>#REF!</v>
      </c>
      <c r="J13" s="136" t="e">
        <f>+'CE Min'!#REF!</f>
        <v>#REF!</v>
      </c>
      <c r="K13" s="136" t="e">
        <f>+'CE Min'!#REF!</f>
        <v>#REF!</v>
      </c>
      <c r="L13" s="136" t="e">
        <f>+'CE Min'!#REF!</f>
        <v>#REF!</v>
      </c>
    </row>
    <row r="14" spans="1:12" ht="66.599999999999994" customHeight="1">
      <c r="A14" s="104" t="s">
        <v>2137</v>
      </c>
      <c r="B14" s="152">
        <f t="shared" si="0"/>
        <v>9</v>
      </c>
      <c r="C14" s="133" t="s">
        <v>2138</v>
      </c>
      <c r="D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13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105" t="s">
        <v>2139</v>
      </c>
      <c r="B15" s="152">
        <f t="shared" si="0"/>
        <v>10</v>
      </c>
      <c r="C15" s="131" t="s">
        <v>205</v>
      </c>
      <c r="D15" s="136" t="e">
        <f>+'CE Min'!#REF!</f>
        <v>#REF!</v>
      </c>
      <c r="E15" s="136" t="e">
        <f>+'CE Min'!#REF!</f>
        <v>#REF!</v>
      </c>
      <c r="F15" s="136" t="e">
        <f>+'CE Min'!#REF!</f>
        <v>#REF!</v>
      </c>
      <c r="G15" s="136" t="e">
        <f>+'CE Min'!#REF!</f>
        <v>#REF!</v>
      </c>
      <c r="H15" s="136" t="e">
        <f>+'CE Min'!#REF!</f>
        <v>#REF!</v>
      </c>
      <c r="I15" s="136" t="e">
        <f>+'CE Min'!#REF!</f>
        <v>#REF!</v>
      </c>
      <c r="J15" s="136" t="e">
        <f>+'CE Min'!#REF!</f>
        <v>#REF!</v>
      </c>
      <c r="K15" s="136" t="e">
        <f>+'CE Min'!#REF!</f>
        <v>#REF!</v>
      </c>
      <c r="L15" s="136" t="e">
        <f>+'CE Min'!#REF!</f>
        <v>#REF!</v>
      </c>
    </row>
    <row r="16" spans="1:12">
      <c r="A16" s="104" t="s">
        <v>2140</v>
      </c>
      <c r="B16" s="152">
        <f t="shared" si="0"/>
        <v>11</v>
      </c>
      <c r="C16" s="131" t="s">
        <v>2141</v>
      </c>
      <c r="D16" s="136" t="e">
        <f>+'CE Min'!#REF!+'CE Min'!#REF!</f>
        <v>#REF!</v>
      </c>
      <c r="E16" s="136" t="e">
        <f>+'CE Min'!#REF!+'CE Min'!#REF!</f>
        <v>#REF!</v>
      </c>
      <c r="F16" s="136" t="e">
        <f>+'CE Min'!#REF!+'CE Min'!#REF!</f>
        <v>#REF!</v>
      </c>
      <c r="G16" s="136" t="e">
        <f>+'CE Min'!#REF!+'CE Min'!#REF!</f>
        <v>#REF!</v>
      </c>
      <c r="H16" s="136" t="e">
        <f>+'CE Min'!#REF!+'CE Min'!#REF!</f>
        <v>#REF!</v>
      </c>
      <c r="I16" s="136" t="e">
        <f>+'CE Min'!#REF!+'CE Min'!#REF!</f>
        <v>#REF!</v>
      </c>
      <c r="J16" s="136" t="e">
        <f>+'CE Min'!#REF!+'CE Min'!#REF!</f>
        <v>#REF!</v>
      </c>
      <c r="K16" s="136" t="e">
        <f>+'CE Min'!#REF!+'CE Min'!#REF!</f>
        <v>#REF!</v>
      </c>
      <c r="L16" s="136" t="e">
        <f>+'CE Min'!#REF!+'CE Min'!#REF!</f>
        <v>#REF!</v>
      </c>
    </row>
    <row r="17" spans="1:12">
      <c r="A17" s="106" t="s">
        <v>2142</v>
      </c>
      <c r="B17" s="152">
        <f>+B16+1</f>
        <v>12</v>
      </c>
      <c r="C17" s="133" t="s">
        <v>222</v>
      </c>
      <c r="D17" s="136" t="e">
        <f>+'CE Min'!#REF!</f>
        <v>#REF!</v>
      </c>
      <c r="E17" s="136" t="e">
        <f>+'CE Min'!#REF!</f>
        <v>#REF!</v>
      </c>
      <c r="F17" s="136" t="e">
        <f>+'CE Min'!#REF!</f>
        <v>#REF!</v>
      </c>
      <c r="G17" s="136" t="e">
        <f>+'CE Min'!#REF!</f>
        <v>#REF!</v>
      </c>
      <c r="H17" s="136" t="e">
        <f>+'CE Min'!#REF!</f>
        <v>#REF!</v>
      </c>
      <c r="I17" s="136" t="e">
        <f>+'CE Min'!#REF!</f>
        <v>#REF!</v>
      </c>
      <c r="J17" s="136" t="e">
        <f>+'CE Min'!#REF!</f>
        <v>#REF!</v>
      </c>
      <c r="K17" s="136" t="e">
        <f>+'CE Min'!#REF!</f>
        <v>#REF!</v>
      </c>
      <c r="L17" s="136" t="e">
        <f>+'CE Min'!#REF!</f>
        <v>#REF!</v>
      </c>
    </row>
    <row r="18" spans="1:12" ht="65.650000000000006" customHeight="1">
      <c r="A18" s="107" t="s">
        <v>2143</v>
      </c>
      <c r="B18" s="153">
        <f t="shared" si="0"/>
        <v>13</v>
      </c>
      <c r="C18" s="134" t="s">
        <v>2144</v>
      </c>
      <c r="D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13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108" t="s">
        <v>2145</v>
      </c>
      <c r="B19" s="154" t="s">
        <v>2146</v>
      </c>
      <c r="C19" s="135"/>
      <c r="D19" s="136" t="e">
        <f>D6+D7+D8+D9+D10+D11+D12+D13+D14+D15+D16+D17+D18</f>
        <v>#REF!</v>
      </c>
      <c r="E19" s="136" t="e">
        <f t="shared" ref="E19:L19" si="1">E6+E7+E8+E9+E10+E11+E12+E13+E14+E15+E16+E17+E18</f>
        <v>#REF!</v>
      </c>
      <c r="F19" s="136" t="e">
        <f t="shared" si="1"/>
        <v>#REF!</v>
      </c>
      <c r="G19" s="136" t="e">
        <f t="shared" si="1"/>
        <v>#REF!</v>
      </c>
      <c r="H19" s="136" t="e">
        <f t="shared" si="1"/>
        <v>#REF!</v>
      </c>
      <c r="I19" s="136" t="e">
        <f t="shared" si="1"/>
        <v>#REF!</v>
      </c>
      <c r="J19" s="136" t="e">
        <f t="shared" si="1"/>
        <v>#REF!</v>
      </c>
      <c r="K19" s="136" t="e">
        <f t="shared" si="1"/>
        <v>#REF!</v>
      </c>
      <c r="L19" s="136" t="e">
        <f t="shared" si="1"/>
        <v>#REF!</v>
      </c>
    </row>
    <row r="20" spans="1:12" ht="13.5" thickTop="1">
      <c r="A20" s="109"/>
      <c r="B20" s="155"/>
      <c r="C20" s="110"/>
    </row>
    <row r="21" spans="1:12" ht="13.5" thickBot="1">
      <c r="A21" s="111"/>
      <c r="B21" s="156"/>
      <c r="C21" s="112"/>
    </row>
    <row r="22" spans="1:12" ht="23.65" customHeight="1" thickTop="1">
      <c r="A22" s="751" t="s">
        <v>2147</v>
      </c>
      <c r="B22" s="148"/>
      <c r="C22" s="757" t="s">
        <v>2124</v>
      </c>
      <c r="D22" s="750" t="s">
        <v>2118</v>
      </c>
      <c r="E22" s="750" t="s">
        <v>2119</v>
      </c>
      <c r="F22" s="753" t="s">
        <v>2120</v>
      </c>
      <c r="G22" s="753"/>
      <c r="H22" s="761" t="s">
        <v>2114</v>
      </c>
      <c r="I22" s="750" t="s">
        <v>2115</v>
      </c>
      <c r="J22" s="750" t="s">
        <v>2116</v>
      </c>
      <c r="K22" s="750" t="s">
        <v>2111</v>
      </c>
      <c r="L22" s="750" t="s">
        <v>2112</v>
      </c>
    </row>
    <row r="23" spans="1:12" ht="28.9" customHeight="1">
      <c r="A23" s="752"/>
      <c r="B23" s="149"/>
      <c r="C23" s="758"/>
      <c r="D23" s="750"/>
      <c r="E23" s="750"/>
      <c r="F23" s="750" t="s">
        <v>2121</v>
      </c>
      <c r="G23" s="750" t="s">
        <v>2122</v>
      </c>
      <c r="H23" s="761"/>
      <c r="I23" s="750"/>
      <c r="J23" s="750"/>
      <c r="K23" s="750"/>
      <c r="L23" s="750"/>
    </row>
    <row r="24" spans="1:12" ht="28.15" customHeight="1">
      <c r="A24" s="101" t="s">
        <v>2125</v>
      </c>
      <c r="B24" s="157"/>
      <c r="C24" s="759"/>
      <c r="D24" s="750"/>
      <c r="E24" s="750"/>
      <c r="F24" s="750"/>
      <c r="G24" s="750"/>
      <c r="H24" s="761"/>
      <c r="I24" s="750"/>
      <c r="J24" s="750"/>
      <c r="K24" s="750"/>
      <c r="L24" s="750"/>
    </row>
    <row r="25" spans="1:12" ht="22.5">
      <c r="A25" s="113" t="s">
        <v>2148</v>
      </c>
      <c r="B25" s="158" t="s">
        <v>2149</v>
      </c>
      <c r="C25" s="137"/>
      <c r="D25" s="136" t="e">
        <f>+D26+D27+D28+D29+D30</f>
        <v>#REF!</v>
      </c>
      <c r="E25" s="136" t="e">
        <f t="shared" ref="E25:L25" si="2">+E26+E27+E28+E29+E30</f>
        <v>#REF!</v>
      </c>
      <c r="F25" s="136" t="e">
        <f t="shared" si="2"/>
        <v>#REF!</v>
      </c>
      <c r="G25" s="136" t="e">
        <f t="shared" si="2"/>
        <v>#REF!</v>
      </c>
      <c r="H25" s="136" t="e">
        <f t="shared" si="2"/>
        <v>#REF!</v>
      </c>
      <c r="I25" s="136" t="e">
        <f t="shared" si="2"/>
        <v>#REF!</v>
      </c>
      <c r="J25" s="136" t="e">
        <f t="shared" si="2"/>
        <v>#REF!</v>
      </c>
      <c r="K25" s="136" t="e">
        <f t="shared" si="2"/>
        <v>#REF!</v>
      </c>
      <c r="L25" s="136" t="e">
        <f t="shared" si="2"/>
        <v>#REF!</v>
      </c>
    </row>
    <row r="26" spans="1:12">
      <c r="A26" s="114" t="s">
        <v>2150</v>
      </c>
      <c r="B26" s="115" t="s">
        <v>2151</v>
      </c>
      <c r="C26" s="138" t="s">
        <v>1103</v>
      </c>
      <c r="D26" s="136" t="e">
        <f>+'CE Min'!#REF!</f>
        <v>#REF!</v>
      </c>
      <c r="E26" s="136" t="e">
        <f>+'CE Min'!#REF!</f>
        <v>#REF!</v>
      </c>
      <c r="F26" s="136" t="e">
        <f>+'CE Min'!#REF!</f>
        <v>#REF!</v>
      </c>
      <c r="G26" s="136" t="e">
        <f>+'CE Min'!#REF!</f>
        <v>#REF!</v>
      </c>
      <c r="H26" s="136" t="e">
        <f>+'CE Min'!#REF!</f>
        <v>#REF!</v>
      </c>
      <c r="I26" s="136" t="e">
        <f>+'CE Min'!#REF!</f>
        <v>#REF!</v>
      </c>
      <c r="J26" s="136" t="e">
        <f>+'CE Min'!#REF!</f>
        <v>#REF!</v>
      </c>
      <c r="K26" s="136" t="e">
        <f>+'CE Min'!#REF!</f>
        <v>#REF!</v>
      </c>
      <c r="L26" s="136" t="e">
        <f>+'CE Min'!#REF!</f>
        <v>#REF!</v>
      </c>
    </row>
    <row r="27" spans="1:12">
      <c r="A27" s="114" t="s">
        <v>2152</v>
      </c>
      <c r="B27" s="115" t="s">
        <v>2153</v>
      </c>
      <c r="C27" s="138" t="s">
        <v>1155</v>
      </c>
      <c r="D27" s="136" t="e">
        <f>+'CE Min'!#REF!</f>
        <v>#REF!</v>
      </c>
      <c r="E27" s="136" t="e">
        <f>+'CE Min'!#REF!</f>
        <v>#REF!</v>
      </c>
      <c r="F27" s="136" t="e">
        <f>+'CE Min'!#REF!</f>
        <v>#REF!</v>
      </c>
      <c r="G27" s="136" t="e">
        <f>+'CE Min'!#REF!</f>
        <v>#REF!</v>
      </c>
      <c r="H27" s="136" t="e">
        <f>+'CE Min'!#REF!</f>
        <v>#REF!</v>
      </c>
      <c r="I27" s="136" t="e">
        <f>+'CE Min'!#REF!</f>
        <v>#REF!</v>
      </c>
      <c r="J27" s="136" t="e">
        <f>+'CE Min'!#REF!</f>
        <v>#REF!</v>
      </c>
      <c r="K27" s="136" t="e">
        <f>+'CE Min'!#REF!</f>
        <v>#REF!</v>
      </c>
      <c r="L27" s="136" t="e">
        <f>+'CE Min'!#REF!</f>
        <v>#REF!</v>
      </c>
    </row>
    <row r="28" spans="1:12">
      <c r="A28" s="114" t="s">
        <v>2154</v>
      </c>
      <c r="B28" s="115" t="s">
        <v>2155</v>
      </c>
      <c r="C28" s="138" t="s">
        <v>1174</v>
      </c>
      <c r="D28" s="136" t="e">
        <f>+'CE Min'!#REF!</f>
        <v>#REF!</v>
      </c>
      <c r="E28" s="136" t="e">
        <f>+'CE Min'!#REF!</f>
        <v>#REF!</v>
      </c>
      <c r="F28" s="136" t="e">
        <f>+'CE Min'!#REF!</f>
        <v>#REF!</v>
      </c>
      <c r="G28" s="136" t="e">
        <f>+'CE Min'!#REF!</f>
        <v>#REF!</v>
      </c>
      <c r="H28" s="136" t="e">
        <f>+'CE Min'!#REF!</f>
        <v>#REF!</v>
      </c>
      <c r="I28" s="136" t="e">
        <f>+'CE Min'!#REF!</f>
        <v>#REF!</v>
      </c>
      <c r="J28" s="136" t="e">
        <f>+'CE Min'!#REF!</f>
        <v>#REF!</v>
      </c>
      <c r="K28" s="136" t="e">
        <f>+'CE Min'!#REF!</f>
        <v>#REF!</v>
      </c>
      <c r="L28" s="136" t="e">
        <f>+'CE Min'!#REF!</f>
        <v>#REF!</v>
      </c>
    </row>
    <row r="29" spans="1:12">
      <c r="A29" s="114" t="s">
        <v>2156</v>
      </c>
      <c r="B29" s="115" t="s">
        <v>2157</v>
      </c>
      <c r="C29" s="138" t="s">
        <v>1193</v>
      </c>
      <c r="D29" s="136" t="e">
        <f>+'CE Min'!#REF!</f>
        <v>#REF!</v>
      </c>
      <c r="E29" s="136" t="e">
        <f>+'CE Min'!#REF!</f>
        <v>#REF!</v>
      </c>
      <c r="F29" s="136" t="e">
        <f>+'CE Min'!#REF!</f>
        <v>#REF!</v>
      </c>
      <c r="G29" s="136" t="e">
        <f>+'CE Min'!#REF!</f>
        <v>#REF!</v>
      </c>
      <c r="H29" s="136" t="e">
        <f>+'CE Min'!#REF!</f>
        <v>#REF!</v>
      </c>
      <c r="I29" s="136" t="e">
        <f>+'CE Min'!#REF!</f>
        <v>#REF!</v>
      </c>
      <c r="J29" s="136" t="e">
        <f>+'CE Min'!#REF!</f>
        <v>#REF!</v>
      </c>
      <c r="K29" s="136" t="e">
        <f>+'CE Min'!#REF!</f>
        <v>#REF!</v>
      </c>
      <c r="L29" s="136" t="e">
        <f>+'CE Min'!#REF!</f>
        <v>#REF!</v>
      </c>
    </row>
    <row r="30" spans="1:12">
      <c r="A30" s="116" t="s">
        <v>2158</v>
      </c>
      <c r="B30" s="115" t="s">
        <v>2159</v>
      </c>
      <c r="C30" s="138" t="s">
        <v>2160</v>
      </c>
      <c r="D30" s="136" t="e">
        <f>+'CE Min'!#REF!+'CE Min'!#REF!</f>
        <v>#REF!</v>
      </c>
      <c r="E30" s="136" t="e">
        <f>+'CE Min'!#REF!+'CE Min'!#REF!</f>
        <v>#REF!</v>
      </c>
      <c r="F30" s="136" t="e">
        <f>+'CE Min'!#REF!+'CE Min'!#REF!</f>
        <v>#REF!</v>
      </c>
      <c r="G30" s="136" t="e">
        <f>+'CE Min'!#REF!+'CE Min'!#REF!</f>
        <v>#REF!</v>
      </c>
      <c r="H30" s="136" t="e">
        <f>+'CE Min'!#REF!+'CE Min'!#REF!</f>
        <v>#REF!</v>
      </c>
      <c r="I30" s="136" t="e">
        <f>+'CE Min'!#REF!+'CE Min'!#REF!</f>
        <v>#REF!</v>
      </c>
      <c r="J30" s="136" t="e">
        <f>+'CE Min'!#REF!+'CE Min'!#REF!</f>
        <v>#REF!</v>
      </c>
      <c r="K30" s="136" t="e">
        <f>+'CE Min'!#REF!+'CE Min'!#REF!</f>
        <v>#REF!</v>
      </c>
      <c r="L30" s="136" t="e">
        <f>+'CE Min'!#REF!+'CE Min'!#REF!</f>
        <v>#REF!</v>
      </c>
    </row>
    <row r="31" spans="1:12">
      <c r="A31" s="117" t="s">
        <v>2161</v>
      </c>
      <c r="B31" s="159">
        <v>16</v>
      </c>
      <c r="C31" s="139" t="s">
        <v>1492</v>
      </c>
      <c r="D31" s="136" t="e">
        <f>+'CE Min'!#REF!</f>
        <v>#REF!</v>
      </c>
      <c r="E31" s="136" t="e">
        <f>+'CE Min'!#REF!</f>
        <v>#REF!</v>
      </c>
      <c r="F31" s="136" t="e">
        <f>+'CE Min'!#REF!</f>
        <v>#REF!</v>
      </c>
      <c r="G31" s="136" t="e">
        <f>+'CE Min'!#REF!</f>
        <v>#REF!</v>
      </c>
      <c r="H31" s="136" t="e">
        <f>+'CE Min'!#REF!</f>
        <v>#REF!</v>
      </c>
      <c r="I31" s="136" t="e">
        <f>+'CE Min'!#REF!</f>
        <v>#REF!</v>
      </c>
      <c r="J31" s="136" t="e">
        <f>+'CE Min'!#REF!</f>
        <v>#REF!</v>
      </c>
      <c r="K31" s="136" t="e">
        <f>+'CE Min'!#REF!</f>
        <v>#REF!</v>
      </c>
      <c r="L31" s="136" t="e">
        <f>+'CE Min'!#REF!</f>
        <v>#REF!</v>
      </c>
    </row>
    <row r="32" spans="1:12">
      <c r="A32" s="117" t="s">
        <v>2162</v>
      </c>
      <c r="B32" s="159" t="s">
        <v>2163</v>
      </c>
      <c r="C32" s="140"/>
      <c r="D32" s="136" t="e">
        <f>+D33+D34</f>
        <v>#REF!</v>
      </c>
      <c r="E32" s="136" t="e">
        <f t="shared" ref="E32:L32" si="3">+E33+E34</f>
        <v>#REF!</v>
      </c>
      <c r="F32" s="136" t="e">
        <f t="shared" si="3"/>
        <v>#REF!</v>
      </c>
      <c r="G32" s="136" t="e">
        <f t="shared" si="3"/>
        <v>#REF!</v>
      </c>
      <c r="H32" s="136" t="e">
        <f t="shared" si="3"/>
        <v>#REF!</v>
      </c>
      <c r="I32" s="136" t="e">
        <f t="shared" si="3"/>
        <v>#REF!</v>
      </c>
      <c r="J32" s="136" t="e">
        <f t="shared" si="3"/>
        <v>#REF!</v>
      </c>
      <c r="K32" s="136" t="e">
        <f t="shared" si="3"/>
        <v>#REF!</v>
      </c>
      <c r="L32" s="136" t="e">
        <f t="shared" si="3"/>
        <v>#REF!</v>
      </c>
    </row>
    <row r="33" spans="1:12" ht="30" customHeight="1">
      <c r="A33" s="118" t="s">
        <v>2164</v>
      </c>
      <c r="B33" s="119" t="s">
        <v>2165</v>
      </c>
      <c r="C33" s="138" t="s">
        <v>2166</v>
      </c>
      <c r="D33" s="136" t="e">
        <f>+'CE Min'!#REF!-'CE Min'!#REF!-'CE Min'!#REF!-'CE Min'!#REF!-'CE Min'!#REF!</f>
        <v>#REF!</v>
      </c>
      <c r="E33" s="136" t="e">
        <f>+'CE Min'!#REF!-'CE Min'!#REF!-'CE Min'!#REF!-'CE Min'!#REF!-'CE Min'!#REF!</f>
        <v>#REF!</v>
      </c>
      <c r="F33" s="136" t="e">
        <f>+'CE Min'!#REF!-'CE Min'!#REF!-'CE Min'!#REF!-'CE Min'!#REF!-'CE Min'!#REF!</f>
        <v>#REF!</v>
      </c>
      <c r="G33" s="136" t="e">
        <f>+'CE Min'!#REF!-'CE Min'!#REF!-'CE Min'!#REF!-'CE Min'!#REF!-'CE Min'!#REF!</f>
        <v>#REF!</v>
      </c>
      <c r="H33" s="136" t="e">
        <f>+'CE Min'!#REF!-'CE Min'!#REF!-'CE Min'!#REF!-'CE Min'!#REF!-'CE Min'!#REF!</f>
        <v>#REF!</v>
      </c>
      <c r="I33" s="136" t="e">
        <f>+'CE Min'!#REF!-'CE Min'!#REF!-'CE Min'!#REF!-'CE Min'!#REF!-'CE Min'!#REF!</f>
        <v>#REF!</v>
      </c>
      <c r="J33" s="136" t="e">
        <f>+'CE Min'!#REF!-'CE Min'!#REF!-'CE Min'!#REF!-'CE Min'!#REF!-'CE Min'!#REF!</f>
        <v>#REF!</v>
      </c>
      <c r="K33" s="136" t="e">
        <f>+'CE Min'!#REF!-'CE Min'!#REF!-'CE Min'!#REF!-'CE Min'!#REF!-'CE Min'!#REF!</f>
        <v>#REF!</v>
      </c>
      <c r="L33" s="136" t="e">
        <f>+'CE Min'!#REF!-'CE Min'!#REF!-'CE Min'!#REF!-'CE Min'!#REF!-'CE Min'!#REF!</f>
        <v>#REF!</v>
      </c>
    </row>
    <row r="34" spans="1:12">
      <c r="A34" s="118" t="s">
        <v>2167</v>
      </c>
      <c r="B34" s="119" t="s">
        <v>2168</v>
      </c>
      <c r="C34" s="139" t="s">
        <v>594</v>
      </c>
      <c r="D34" s="136" t="e">
        <f>+'CE Min'!#REF!</f>
        <v>#REF!</v>
      </c>
      <c r="E34" s="136" t="e">
        <f>+'CE Min'!#REF!</f>
        <v>#REF!</v>
      </c>
      <c r="F34" s="136" t="e">
        <f>+'CE Min'!#REF!</f>
        <v>#REF!</v>
      </c>
      <c r="G34" s="136" t="e">
        <f>+'CE Min'!#REF!</f>
        <v>#REF!</v>
      </c>
      <c r="H34" s="136" t="e">
        <f>+'CE Min'!#REF!</f>
        <v>#REF!</v>
      </c>
      <c r="I34" s="136" t="e">
        <f>+'CE Min'!#REF!</f>
        <v>#REF!</v>
      </c>
      <c r="J34" s="136" t="e">
        <f>+'CE Min'!#REF!</f>
        <v>#REF!</v>
      </c>
      <c r="K34" s="136" t="e">
        <f>+'CE Min'!#REF!</f>
        <v>#REF!</v>
      </c>
      <c r="L34" s="136" t="e">
        <f>+'CE Min'!#REF!</f>
        <v>#REF!</v>
      </c>
    </row>
    <row r="35" spans="1:12">
      <c r="A35" s="117" t="s">
        <v>2169</v>
      </c>
      <c r="B35" s="159" t="s">
        <v>2170</v>
      </c>
      <c r="C35" s="140"/>
      <c r="D35" s="136" t="e">
        <f>+D36+D37</f>
        <v>#REF!</v>
      </c>
      <c r="E35" s="136" t="e">
        <f t="shared" ref="E35:L35" si="4">+E36+E37</f>
        <v>#REF!</v>
      </c>
      <c r="F35" s="136" t="e">
        <f t="shared" si="4"/>
        <v>#REF!</v>
      </c>
      <c r="G35" s="136" t="e">
        <f t="shared" si="4"/>
        <v>#REF!</v>
      </c>
      <c r="H35" s="136" t="e">
        <f t="shared" si="4"/>
        <v>#REF!</v>
      </c>
      <c r="I35" s="136" t="e">
        <f t="shared" si="4"/>
        <v>#REF!</v>
      </c>
      <c r="J35" s="136" t="e">
        <f t="shared" si="4"/>
        <v>#REF!</v>
      </c>
      <c r="K35" s="136" t="e">
        <f t="shared" si="4"/>
        <v>#REF!</v>
      </c>
      <c r="L35" s="136" t="e">
        <f t="shared" si="4"/>
        <v>#REF!</v>
      </c>
    </row>
    <row r="36" spans="1:12">
      <c r="A36" s="118" t="s">
        <v>2171</v>
      </c>
      <c r="B36" s="119" t="s">
        <v>2172</v>
      </c>
      <c r="C36" s="139" t="s">
        <v>2173</v>
      </c>
      <c r="D36" s="136" t="e">
        <f>+'CE Min'!#REF!+'CE Min'!#REF!-'CE Min'!#REF!+'CE Min'!#REF!</f>
        <v>#REF!</v>
      </c>
      <c r="E36" s="136" t="e">
        <f>+'CE Min'!#REF!+'CE Min'!#REF!-'CE Min'!#REF!+'CE Min'!#REF!</f>
        <v>#REF!</v>
      </c>
      <c r="F36" s="136" t="e">
        <f>+'CE Min'!#REF!+'CE Min'!#REF!-'CE Min'!#REF!+'CE Min'!#REF!</f>
        <v>#REF!</v>
      </c>
      <c r="G36" s="136" t="e">
        <f>+'CE Min'!#REF!+'CE Min'!#REF!-'CE Min'!#REF!+'CE Min'!#REF!</f>
        <v>#REF!</v>
      </c>
      <c r="H36" s="136" t="e">
        <f>+'CE Min'!#REF!+'CE Min'!#REF!-'CE Min'!#REF!+'CE Min'!#REF!</f>
        <v>#REF!</v>
      </c>
      <c r="I36" s="136" t="e">
        <f>+'CE Min'!#REF!+'CE Min'!#REF!-'CE Min'!#REF!+'CE Min'!#REF!</f>
        <v>#REF!</v>
      </c>
      <c r="J36" s="136" t="e">
        <f>+'CE Min'!#REF!+'CE Min'!#REF!-'CE Min'!#REF!+'CE Min'!#REF!</f>
        <v>#REF!</v>
      </c>
      <c r="K36" s="136" t="e">
        <f>+'CE Min'!#REF!+'CE Min'!#REF!-'CE Min'!#REF!+'CE Min'!#REF!</f>
        <v>#REF!</v>
      </c>
      <c r="L36" s="136" t="e">
        <f>+'CE Min'!#REF!+'CE Min'!#REF!-'CE Min'!#REF!+'CE Min'!#REF!</f>
        <v>#REF!</v>
      </c>
    </row>
    <row r="37" spans="1:12" ht="33.6" customHeight="1">
      <c r="A37" s="118" t="s">
        <v>2174</v>
      </c>
      <c r="B37" s="119" t="s">
        <v>2175</v>
      </c>
      <c r="C37" s="138" t="s">
        <v>2176</v>
      </c>
      <c r="D37" s="136" t="e">
        <f>+'CE Min'!#REF!+'CE Min'!#REF!+'CE Min'!#REF!+'CE Min'!#REF!+'CE Min'!#REF!-'CE Min'!#REF!+'CE Min'!#REF!</f>
        <v>#REF!</v>
      </c>
      <c r="E37" s="136" t="e">
        <f>+'CE Min'!#REF!+'CE Min'!#REF!+'CE Min'!#REF!+'CE Min'!#REF!+'CE Min'!#REF!-'CE Min'!#REF!+'CE Min'!#REF!</f>
        <v>#REF!</v>
      </c>
      <c r="F37" s="136" t="e">
        <f>+'CE Min'!#REF!+'CE Min'!#REF!+'CE Min'!#REF!+'CE Min'!#REF!+'CE Min'!#REF!-'CE Min'!#REF!+'CE Min'!#REF!</f>
        <v>#REF!</v>
      </c>
      <c r="G37" s="136" t="e">
        <f>+'CE Min'!#REF!+'CE Min'!#REF!+'CE Min'!#REF!+'CE Min'!#REF!+'CE Min'!#REF!-'CE Min'!#REF!+'CE Min'!#REF!</f>
        <v>#REF!</v>
      </c>
      <c r="H37" s="136" t="e">
        <f>+'CE Min'!#REF!+'CE Min'!#REF!+'CE Min'!#REF!+'CE Min'!#REF!+'CE Min'!#REF!-'CE Min'!#REF!+'CE Min'!#REF!</f>
        <v>#REF!</v>
      </c>
      <c r="I37" s="136" t="e">
        <f>+'CE Min'!#REF!+'CE Min'!#REF!+'CE Min'!#REF!+'CE Min'!#REF!+'CE Min'!#REF!-'CE Min'!#REF!+'CE Min'!#REF!</f>
        <v>#REF!</v>
      </c>
      <c r="J37" s="136" t="e">
        <f>+'CE Min'!#REF!+'CE Min'!#REF!+'CE Min'!#REF!+'CE Min'!#REF!+'CE Min'!#REF!-'CE Min'!#REF!+'CE Min'!#REF!</f>
        <v>#REF!</v>
      </c>
      <c r="K37" s="136" t="e">
        <f>+'CE Min'!#REF!+'CE Min'!#REF!+'CE Min'!#REF!+'CE Min'!#REF!+'CE Min'!#REF!-'CE Min'!#REF!+'CE Min'!#REF!</f>
        <v>#REF!</v>
      </c>
      <c r="L37" s="136" t="e">
        <f>+'CE Min'!#REF!+'CE Min'!#REF!+'CE Min'!#REF!+'CE Min'!#REF!+'CE Min'!#REF!-'CE Min'!#REF!+'CE Min'!#REF!</f>
        <v>#REF!</v>
      </c>
    </row>
    <row r="38" spans="1:12" ht="22.5">
      <c r="A38" s="120" t="s">
        <v>2177</v>
      </c>
      <c r="B38" s="160" t="s">
        <v>2178</v>
      </c>
      <c r="C38" s="140"/>
      <c r="D38" s="136" t="e">
        <f>+D39+D40+D41+D42+D43+D44+D45</f>
        <v>#REF!</v>
      </c>
      <c r="E38" s="136" t="e">
        <f t="shared" ref="E38:L38" si="5">+E39+E40+E41+E42+E43+E44+E45</f>
        <v>#REF!</v>
      </c>
      <c r="F38" s="136" t="e">
        <f t="shared" si="5"/>
        <v>#REF!</v>
      </c>
      <c r="G38" s="136" t="e">
        <f t="shared" si="5"/>
        <v>#REF!</v>
      </c>
      <c r="H38" s="136" t="e">
        <f t="shared" si="5"/>
        <v>#REF!</v>
      </c>
      <c r="I38" s="136" t="e">
        <f t="shared" si="5"/>
        <v>#REF!</v>
      </c>
      <c r="J38" s="136" t="e">
        <f t="shared" si="5"/>
        <v>#REF!</v>
      </c>
      <c r="K38" s="136" t="e">
        <f t="shared" si="5"/>
        <v>#REF!</v>
      </c>
      <c r="L38" s="136" t="e">
        <f t="shared" si="5"/>
        <v>#REF!</v>
      </c>
    </row>
    <row r="39" spans="1:12">
      <c r="A39" s="121" t="s">
        <v>2179</v>
      </c>
      <c r="B39" s="119" t="s">
        <v>2180</v>
      </c>
      <c r="C39" s="139" t="s">
        <v>622</v>
      </c>
      <c r="D39" s="136" t="e">
        <f>+'CE Min'!#REF!</f>
        <v>#REF!</v>
      </c>
      <c r="E39" s="136" t="e">
        <f>+'CE Min'!#REF!</f>
        <v>#REF!</v>
      </c>
      <c r="F39" s="136" t="e">
        <f>+'CE Min'!#REF!</f>
        <v>#REF!</v>
      </c>
      <c r="G39" s="136" t="e">
        <f>+'CE Min'!#REF!</f>
        <v>#REF!</v>
      </c>
      <c r="H39" s="136" t="e">
        <f>+'CE Min'!#REF!</f>
        <v>#REF!</v>
      </c>
      <c r="I39" s="136" t="e">
        <f>+'CE Min'!#REF!</f>
        <v>#REF!</v>
      </c>
      <c r="J39" s="136" t="e">
        <f>+'CE Min'!#REF!</f>
        <v>#REF!</v>
      </c>
      <c r="K39" s="136" t="e">
        <f>+'CE Min'!#REF!</f>
        <v>#REF!</v>
      </c>
      <c r="L39" s="136" t="e">
        <f>+'CE Min'!#REF!</f>
        <v>#REF!</v>
      </c>
    </row>
    <row r="40" spans="1:12">
      <c r="A40" s="121" t="s">
        <v>2181</v>
      </c>
      <c r="B40" s="119" t="s">
        <v>2182</v>
      </c>
      <c r="C40" s="139" t="s">
        <v>2183</v>
      </c>
      <c r="D40" s="136" t="e">
        <f>+'CE Min'!#REF!</f>
        <v>#REF!</v>
      </c>
      <c r="E40" s="136" t="e">
        <f>+'CE Min'!#REF!</f>
        <v>#REF!</v>
      </c>
      <c r="F40" s="136" t="e">
        <f>+'CE Min'!#REF!</f>
        <v>#REF!</v>
      </c>
      <c r="G40" s="136" t="e">
        <f>+'CE Min'!#REF!</f>
        <v>#REF!</v>
      </c>
      <c r="H40" s="136" t="e">
        <f>+'CE Min'!#REF!</f>
        <v>#REF!</v>
      </c>
      <c r="I40" s="136" t="e">
        <f>+'CE Min'!#REF!</f>
        <v>#REF!</v>
      </c>
      <c r="J40" s="136" t="e">
        <f>+'CE Min'!#REF!</f>
        <v>#REF!</v>
      </c>
      <c r="K40" s="136" t="e">
        <f>+'CE Min'!#REF!</f>
        <v>#REF!</v>
      </c>
      <c r="L40" s="136" t="e">
        <f>+'CE Min'!#REF!</f>
        <v>#REF!</v>
      </c>
    </row>
    <row r="41" spans="1:12">
      <c r="A41" s="122" t="s">
        <v>2184</v>
      </c>
      <c r="B41" s="119" t="s">
        <v>2185</v>
      </c>
      <c r="C41" s="139" t="s">
        <v>2186</v>
      </c>
      <c r="D41" s="136" t="e">
        <f>+'CE Min'!#REF!</f>
        <v>#REF!</v>
      </c>
      <c r="E41" s="136" t="e">
        <f>+'CE Min'!#REF!</f>
        <v>#REF!</v>
      </c>
      <c r="F41" s="136" t="e">
        <f>+'CE Min'!#REF!</f>
        <v>#REF!</v>
      </c>
      <c r="G41" s="136" t="e">
        <f>+'CE Min'!#REF!</f>
        <v>#REF!</v>
      </c>
      <c r="H41" s="136" t="e">
        <f>+'CE Min'!#REF!</f>
        <v>#REF!</v>
      </c>
      <c r="I41" s="136" t="e">
        <f>+'CE Min'!#REF!</f>
        <v>#REF!</v>
      </c>
      <c r="J41" s="136" t="e">
        <f>+'CE Min'!#REF!</f>
        <v>#REF!</v>
      </c>
      <c r="K41" s="136" t="e">
        <f>+'CE Min'!#REF!</f>
        <v>#REF!</v>
      </c>
      <c r="L41" s="136" t="e">
        <f>+'CE Min'!#REF!</f>
        <v>#REF!</v>
      </c>
    </row>
    <row r="42" spans="1:12">
      <c r="A42" s="121" t="s">
        <v>2187</v>
      </c>
      <c r="B42" s="119" t="s">
        <v>2188</v>
      </c>
      <c r="C42" s="139" t="s">
        <v>2189</v>
      </c>
      <c r="D42" s="136" t="e">
        <f>+'CE Min'!#REF!+'CE Min'!#REF!</f>
        <v>#REF!</v>
      </c>
      <c r="E42" s="136" t="e">
        <f>+'CE Min'!#REF!+'CE Min'!#REF!</f>
        <v>#REF!</v>
      </c>
      <c r="F42" s="136" t="e">
        <f>+'CE Min'!#REF!+'CE Min'!#REF!</f>
        <v>#REF!</v>
      </c>
      <c r="G42" s="136" t="e">
        <f>+'CE Min'!#REF!+'CE Min'!#REF!</f>
        <v>#REF!</v>
      </c>
      <c r="H42" s="136" t="e">
        <f>+'CE Min'!#REF!+'CE Min'!#REF!</f>
        <v>#REF!</v>
      </c>
      <c r="I42" s="136" t="e">
        <f>+'CE Min'!#REF!+'CE Min'!#REF!</f>
        <v>#REF!</v>
      </c>
      <c r="J42" s="136" t="e">
        <f>+'CE Min'!#REF!+'CE Min'!#REF!</f>
        <v>#REF!</v>
      </c>
      <c r="K42" s="136" t="e">
        <f>+'CE Min'!#REF!+'CE Min'!#REF!</f>
        <v>#REF!</v>
      </c>
      <c r="L42" s="136" t="e">
        <f>+'CE Min'!#REF!+'CE Min'!#REF!</f>
        <v>#REF!</v>
      </c>
    </row>
    <row r="43" spans="1:12">
      <c r="A43" s="121" t="s">
        <v>2190</v>
      </c>
      <c r="B43" s="119" t="s">
        <v>2191</v>
      </c>
      <c r="C43" s="139" t="s">
        <v>2192</v>
      </c>
      <c r="D43" s="136" t="e">
        <f>+'CE Min'!#REF!+'CE Min'!#REF!</f>
        <v>#REF!</v>
      </c>
      <c r="E43" s="136" t="e">
        <f>+'CE Min'!#REF!+'CE Min'!#REF!</f>
        <v>#REF!</v>
      </c>
      <c r="F43" s="136" t="e">
        <f>+'CE Min'!#REF!+'CE Min'!#REF!</f>
        <v>#REF!</v>
      </c>
      <c r="G43" s="136" t="e">
        <f>+'CE Min'!#REF!+'CE Min'!#REF!</f>
        <v>#REF!</v>
      </c>
      <c r="H43" s="136" t="e">
        <f>+'CE Min'!#REF!+'CE Min'!#REF!</f>
        <v>#REF!</v>
      </c>
      <c r="I43" s="136" t="e">
        <f>+'CE Min'!#REF!+'CE Min'!#REF!</f>
        <v>#REF!</v>
      </c>
      <c r="J43" s="136" t="e">
        <f>+'CE Min'!#REF!+'CE Min'!#REF!</f>
        <v>#REF!</v>
      </c>
      <c r="K43" s="136" t="e">
        <f>+'CE Min'!#REF!+'CE Min'!#REF!</f>
        <v>#REF!</v>
      </c>
      <c r="L43" s="136" t="e">
        <f>+'CE Min'!#REF!+'CE Min'!#REF!</f>
        <v>#REF!</v>
      </c>
    </row>
    <row r="44" spans="1:12">
      <c r="A44" s="121" t="s">
        <v>2193</v>
      </c>
      <c r="B44" s="119" t="s">
        <v>2194</v>
      </c>
      <c r="C44" s="139" t="s">
        <v>2195</v>
      </c>
      <c r="D44" s="136" t="e">
        <f>+'CE Min'!#REF!+'CE Min'!#REF!</f>
        <v>#REF!</v>
      </c>
      <c r="E44" s="136" t="e">
        <f>+'CE Min'!#REF!+'CE Min'!#REF!</f>
        <v>#REF!</v>
      </c>
      <c r="F44" s="136" t="e">
        <f>+'CE Min'!#REF!+'CE Min'!#REF!</f>
        <v>#REF!</v>
      </c>
      <c r="G44" s="136" t="e">
        <f>+'CE Min'!#REF!+'CE Min'!#REF!</f>
        <v>#REF!</v>
      </c>
      <c r="H44" s="136" t="e">
        <f>+'CE Min'!#REF!+'CE Min'!#REF!</f>
        <v>#REF!</v>
      </c>
      <c r="I44" s="136" t="e">
        <f>+'CE Min'!#REF!+'CE Min'!#REF!</f>
        <v>#REF!</v>
      </c>
      <c r="J44" s="136" t="e">
        <f>+'CE Min'!#REF!+'CE Min'!#REF!</f>
        <v>#REF!</v>
      </c>
      <c r="K44" s="136" t="e">
        <f>+'CE Min'!#REF!+'CE Min'!#REF!</f>
        <v>#REF!</v>
      </c>
      <c r="L44" s="136" t="e">
        <f>+'CE Min'!#REF!+'CE Min'!#REF!</f>
        <v>#REF!</v>
      </c>
    </row>
    <row r="45" spans="1:12" ht="82.9" customHeight="1">
      <c r="A45" s="121" t="s">
        <v>2196</v>
      </c>
      <c r="B45" s="119" t="s">
        <v>2197</v>
      </c>
      <c r="C45" s="138" t="s">
        <v>2198</v>
      </c>
      <c r="D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13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123" t="s">
        <v>2199</v>
      </c>
      <c r="B46" s="159">
        <v>20</v>
      </c>
      <c r="C46" s="138" t="s">
        <v>2200</v>
      </c>
      <c r="D46" s="136" t="e">
        <f>+'CE Min'!#REF!+'CE Min'!#REF!+'CE Min'!#REF!+'CE Min'!#REF!+'CE Min'!#REF!+'CE Min'!#REF!+'CE Min'!#REF!+'CE Min'!#REF!+'CE Min'!#REF!+'CE Min'!#REF!+'CE Min'!#REF!+'CE Min'!#REF!+'CE Min'!#REF!</f>
        <v>#REF!</v>
      </c>
      <c r="E46" s="136" t="e">
        <f>+'CE Min'!#REF!+'CE Min'!#REF!+'CE Min'!#REF!+'CE Min'!#REF!+'CE Min'!#REF!+'CE Min'!#REF!+'CE Min'!#REF!+'CE Min'!#REF!+'CE Min'!#REF!+'CE Min'!#REF!+'CE Min'!#REF!+'CE Min'!#REF!+'CE Min'!#REF!</f>
        <v>#REF!</v>
      </c>
      <c r="F46" s="136" t="e">
        <f>+'CE Min'!#REF!+'CE Min'!#REF!+'CE Min'!#REF!+'CE Min'!#REF!+'CE Min'!#REF!+'CE Min'!#REF!+'CE Min'!#REF!+'CE Min'!#REF!+'CE Min'!#REF!+'CE Min'!#REF!+'CE Min'!#REF!+'CE Min'!#REF!+'CE Min'!#REF!</f>
        <v>#REF!</v>
      </c>
      <c r="G46" s="136" t="e">
        <f>+'CE Min'!#REF!+'CE Min'!#REF!+'CE Min'!#REF!+'CE Min'!#REF!+'CE Min'!#REF!+'CE Min'!#REF!+'CE Min'!#REF!+'CE Min'!#REF!+'CE Min'!#REF!+'CE Min'!#REF!+'CE Min'!#REF!+'CE Min'!#REF!+'CE Min'!#REF!</f>
        <v>#REF!</v>
      </c>
      <c r="H46" s="136" t="e">
        <f>+'CE Min'!#REF!+'CE Min'!#REF!+'CE Min'!#REF!+'CE Min'!#REF!+'CE Min'!#REF!+'CE Min'!#REF!+'CE Min'!#REF!+'CE Min'!#REF!+'CE Min'!#REF!+'CE Min'!#REF!+'CE Min'!#REF!+'CE Min'!#REF!+'CE Min'!#REF!</f>
        <v>#REF!</v>
      </c>
      <c r="I46" s="136" t="e">
        <f>+'CE Min'!#REF!+'CE Min'!#REF!+'CE Min'!#REF!+'CE Min'!#REF!+'CE Min'!#REF!+'CE Min'!#REF!+'CE Min'!#REF!+'CE Min'!#REF!+'CE Min'!#REF!+'CE Min'!#REF!+'CE Min'!#REF!+'CE Min'!#REF!+'CE Min'!#REF!</f>
        <v>#REF!</v>
      </c>
      <c r="J46" s="136" t="e">
        <f>+'CE Min'!#REF!+'CE Min'!#REF!+'CE Min'!#REF!+'CE Min'!#REF!+'CE Min'!#REF!+'CE Min'!#REF!+'CE Min'!#REF!+'CE Min'!#REF!+'CE Min'!#REF!+'CE Min'!#REF!+'CE Min'!#REF!+'CE Min'!#REF!+'CE Min'!#REF!</f>
        <v>#REF!</v>
      </c>
      <c r="K46" s="136" t="e">
        <f>+'CE Min'!#REF!+'CE Min'!#REF!+'CE Min'!#REF!+'CE Min'!#REF!+'CE Min'!#REF!+'CE Min'!#REF!+'CE Min'!#REF!+'CE Min'!#REF!+'CE Min'!#REF!+'CE Min'!#REF!+'CE Min'!#REF!+'CE Min'!#REF!+'CE Min'!#REF!</f>
        <v>#REF!</v>
      </c>
      <c r="L46" s="136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120" t="s">
        <v>2201</v>
      </c>
      <c r="B47" s="159">
        <v>21</v>
      </c>
      <c r="C47" s="139" t="s">
        <v>1355</v>
      </c>
      <c r="D47" s="136" t="e">
        <f>+'CE Min'!#REF!</f>
        <v>#REF!</v>
      </c>
      <c r="E47" s="136" t="e">
        <f>+'CE Min'!#REF!</f>
        <v>#REF!</v>
      </c>
      <c r="F47" s="136" t="e">
        <f>+'CE Min'!#REF!</f>
        <v>#REF!</v>
      </c>
      <c r="G47" s="136" t="e">
        <f>+'CE Min'!#REF!</f>
        <v>#REF!</v>
      </c>
      <c r="H47" s="136" t="e">
        <f>+'CE Min'!#REF!</f>
        <v>#REF!</v>
      </c>
      <c r="I47" s="136" t="e">
        <f>+'CE Min'!#REF!</f>
        <v>#REF!</v>
      </c>
      <c r="J47" s="136" t="e">
        <f>+'CE Min'!#REF!</f>
        <v>#REF!</v>
      </c>
      <c r="K47" s="136" t="e">
        <f>+'CE Min'!#REF!</f>
        <v>#REF!</v>
      </c>
      <c r="L47" s="136" t="e">
        <f>+'CE Min'!#REF!</f>
        <v>#REF!</v>
      </c>
    </row>
    <row r="48" spans="1:12">
      <c r="A48" s="120" t="s">
        <v>2202</v>
      </c>
      <c r="B48" s="159">
        <v>22</v>
      </c>
      <c r="C48" s="141" t="s">
        <v>2203</v>
      </c>
      <c r="D48" s="136" t="e">
        <f>+'CE Min'!#REF!+'CE Min'!#REF!</f>
        <v>#REF!</v>
      </c>
      <c r="E48" s="136" t="e">
        <f>+'CE Min'!#REF!+'CE Min'!#REF!</f>
        <v>#REF!</v>
      </c>
      <c r="F48" s="136" t="e">
        <f>+'CE Min'!#REF!+'CE Min'!#REF!</f>
        <v>#REF!</v>
      </c>
      <c r="G48" s="136" t="e">
        <f>+'CE Min'!#REF!+'CE Min'!#REF!</f>
        <v>#REF!</v>
      </c>
      <c r="H48" s="136" t="e">
        <f>+'CE Min'!#REF!+'CE Min'!#REF!</f>
        <v>#REF!</v>
      </c>
      <c r="I48" s="136" t="e">
        <f>+'CE Min'!#REF!+'CE Min'!#REF!</f>
        <v>#REF!</v>
      </c>
      <c r="J48" s="136" t="e">
        <f>+'CE Min'!#REF!+'CE Min'!#REF!</f>
        <v>#REF!</v>
      </c>
      <c r="K48" s="136" t="e">
        <f>+'CE Min'!#REF!+'CE Min'!#REF!</f>
        <v>#REF!</v>
      </c>
      <c r="L48" s="136" t="e">
        <f>+'CE Min'!#REF!+'CE Min'!#REF!</f>
        <v>#REF!</v>
      </c>
    </row>
    <row r="49" spans="1:12">
      <c r="A49" s="120" t="s">
        <v>2204</v>
      </c>
      <c r="B49" s="159">
        <v>23</v>
      </c>
      <c r="C49" s="141" t="s">
        <v>2205</v>
      </c>
      <c r="D49" s="136" t="e">
        <f>+'CE Min'!#REF!+'CE Min'!#REF!+'CE Min'!#REF!</f>
        <v>#REF!</v>
      </c>
      <c r="E49" s="136" t="e">
        <f>+'CE Min'!#REF!+'CE Min'!#REF!+'CE Min'!#REF!</f>
        <v>#REF!</v>
      </c>
      <c r="F49" s="136" t="e">
        <f>+'CE Min'!#REF!+'CE Min'!#REF!+'CE Min'!#REF!</f>
        <v>#REF!</v>
      </c>
      <c r="G49" s="136" t="e">
        <f>+'CE Min'!#REF!+'CE Min'!#REF!+'CE Min'!#REF!</f>
        <v>#REF!</v>
      </c>
      <c r="H49" s="136" t="e">
        <f>+'CE Min'!#REF!+'CE Min'!#REF!+'CE Min'!#REF!</f>
        <v>#REF!</v>
      </c>
      <c r="I49" s="136" t="e">
        <f>+'CE Min'!#REF!+'CE Min'!#REF!+'CE Min'!#REF!</f>
        <v>#REF!</v>
      </c>
      <c r="J49" s="136" t="e">
        <f>+'CE Min'!#REF!+'CE Min'!#REF!+'CE Min'!#REF!</f>
        <v>#REF!</v>
      </c>
      <c r="K49" s="136" t="e">
        <f>+'CE Min'!#REF!+'CE Min'!#REF!+'CE Min'!#REF!</f>
        <v>#REF!</v>
      </c>
      <c r="L49" s="136" t="e">
        <f>+'CE Min'!#REF!+'CE Min'!#REF!+'CE Min'!#REF!</f>
        <v>#REF!</v>
      </c>
    </row>
    <row r="50" spans="1:12">
      <c r="A50" s="124" t="s">
        <v>2206</v>
      </c>
      <c r="B50" s="159">
        <v>24</v>
      </c>
      <c r="C50" s="142" t="s">
        <v>1942</v>
      </c>
      <c r="D50" s="136" t="e">
        <f>+'CE Min'!#REF!</f>
        <v>#REF!</v>
      </c>
      <c r="E50" s="136" t="e">
        <f>+'CE Min'!#REF!</f>
        <v>#REF!</v>
      </c>
      <c r="F50" s="136" t="e">
        <f>+'CE Min'!#REF!</f>
        <v>#REF!</v>
      </c>
      <c r="G50" s="136" t="e">
        <f>+'CE Min'!#REF!</f>
        <v>#REF!</v>
      </c>
      <c r="H50" s="136" t="e">
        <f>+'CE Min'!#REF!</f>
        <v>#REF!</v>
      </c>
      <c r="I50" s="136" t="e">
        <f>+'CE Min'!#REF!</f>
        <v>#REF!</v>
      </c>
      <c r="J50" s="136" t="e">
        <f>+'CE Min'!#REF!</f>
        <v>#REF!</v>
      </c>
      <c r="K50" s="136" t="e">
        <f>+'CE Min'!#REF!</f>
        <v>#REF!</v>
      </c>
      <c r="L50" s="136" t="e">
        <f>+'CE Min'!#REF!</f>
        <v>#REF!</v>
      </c>
    </row>
    <row r="51" spans="1:12" ht="83.65" customHeight="1">
      <c r="A51" s="125" t="s">
        <v>2207</v>
      </c>
      <c r="B51" s="159">
        <v>25</v>
      </c>
      <c r="C51" s="143" t="s">
        <v>2208</v>
      </c>
      <c r="D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13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125" t="s">
        <v>2209</v>
      </c>
      <c r="B52" s="159">
        <v>26</v>
      </c>
      <c r="C52" s="143" t="s">
        <v>2210</v>
      </c>
      <c r="D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13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120" t="s">
        <v>2211</v>
      </c>
      <c r="B53" s="159">
        <v>27</v>
      </c>
      <c r="C53" s="144" t="s">
        <v>2212</v>
      </c>
      <c r="D53" s="136" t="e">
        <f>-'CE Min'!#REF!+'CE Min'!#REF!+'CE Min'!#REF!</f>
        <v>#REF!</v>
      </c>
      <c r="E53" s="136" t="e">
        <f>-'CE Min'!#REF!+'CE Min'!#REF!+'CE Min'!#REF!</f>
        <v>#REF!</v>
      </c>
      <c r="F53" s="136" t="e">
        <f>-'CE Min'!#REF!+'CE Min'!#REF!+'CE Min'!#REF!</f>
        <v>#REF!</v>
      </c>
      <c r="G53" s="136" t="e">
        <f>-'CE Min'!#REF!+'CE Min'!#REF!+'CE Min'!#REF!</f>
        <v>#REF!</v>
      </c>
      <c r="H53" s="136" t="e">
        <f>-'CE Min'!#REF!+'CE Min'!#REF!+'CE Min'!#REF!</f>
        <v>#REF!</v>
      </c>
      <c r="I53" s="136" t="e">
        <f>-'CE Min'!#REF!+'CE Min'!#REF!+'CE Min'!#REF!</f>
        <v>#REF!</v>
      </c>
      <c r="J53" s="136" t="e">
        <f>-'CE Min'!#REF!+'CE Min'!#REF!+'CE Min'!#REF!</f>
        <v>#REF!</v>
      </c>
      <c r="K53" s="136" t="e">
        <f>-'CE Min'!#REF!+'CE Min'!#REF!+'CE Min'!#REF!</f>
        <v>#REF!</v>
      </c>
      <c r="L53" s="136" t="e">
        <f>-'CE Min'!#REF!+'CE Min'!#REF!+'CE Min'!#REF!</f>
        <v>#REF!</v>
      </c>
    </row>
    <row r="54" spans="1:12" ht="34.15" customHeight="1">
      <c r="A54" s="120" t="s">
        <v>2213</v>
      </c>
      <c r="B54" s="159">
        <v>28</v>
      </c>
      <c r="C54" s="145" t="s">
        <v>2214</v>
      </c>
      <c r="D54" s="136" t="e">
        <f>-'CE Min'!#REF!+'CE Min'!#REF!+'CE Min'!#REF!+'CE Min'!#REF!</f>
        <v>#REF!</v>
      </c>
      <c r="E54" s="136" t="e">
        <f>-'CE Min'!#REF!+'CE Min'!#REF!+'CE Min'!#REF!+'CE Min'!#REF!</f>
        <v>#REF!</v>
      </c>
      <c r="F54" s="136" t="e">
        <f>-'CE Min'!#REF!+'CE Min'!#REF!+'CE Min'!#REF!+'CE Min'!#REF!</f>
        <v>#REF!</v>
      </c>
      <c r="G54" s="136" t="e">
        <f>-'CE Min'!#REF!+'CE Min'!#REF!+'CE Min'!#REF!+'CE Min'!#REF!</f>
        <v>#REF!</v>
      </c>
      <c r="H54" s="136" t="e">
        <f>-'CE Min'!#REF!+'CE Min'!#REF!+'CE Min'!#REF!+'CE Min'!#REF!</f>
        <v>#REF!</v>
      </c>
      <c r="I54" s="136" t="e">
        <f>-'CE Min'!#REF!+'CE Min'!#REF!+'CE Min'!#REF!+'CE Min'!#REF!</f>
        <v>#REF!</v>
      </c>
      <c r="J54" s="136" t="e">
        <f>-'CE Min'!#REF!+'CE Min'!#REF!+'CE Min'!#REF!+'CE Min'!#REF!</f>
        <v>#REF!</v>
      </c>
      <c r="K54" s="136" t="e">
        <f>-'CE Min'!#REF!+'CE Min'!#REF!+'CE Min'!#REF!+'CE Min'!#REF!</f>
        <v>#REF!</v>
      </c>
      <c r="L54" s="136" t="e">
        <f>-'CE Min'!#REF!+'CE Min'!#REF!+'CE Min'!#REF!+'CE Min'!#REF!</f>
        <v>#REF!</v>
      </c>
    </row>
    <row r="55" spans="1:12" ht="66.599999999999994" customHeight="1">
      <c r="A55" s="126" t="s">
        <v>2215</v>
      </c>
      <c r="B55" s="161">
        <v>29</v>
      </c>
      <c r="C55" s="146" t="s">
        <v>2216</v>
      </c>
      <c r="D55" s="136" t="e">
        <f>-'CE Min'!#REF!-'CE Min'!#REF!-'CE Min'!#REF!-'CE Min'!#REF!-'CE Min'!#REF!+'CE Min'!#REF!+'CE Min'!#REF!+'CE Min'!#REF!+'CE Min'!#REF!+'CE Min'!#REF!</f>
        <v>#REF!</v>
      </c>
      <c r="E55" s="136" t="e">
        <f>-'CE Min'!#REF!-'CE Min'!#REF!-'CE Min'!#REF!-'CE Min'!#REF!-'CE Min'!#REF!+'CE Min'!#REF!+'CE Min'!#REF!+'CE Min'!#REF!+'CE Min'!#REF!+'CE Min'!#REF!</f>
        <v>#REF!</v>
      </c>
      <c r="F55" s="136" t="e">
        <f>-'CE Min'!#REF!-'CE Min'!#REF!-'CE Min'!#REF!-'CE Min'!#REF!-'CE Min'!#REF!+'CE Min'!#REF!+'CE Min'!#REF!+'CE Min'!#REF!+'CE Min'!#REF!+'CE Min'!#REF!</f>
        <v>#REF!</v>
      </c>
      <c r="G55" s="136" t="e">
        <f>-'CE Min'!#REF!-'CE Min'!#REF!-'CE Min'!#REF!-'CE Min'!#REF!-'CE Min'!#REF!+'CE Min'!#REF!+'CE Min'!#REF!+'CE Min'!#REF!+'CE Min'!#REF!+'CE Min'!#REF!</f>
        <v>#REF!</v>
      </c>
      <c r="H55" s="136" t="e">
        <f>-'CE Min'!#REF!-'CE Min'!#REF!-'CE Min'!#REF!-'CE Min'!#REF!-'CE Min'!#REF!+'CE Min'!#REF!+'CE Min'!#REF!+'CE Min'!#REF!+'CE Min'!#REF!+'CE Min'!#REF!</f>
        <v>#REF!</v>
      </c>
      <c r="I55" s="136" t="e">
        <f>-'CE Min'!#REF!-'CE Min'!#REF!-'CE Min'!#REF!-'CE Min'!#REF!-'CE Min'!#REF!+'CE Min'!#REF!+'CE Min'!#REF!+'CE Min'!#REF!+'CE Min'!#REF!+'CE Min'!#REF!</f>
        <v>#REF!</v>
      </c>
      <c r="J55" s="136" t="e">
        <f>-'CE Min'!#REF!-'CE Min'!#REF!-'CE Min'!#REF!-'CE Min'!#REF!-'CE Min'!#REF!+'CE Min'!#REF!+'CE Min'!#REF!+'CE Min'!#REF!+'CE Min'!#REF!+'CE Min'!#REF!</f>
        <v>#REF!</v>
      </c>
      <c r="K55" s="136" t="e">
        <f>-'CE Min'!#REF!-'CE Min'!#REF!-'CE Min'!#REF!-'CE Min'!#REF!-'CE Min'!#REF!+'CE Min'!#REF!+'CE Min'!#REF!+'CE Min'!#REF!+'CE Min'!#REF!+'CE Min'!#REF!</f>
        <v>#REF!</v>
      </c>
      <c r="L55" s="136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127" t="s">
        <v>2217</v>
      </c>
      <c r="B56" s="162" t="s">
        <v>2218</v>
      </c>
      <c r="C56" s="147"/>
      <c r="D56" s="147" t="e">
        <f>+D25+D31+D32+D35+D38+D46+D47+D48+D49+D50+D51+D52+D53+D54+D55</f>
        <v>#REF!</v>
      </c>
      <c r="E56" s="147" t="e">
        <f t="shared" ref="E56:L56" si="6">+E25+E31+E32+E35+E38+E46+E47+E48+E49+E50+E51+E52+E53+E54+E55</f>
        <v>#REF!</v>
      </c>
      <c r="F56" s="147" t="e">
        <f t="shared" si="6"/>
        <v>#REF!</v>
      </c>
      <c r="G56" s="147" t="e">
        <f t="shared" si="6"/>
        <v>#REF!</v>
      </c>
      <c r="H56" s="147" t="e">
        <f t="shared" si="6"/>
        <v>#REF!</v>
      </c>
      <c r="I56" s="147" t="e">
        <f t="shared" si="6"/>
        <v>#REF!</v>
      </c>
      <c r="J56" s="147" t="e">
        <f t="shared" si="6"/>
        <v>#REF!</v>
      </c>
      <c r="K56" s="147" t="e">
        <f t="shared" si="6"/>
        <v>#REF!</v>
      </c>
      <c r="L56" s="147" t="e">
        <f t="shared" si="6"/>
        <v>#REF!</v>
      </c>
    </row>
    <row r="57" spans="1:12" ht="14.25" thickTop="1" thickBot="1">
      <c r="A57" s="100"/>
      <c r="B57" s="163"/>
      <c r="C57" s="100"/>
    </row>
    <row r="58" spans="1:12" ht="19.5" thickTop="1" thickBot="1">
      <c r="A58" s="128" t="s">
        <v>2104</v>
      </c>
      <c r="B58" s="164" t="s">
        <v>2219</v>
      </c>
      <c r="C58" s="129"/>
      <c r="D58" s="129" t="e">
        <f>+D19-D56</f>
        <v>#REF!</v>
      </c>
      <c r="E58" s="129" t="e">
        <f t="shared" ref="E58:L58" si="7">+E19-E56</f>
        <v>#REF!</v>
      </c>
      <c r="F58" s="129" t="e">
        <f t="shared" si="7"/>
        <v>#REF!</v>
      </c>
      <c r="G58" s="129" t="e">
        <f t="shared" si="7"/>
        <v>#REF!</v>
      </c>
      <c r="H58" s="129" t="e">
        <f t="shared" si="7"/>
        <v>#REF!</v>
      </c>
      <c r="I58" s="129" t="e">
        <f t="shared" si="7"/>
        <v>#REF!</v>
      </c>
      <c r="J58" s="129" t="e">
        <f t="shared" si="7"/>
        <v>#REF!</v>
      </c>
      <c r="K58" s="129" t="e">
        <f t="shared" si="7"/>
        <v>#REF!</v>
      </c>
      <c r="L58" s="129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"/>
  <sheetViews>
    <sheetView topLeftCell="A106" zoomScaleNormal="100" workbookViewId="0">
      <selection activeCell="G93" sqref="G93:G99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169" customWidth="1"/>
  </cols>
  <sheetData>
    <row r="1" spans="1:7" ht="6" customHeight="1">
      <c r="A1" s="1"/>
      <c r="B1" s="1"/>
      <c r="C1" s="2"/>
      <c r="D1" s="2"/>
      <c r="E1" s="2"/>
    </row>
    <row r="2" spans="1:7" ht="20.25">
      <c r="A2" s="715" t="s">
        <v>2350</v>
      </c>
      <c r="B2" s="716"/>
      <c r="C2" s="716"/>
      <c r="D2" s="716"/>
      <c r="E2" s="717"/>
      <c r="F2" s="90" t="s">
        <v>0</v>
      </c>
      <c r="G2" s="165"/>
    </row>
    <row r="3" spans="1:7" ht="9.75" customHeight="1" thickBot="1">
      <c r="A3" s="3"/>
      <c r="B3" s="3"/>
      <c r="C3" s="4"/>
      <c r="D3" s="4"/>
      <c r="E3" s="4"/>
      <c r="F3" s="58"/>
      <c r="G3" s="5"/>
    </row>
    <row r="4" spans="1:7" ht="25.5" customHeight="1">
      <c r="A4" s="712" t="s">
        <v>2109</v>
      </c>
      <c r="B4" s="713"/>
      <c r="C4" s="714"/>
      <c r="D4" s="442" t="s">
        <v>2351</v>
      </c>
      <c r="E4" s="442" t="s">
        <v>2232</v>
      </c>
      <c r="F4" s="718" t="s">
        <v>2231</v>
      </c>
      <c r="G4" s="719"/>
    </row>
    <row r="5" spans="1:7">
      <c r="A5" s="91"/>
      <c r="B5" s="92"/>
      <c r="C5" s="92"/>
      <c r="D5" s="92"/>
      <c r="E5" s="92"/>
      <c r="F5" s="93" t="s">
        <v>1</v>
      </c>
      <c r="G5" s="166" t="s">
        <v>2</v>
      </c>
    </row>
    <row r="6" spans="1:7">
      <c r="A6" s="6"/>
      <c r="B6" s="7"/>
      <c r="C6" s="8"/>
      <c r="D6" s="59"/>
      <c r="E6" s="59"/>
      <c r="F6" s="60"/>
      <c r="G6" s="46"/>
    </row>
    <row r="7" spans="1:7">
      <c r="A7" s="9" t="s">
        <v>3</v>
      </c>
      <c r="B7" s="10"/>
      <c r="C7" s="11" t="s">
        <v>4</v>
      </c>
      <c r="D7" s="61"/>
      <c r="E7" s="61"/>
      <c r="F7" s="62"/>
      <c r="G7" s="47"/>
    </row>
    <row r="8" spans="1:7">
      <c r="A8" s="9"/>
      <c r="B8" s="10"/>
      <c r="C8" s="12"/>
      <c r="D8" s="63"/>
      <c r="E8" s="63"/>
      <c r="F8" s="62"/>
      <c r="G8" s="47"/>
    </row>
    <row r="9" spans="1:7">
      <c r="A9" s="9">
        <v>1</v>
      </c>
      <c r="B9" s="11" t="s">
        <v>5</v>
      </c>
      <c r="C9" s="11"/>
      <c r="D9" s="64">
        <f t="shared" ref="D9" si="0">D10+D11+D18+D23</f>
        <v>41461803</v>
      </c>
      <c r="E9" s="64">
        <f t="shared" ref="E9" si="1">E10+E11+E18+E23</f>
        <v>40882236</v>
      </c>
      <c r="F9" s="64">
        <f>+D9-E9</f>
        <v>579567</v>
      </c>
      <c r="G9" s="167">
        <f>+F9/E9</f>
        <v>1.4176499543713804E-2</v>
      </c>
    </row>
    <row r="10" spans="1:7">
      <c r="A10" s="13"/>
      <c r="B10" s="14" t="s">
        <v>6</v>
      </c>
      <c r="C10" s="14"/>
      <c r="D10" s="65">
        <f>+ROUND('CE Min'!E28,0)</f>
        <v>38578303</v>
      </c>
      <c r="E10" s="65">
        <f>+ROUND('CE Min'!D28,0)</f>
        <v>37707697</v>
      </c>
      <c r="F10" s="66">
        <f t="shared" ref="F10:F35" si="2">+D10-E10</f>
        <v>870606</v>
      </c>
      <c r="G10" s="48">
        <f t="shared" ref="G10:G35" si="3">+F10/E10</f>
        <v>2.308828354062567E-2</v>
      </c>
    </row>
    <row r="11" spans="1:7">
      <c r="A11" s="9"/>
      <c r="B11" s="14" t="s">
        <v>7</v>
      </c>
      <c r="C11" s="14"/>
      <c r="D11" s="65">
        <f t="shared" ref="D11" si="4">SUM(D12:D17)</f>
        <v>2883500</v>
      </c>
      <c r="E11" s="65">
        <f t="shared" ref="E11" si="5">SUM(E12:E17)</f>
        <v>3174539</v>
      </c>
      <c r="F11" s="66">
        <f t="shared" si="2"/>
        <v>-291039</v>
      </c>
      <c r="G11" s="48">
        <f t="shared" si="3"/>
        <v>-9.1679138293780604E-2</v>
      </c>
    </row>
    <row r="12" spans="1:7">
      <c r="A12" s="9"/>
      <c r="B12" s="15"/>
      <c r="C12" s="98" t="s">
        <v>8</v>
      </c>
      <c r="D12" s="65">
        <f>+ROUND('CE Min'!E39,0)</f>
        <v>2583500</v>
      </c>
      <c r="E12" s="65">
        <f>+ROUND('CE Min'!D39,0)</f>
        <v>2874539</v>
      </c>
      <c r="F12" s="67">
        <f t="shared" si="2"/>
        <v>-291039</v>
      </c>
      <c r="G12" s="49">
        <f t="shared" si="3"/>
        <v>-0.1012471912887597</v>
      </c>
    </row>
    <row r="13" spans="1:7" ht="22.5">
      <c r="A13" s="13"/>
      <c r="B13" s="15"/>
      <c r="C13" s="98" t="s">
        <v>9</v>
      </c>
      <c r="D13" s="65">
        <f>+ROUND('CE Min'!E40,0)</f>
        <v>0</v>
      </c>
      <c r="E13" s="65">
        <f>+ROUND('CE Min'!D40,0)</f>
        <v>0</v>
      </c>
      <c r="F13" s="67">
        <f t="shared" si="2"/>
        <v>0</v>
      </c>
      <c r="G13" s="49"/>
    </row>
    <row r="14" spans="1:7" ht="22.5">
      <c r="A14" s="9"/>
      <c r="B14" s="15"/>
      <c r="C14" s="98" t="s">
        <v>10</v>
      </c>
      <c r="D14" s="65">
        <f>+ROUND('CE Min'!E41,0)</f>
        <v>0</v>
      </c>
      <c r="E14" s="65">
        <f>+ROUND('CE Min'!D41,0)</f>
        <v>0</v>
      </c>
      <c r="F14" s="67">
        <f t="shared" si="2"/>
        <v>0</v>
      </c>
      <c r="G14" s="49"/>
    </row>
    <row r="15" spans="1:7">
      <c r="A15" s="13"/>
      <c r="B15" s="15"/>
      <c r="C15" s="98" t="s">
        <v>11</v>
      </c>
      <c r="D15" s="65">
        <f>+ROUND('CE Min'!E42,0)</f>
        <v>300000</v>
      </c>
      <c r="E15" s="65">
        <f>+ROUND('CE Min'!D42,0)</f>
        <v>300000</v>
      </c>
      <c r="F15" s="67">
        <f t="shared" si="2"/>
        <v>0</v>
      </c>
      <c r="G15" s="49">
        <f t="shared" si="3"/>
        <v>0</v>
      </c>
    </row>
    <row r="16" spans="1:7">
      <c r="A16" s="13"/>
      <c r="B16" s="15"/>
      <c r="C16" s="98" t="s">
        <v>12</v>
      </c>
      <c r="D16" s="65">
        <f>+ROUND('CE Min'!E43,0)</f>
        <v>0</v>
      </c>
      <c r="E16" s="65">
        <f>+ROUND('CE Min'!D43,0)</f>
        <v>0</v>
      </c>
      <c r="F16" s="67">
        <f t="shared" si="2"/>
        <v>0</v>
      </c>
      <c r="G16" s="49"/>
    </row>
    <row r="17" spans="1:7">
      <c r="A17" s="9"/>
      <c r="B17" s="15"/>
      <c r="C17" s="98" t="s">
        <v>13</v>
      </c>
      <c r="D17" s="65">
        <f>+ROUND('CE Min'!E46,0)</f>
        <v>0</v>
      </c>
      <c r="E17" s="65">
        <f>+ROUND('CE Min'!D46,0)</f>
        <v>0</v>
      </c>
      <c r="F17" s="67">
        <f t="shared" si="2"/>
        <v>0</v>
      </c>
      <c r="G17" s="49"/>
    </row>
    <row r="18" spans="1:7">
      <c r="A18" s="13"/>
      <c r="B18" s="15" t="s">
        <v>14</v>
      </c>
      <c r="C18" s="14"/>
      <c r="D18" s="65">
        <f t="shared" ref="D18" si="6">SUM(D19:D22)</f>
        <v>0</v>
      </c>
      <c r="E18" s="65">
        <f t="shared" ref="E18" si="7">SUM(E19:E22)</f>
        <v>0</v>
      </c>
      <c r="F18" s="66">
        <f t="shared" si="2"/>
        <v>0</v>
      </c>
      <c r="G18" s="48"/>
    </row>
    <row r="19" spans="1:7">
      <c r="A19" s="13"/>
      <c r="B19" s="15"/>
      <c r="C19" s="14" t="s">
        <v>15</v>
      </c>
      <c r="D19" s="65">
        <f>+ROUND('CE Min'!E53,0)</f>
        <v>0</v>
      </c>
      <c r="E19" s="65">
        <f>+ROUND('CE Min'!D53,0)</f>
        <v>0</v>
      </c>
      <c r="F19" s="67">
        <f t="shared" si="2"/>
        <v>0</v>
      </c>
      <c r="G19" s="49"/>
    </row>
    <row r="20" spans="1:7">
      <c r="A20" s="13"/>
      <c r="B20" s="15"/>
      <c r="C20" s="14" t="s">
        <v>16</v>
      </c>
      <c r="D20" s="65">
        <f>+ROUND('CE Min'!E54,0)</f>
        <v>0</v>
      </c>
      <c r="E20" s="65">
        <f>+ROUND('CE Min'!D54,0)</f>
        <v>0</v>
      </c>
      <c r="F20" s="67">
        <f t="shared" si="2"/>
        <v>0</v>
      </c>
      <c r="G20" s="49"/>
    </row>
    <row r="21" spans="1:7">
      <c r="A21" s="13"/>
      <c r="B21" s="15"/>
      <c r="C21" s="14" t="s">
        <v>17</v>
      </c>
      <c r="D21" s="65">
        <f>+ROUND('CE Min'!E55,0)</f>
        <v>0</v>
      </c>
      <c r="E21" s="65">
        <f>+ROUND('CE Min'!D55,0)</f>
        <v>0</v>
      </c>
      <c r="F21" s="67">
        <f t="shared" si="2"/>
        <v>0</v>
      </c>
      <c r="G21" s="49"/>
    </row>
    <row r="22" spans="1:7">
      <c r="A22" s="13"/>
      <c r="B22" s="15"/>
      <c r="C22" s="14" t="s">
        <v>18</v>
      </c>
      <c r="D22" s="65">
        <f>+ROUND('CE Min'!E56,0)</f>
        <v>0</v>
      </c>
      <c r="E22" s="65">
        <f>+ROUND('CE Min'!D56,0)</f>
        <v>0</v>
      </c>
      <c r="F22" s="67">
        <f t="shared" si="2"/>
        <v>0</v>
      </c>
      <c r="G22" s="49"/>
    </row>
    <row r="23" spans="1:7">
      <c r="A23" s="13"/>
      <c r="B23" s="15" t="s">
        <v>19</v>
      </c>
      <c r="C23" s="14"/>
      <c r="D23" s="65">
        <f>+ROUND('CE Min'!E57,0)</f>
        <v>0</v>
      </c>
      <c r="E23" s="65">
        <f>+ROUND('CE Min'!D57,0)</f>
        <v>0</v>
      </c>
      <c r="F23" s="67">
        <f t="shared" si="2"/>
        <v>0</v>
      </c>
      <c r="G23" s="49"/>
    </row>
    <row r="24" spans="1:7">
      <c r="A24" s="9">
        <v>2</v>
      </c>
      <c r="B24" s="11" t="s">
        <v>20</v>
      </c>
      <c r="C24" s="11"/>
      <c r="D24" s="68">
        <f>+ROUND('CE Min'!E58,0)</f>
        <v>0</v>
      </c>
      <c r="E24" s="68">
        <f>+ROUND('CE Min'!D58,0)</f>
        <v>0</v>
      </c>
      <c r="F24" s="64">
        <f t="shared" si="2"/>
        <v>0</v>
      </c>
      <c r="G24" s="167"/>
    </row>
    <row r="25" spans="1:7">
      <c r="A25" s="9">
        <v>3</v>
      </c>
      <c r="B25" s="11" t="s">
        <v>21</v>
      </c>
      <c r="C25" s="11"/>
      <c r="D25" s="68">
        <f>+ROUND('CE Min'!E61,0)</f>
        <v>569007</v>
      </c>
      <c r="E25" s="68">
        <f>+ROUND('CE Min'!D61,0)</f>
        <v>25000</v>
      </c>
      <c r="F25" s="64">
        <f t="shared" si="2"/>
        <v>544007</v>
      </c>
      <c r="G25" s="167">
        <f t="shared" si="3"/>
        <v>21.760280000000002</v>
      </c>
    </row>
    <row r="26" spans="1:7">
      <c r="A26" s="9">
        <v>4</v>
      </c>
      <c r="B26" s="11" t="s">
        <v>22</v>
      </c>
      <c r="C26" s="11"/>
      <c r="D26" s="64">
        <f t="shared" ref="D26" si="8">SUM(D27:D29)</f>
        <v>834000</v>
      </c>
      <c r="E26" s="64">
        <f t="shared" ref="E26" si="9">SUM(E27:E29)</f>
        <v>834102</v>
      </c>
      <c r="F26" s="64">
        <f t="shared" si="2"/>
        <v>-102</v>
      </c>
      <c r="G26" s="167">
        <f t="shared" si="3"/>
        <v>-1.2228720228461267E-4</v>
      </c>
    </row>
    <row r="27" spans="1:7">
      <c r="A27" s="9"/>
      <c r="B27" s="14" t="s">
        <v>23</v>
      </c>
      <c r="C27" s="16"/>
      <c r="D27" s="65">
        <f>+ROUND('CE Min'!E68,0)</f>
        <v>0</v>
      </c>
      <c r="E27" s="65">
        <f>+ROUND('CE Min'!D68,0)</f>
        <v>0</v>
      </c>
      <c r="F27" s="67">
        <f t="shared" si="2"/>
        <v>0</v>
      </c>
      <c r="G27" s="49"/>
    </row>
    <row r="28" spans="1:7">
      <c r="A28" s="13"/>
      <c r="B28" s="14" t="s">
        <v>24</v>
      </c>
      <c r="C28" s="16"/>
      <c r="D28" s="65">
        <f>+ROUND('CE Min'!E114,0)</f>
        <v>0</v>
      </c>
      <c r="E28" s="65">
        <f>+ROUND('CE Min'!D114,0)</f>
        <v>0</v>
      </c>
      <c r="F28" s="67">
        <f t="shared" si="2"/>
        <v>0</v>
      </c>
      <c r="G28" s="49"/>
    </row>
    <row r="29" spans="1:7">
      <c r="A29" s="9"/>
      <c r="B29" s="14" t="s">
        <v>25</v>
      </c>
      <c r="C29" s="16"/>
      <c r="D29" s="65">
        <f>+ROUND('CE Min'!E107+'CE Min'!E113,0)</f>
        <v>834000</v>
      </c>
      <c r="E29" s="65">
        <f>+ROUND('CE Min'!D107+'CE Min'!D113,0)</f>
        <v>834102</v>
      </c>
      <c r="F29" s="67">
        <f t="shared" si="2"/>
        <v>-102</v>
      </c>
      <c r="G29" s="49">
        <f t="shared" si="3"/>
        <v>-1.2228720228461267E-4</v>
      </c>
    </row>
    <row r="30" spans="1:7">
      <c r="A30" s="9">
        <v>5</v>
      </c>
      <c r="B30" s="11" t="s">
        <v>26</v>
      </c>
      <c r="C30" s="11"/>
      <c r="D30" s="68">
        <f>+ROUND(+'CE Min'!E122,0)</f>
        <v>361341253</v>
      </c>
      <c r="E30" s="68">
        <f>+ROUND(+'CE Min'!D122,0)</f>
        <v>386061118</v>
      </c>
      <c r="F30" s="64">
        <f t="shared" si="2"/>
        <v>-24719865</v>
      </c>
      <c r="G30" s="167">
        <f t="shared" si="3"/>
        <v>-6.403096257934994E-2</v>
      </c>
    </row>
    <row r="31" spans="1:7">
      <c r="A31" s="9">
        <v>6</v>
      </c>
      <c r="B31" s="11" t="s">
        <v>27</v>
      </c>
      <c r="C31" s="11"/>
      <c r="D31" s="68">
        <f>+ROUND('CE Min'!E143,0)</f>
        <v>0</v>
      </c>
      <c r="E31" s="68">
        <f>+ROUND('CE Min'!D143,0)</f>
        <v>0</v>
      </c>
      <c r="F31" s="64">
        <f t="shared" si="2"/>
        <v>0</v>
      </c>
      <c r="G31" s="167"/>
    </row>
    <row r="32" spans="1:7">
      <c r="A32" s="9">
        <v>7</v>
      </c>
      <c r="B32" s="11" t="s">
        <v>28</v>
      </c>
      <c r="C32" s="11"/>
      <c r="D32" s="68">
        <f>+ROUND('CE Min'!E147,0)</f>
        <v>127164</v>
      </c>
      <c r="E32" s="68">
        <f>+ROUND('CE Min'!D147,0)</f>
        <v>127164</v>
      </c>
      <c r="F32" s="64">
        <f t="shared" si="2"/>
        <v>0</v>
      </c>
      <c r="G32" s="167">
        <f t="shared" si="3"/>
        <v>0</v>
      </c>
    </row>
    <row r="33" spans="1:7">
      <c r="A33" s="9">
        <v>8</v>
      </c>
      <c r="B33" s="11" t="s">
        <v>29</v>
      </c>
      <c r="C33" s="11"/>
      <c r="D33" s="68">
        <f>+ROUND(+'CE Min'!E154,0)</f>
        <v>0</v>
      </c>
      <c r="E33" s="68">
        <f>+ROUND(+'CE Min'!D154,0)</f>
        <v>0</v>
      </c>
      <c r="F33" s="69">
        <f t="shared" si="2"/>
        <v>0</v>
      </c>
      <c r="G33" s="50"/>
    </row>
    <row r="34" spans="1:7">
      <c r="A34" s="9">
        <v>9</v>
      </c>
      <c r="B34" s="11" t="s">
        <v>30</v>
      </c>
      <c r="C34" s="11"/>
      <c r="D34" s="68">
        <f>+ROUND(+'CE Min'!E155,0)</f>
        <v>0</v>
      </c>
      <c r="E34" s="68">
        <f>+ROUND(+'CE Min'!D155,0)</f>
        <v>0</v>
      </c>
      <c r="F34" s="69">
        <f t="shared" si="2"/>
        <v>0</v>
      </c>
      <c r="G34" s="50"/>
    </row>
    <row r="35" spans="1:7">
      <c r="A35" s="94" t="s">
        <v>31</v>
      </c>
      <c r="B35" s="95"/>
      <c r="C35" s="95"/>
      <c r="D35" s="70">
        <f t="shared" ref="D35" si="10">D9+D24+D25+D26+SUM(D30:D34)</f>
        <v>404333227</v>
      </c>
      <c r="E35" s="70">
        <f t="shared" ref="E35" si="11">E9+E24+E25+E26+SUM(E30:E34)</f>
        <v>427929620</v>
      </c>
      <c r="F35" s="71">
        <f t="shared" si="2"/>
        <v>-23596393</v>
      </c>
      <c r="G35" s="42">
        <f t="shared" si="3"/>
        <v>-5.5140826662103924E-2</v>
      </c>
    </row>
    <row r="36" spans="1:7" ht="4.5" customHeight="1">
      <c r="A36" s="709"/>
      <c r="B36" s="710"/>
      <c r="C36" s="711"/>
      <c r="D36" s="69"/>
      <c r="E36" s="69"/>
      <c r="F36" s="69"/>
      <c r="G36" s="50"/>
    </row>
    <row r="37" spans="1:7">
      <c r="A37" s="9" t="s">
        <v>32</v>
      </c>
      <c r="B37" s="10"/>
      <c r="C37" s="18" t="s">
        <v>33</v>
      </c>
      <c r="D37" s="73"/>
      <c r="E37" s="73"/>
      <c r="F37" s="69"/>
      <c r="G37" s="50"/>
    </row>
    <row r="38" spans="1:7">
      <c r="A38" s="9">
        <v>1</v>
      </c>
      <c r="B38" s="11" t="s">
        <v>34</v>
      </c>
      <c r="C38" s="19"/>
      <c r="D38" s="73">
        <f t="shared" ref="D38" si="12">SUM(D39:D40)</f>
        <v>351341601</v>
      </c>
      <c r="E38" s="73">
        <f t="shared" ref="E38" si="13">SUM(E39:E40)</f>
        <v>377153726</v>
      </c>
      <c r="F38" s="69">
        <f t="shared" ref="F38:F101" si="14">+D38-E38</f>
        <v>-25812125</v>
      </c>
      <c r="G38" s="50">
        <f t="shared" ref="G38:G100" si="15">+F38/E38</f>
        <v>-6.8439268183181093E-2</v>
      </c>
    </row>
    <row r="39" spans="1:7">
      <c r="A39" s="9"/>
      <c r="B39" s="14" t="s">
        <v>35</v>
      </c>
      <c r="C39" s="16"/>
      <c r="D39" s="65">
        <f>+ROUND('CE Min'!E162,0)</f>
        <v>331314674</v>
      </c>
      <c r="E39" s="65">
        <f>+ROUND('CE Min'!D162,0)</f>
        <v>357476166</v>
      </c>
      <c r="F39" s="67">
        <f t="shared" si="14"/>
        <v>-26161492</v>
      </c>
      <c r="G39" s="49">
        <f t="shared" si="15"/>
        <v>-7.3183877663049568E-2</v>
      </c>
    </row>
    <row r="40" spans="1:7">
      <c r="A40" s="13"/>
      <c r="B40" s="14" t="s">
        <v>36</v>
      </c>
      <c r="C40" s="16"/>
      <c r="D40" s="65">
        <f>+ROUND('CE Min'!E193,0)</f>
        <v>20026927</v>
      </c>
      <c r="E40" s="65">
        <f>+ROUND('CE Min'!D193,0)</f>
        <v>19677560</v>
      </c>
      <c r="F40" s="67">
        <f t="shared" si="14"/>
        <v>349367</v>
      </c>
      <c r="G40" s="49">
        <f t="shared" si="15"/>
        <v>1.7754589491786585E-2</v>
      </c>
    </row>
    <row r="41" spans="1:7">
      <c r="A41" s="9">
        <v>2</v>
      </c>
      <c r="B41" s="11" t="s">
        <v>37</v>
      </c>
      <c r="C41" s="19"/>
      <c r="D41" s="73">
        <f t="shared" ref="D41" si="16">SUM(D42:D58)</f>
        <v>7352230</v>
      </c>
      <c r="E41" s="73">
        <f t="shared" ref="E41" si="17">SUM(E42:E58)</f>
        <v>6937526</v>
      </c>
      <c r="F41" s="69">
        <f t="shared" si="14"/>
        <v>414704</v>
      </c>
      <c r="G41" s="50">
        <f t="shared" si="15"/>
        <v>5.9776929124301659E-2</v>
      </c>
    </row>
    <row r="42" spans="1:7">
      <c r="A42" s="13"/>
      <c r="B42" s="15" t="s">
        <v>38</v>
      </c>
      <c r="C42" s="14"/>
      <c r="D42" s="65">
        <f>+ROUND('CE Min'!E203,0)</f>
        <v>0</v>
      </c>
      <c r="E42" s="65">
        <f>+ROUND('CE Min'!D203,0)</f>
        <v>0</v>
      </c>
      <c r="F42" s="67">
        <f t="shared" si="14"/>
        <v>0</v>
      </c>
      <c r="G42" s="49"/>
    </row>
    <row r="43" spans="1:7">
      <c r="A43" s="13"/>
      <c r="B43" s="15" t="s">
        <v>39</v>
      </c>
      <c r="C43" s="14"/>
      <c r="D43" s="65">
        <f>+ROUND('CE Min'!E211,0)</f>
        <v>0</v>
      </c>
      <c r="E43" s="65">
        <f>+ROUND('CE Min'!D211,0)</f>
        <v>0</v>
      </c>
      <c r="F43" s="67">
        <f t="shared" si="14"/>
        <v>0</v>
      </c>
      <c r="G43" s="49"/>
    </row>
    <row r="44" spans="1:7">
      <c r="A44" s="13"/>
      <c r="B44" s="15" t="s">
        <v>40</v>
      </c>
      <c r="C44" s="14"/>
      <c r="D44" s="65">
        <f>+ROUND('CE Min'!E215,0)</f>
        <v>30000</v>
      </c>
      <c r="E44" s="65">
        <f>+ROUND('CE Min'!D215,0)</f>
        <v>27000</v>
      </c>
      <c r="F44" s="67">
        <f t="shared" si="14"/>
        <v>3000</v>
      </c>
      <c r="G44" s="49">
        <f t="shared" si="15"/>
        <v>0.1111111111111111</v>
      </c>
    </row>
    <row r="45" spans="1:7">
      <c r="A45" s="13"/>
      <c r="B45" s="15" t="s">
        <v>41</v>
      </c>
      <c r="C45" s="14"/>
      <c r="D45" s="65">
        <f>+ROUND('CE Min'!E234,0)</f>
        <v>0</v>
      </c>
      <c r="E45" s="65">
        <f>+ROUND('CE Min'!D234,0)</f>
        <v>0</v>
      </c>
      <c r="F45" s="67">
        <f t="shared" si="14"/>
        <v>0</v>
      </c>
      <c r="G45" s="49"/>
    </row>
    <row r="46" spans="1:7">
      <c r="A46" s="13"/>
      <c r="B46" s="15" t="s">
        <v>42</v>
      </c>
      <c r="C46" s="14"/>
      <c r="D46" s="65">
        <f>+ROUND('CE Min'!E240,0)</f>
        <v>0</v>
      </c>
      <c r="E46" s="65">
        <f>+ROUND('CE Min'!D240,0)</f>
        <v>0</v>
      </c>
      <c r="F46" s="67">
        <f t="shared" si="14"/>
        <v>0</v>
      </c>
      <c r="G46" s="49"/>
    </row>
    <row r="47" spans="1:7">
      <c r="A47" s="13"/>
      <c r="B47" s="15" t="s">
        <v>43</v>
      </c>
      <c r="C47" s="14"/>
      <c r="D47" s="65">
        <f>+ROUND('CE Min'!E245,0)</f>
        <v>0</v>
      </c>
      <c r="E47" s="65">
        <f>+ROUND('CE Min'!D245,0)</f>
        <v>0</v>
      </c>
      <c r="F47" s="67">
        <f t="shared" si="14"/>
        <v>0</v>
      </c>
      <c r="G47" s="49"/>
    </row>
    <row r="48" spans="1:7">
      <c r="A48" s="13"/>
      <c r="B48" s="15" t="s">
        <v>44</v>
      </c>
      <c r="C48" s="14"/>
      <c r="D48" s="65">
        <f>+ROUND('CE Min'!E250,0)</f>
        <v>0</v>
      </c>
      <c r="E48" s="65">
        <f>+ROUND('CE Min'!D250,0)</f>
        <v>0</v>
      </c>
      <c r="F48" s="67">
        <f t="shared" si="14"/>
        <v>0</v>
      </c>
      <c r="G48" s="49"/>
    </row>
    <row r="49" spans="1:7">
      <c r="A49" s="13"/>
      <c r="B49" s="15" t="s">
        <v>45</v>
      </c>
      <c r="C49" s="14"/>
      <c r="D49" s="65">
        <f>+ROUND('CE Min'!E260,0)</f>
        <v>0</v>
      </c>
      <c r="E49" s="65">
        <f>+ROUND('CE Min'!D260,0)</f>
        <v>0</v>
      </c>
      <c r="F49" s="67">
        <f t="shared" si="14"/>
        <v>0</v>
      </c>
      <c r="G49" s="49"/>
    </row>
    <row r="50" spans="1:7">
      <c r="A50" s="13"/>
      <c r="B50" s="15" t="s">
        <v>46</v>
      </c>
      <c r="C50" s="14"/>
      <c r="D50" s="65">
        <f>+ROUND('CE Min'!E266,0)</f>
        <v>0</v>
      </c>
      <c r="E50" s="65">
        <f>+ROUND('CE Min'!D266,0)</f>
        <v>0</v>
      </c>
      <c r="F50" s="67">
        <f t="shared" si="14"/>
        <v>0</v>
      </c>
      <c r="G50" s="49"/>
    </row>
    <row r="51" spans="1:7">
      <c r="A51" s="13"/>
      <c r="B51" s="15" t="s">
        <v>47</v>
      </c>
      <c r="C51" s="14"/>
      <c r="D51" s="65">
        <f>+ROUND('CE Min'!E273,0)</f>
        <v>0</v>
      </c>
      <c r="E51" s="65">
        <f>+ROUND('CE Min'!D273,0)</f>
        <v>0</v>
      </c>
      <c r="F51" s="67">
        <f t="shared" si="14"/>
        <v>0</v>
      </c>
      <c r="G51" s="49"/>
    </row>
    <row r="52" spans="1:7">
      <c r="A52" s="13"/>
      <c r="B52" s="15" t="s">
        <v>48</v>
      </c>
      <c r="C52" s="14"/>
      <c r="D52" s="65">
        <f>+ROUND('CE Min'!E279,0)</f>
        <v>0</v>
      </c>
      <c r="E52" s="65">
        <f>+ROUND('CE Min'!D279,0)</f>
        <v>0</v>
      </c>
      <c r="F52" s="67">
        <f t="shared" si="14"/>
        <v>0</v>
      </c>
      <c r="G52" s="49"/>
    </row>
    <row r="53" spans="1:7">
      <c r="A53" s="13"/>
      <c r="B53" s="15" t="s">
        <v>49</v>
      </c>
      <c r="C53" s="14"/>
      <c r="D53" s="65">
        <f>+ROUND('CE Min'!E284,0)</f>
        <v>0</v>
      </c>
      <c r="E53" s="65">
        <f>+ROUND('CE Min'!D284,0)</f>
        <v>0</v>
      </c>
      <c r="F53" s="67">
        <f t="shared" si="14"/>
        <v>0</v>
      </c>
      <c r="G53" s="49"/>
    </row>
    <row r="54" spans="1:7">
      <c r="A54" s="13"/>
      <c r="B54" s="15" t="s">
        <v>50</v>
      </c>
      <c r="C54" s="14"/>
      <c r="D54" s="65">
        <f>+ROUND('CE Min'!E293,0)</f>
        <v>0</v>
      </c>
      <c r="E54" s="65">
        <f>+ROUND('CE Min'!D293,0)</f>
        <v>0</v>
      </c>
      <c r="F54" s="67">
        <f t="shared" si="14"/>
        <v>0</v>
      </c>
      <c r="G54" s="49"/>
    </row>
    <row r="55" spans="1:7">
      <c r="A55" s="13"/>
      <c r="B55" s="15" t="s">
        <v>51</v>
      </c>
      <c r="C55" s="14"/>
      <c r="D55" s="65">
        <f>+ROUND('CE Min'!E301,0)</f>
        <v>3163600</v>
      </c>
      <c r="E55" s="65">
        <f>+ROUND('CE Min'!D301,0)</f>
        <v>3638024</v>
      </c>
      <c r="F55" s="67">
        <f t="shared" si="14"/>
        <v>-474424</v>
      </c>
      <c r="G55" s="49">
        <f t="shared" si="15"/>
        <v>-0.1304070561381673</v>
      </c>
    </row>
    <row r="56" spans="1:7">
      <c r="A56" s="13"/>
      <c r="B56" s="15" t="s">
        <v>52</v>
      </c>
      <c r="C56" s="98"/>
      <c r="D56" s="65">
        <f>+ROUND('CE Min'!E309,0)</f>
        <v>1858630</v>
      </c>
      <c r="E56" s="65">
        <f>+ROUND('CE Min'!D309,0)</f>
        <v>1023400</v>
      </c>
      <c r="F56" s="67">
        <f t="shared" si="14"/>
        <v>835230</v>
      </c>
      <c r="G56" s="49">
        <f t="shared" si="15"/>
        <v>0.81613249951143252</v>
      </c>
    </row>
    <row r="57" spans="1:7">
      <c r="A57" s="13"/>
      <c r="B57" s="15" t="s">
        <v>53</v>
      </c>
      <c r="C57" s="14"/>
      <c r="D57" s="65">
        <f>+ROUND('CE Min'!E323,0)</f>
        <v>2300000</v>
      </c>
      <c r="E57" s="65">
        <f>+ROUND('CE Min'!D323,0)</f>
        <v>2249102</v>
      </c>
      <c r="F57" s="67">
        <f t="shared" si="14"/>
        <v>50898</v>
      </c>
      <c r="G57" s="49">
        <f t="shared" si="15"/>
        <v>2.2630365363598449E-2</v>
      </c>
    </row>
    <row r="58" spans="1:7">
      <c r="A58" s="13"/>
      <c r="B58" s="15" t="s">
        <v>54</v>
      </c>
      <c r="C58" s="14"/>
      <c r="D58" s="65">
        <f>+ROUND('CE Min'!E331,0)</f>
        <v>0</v>
      </c>
      <c r="E58" s="65">
        <f>+ROUND('CE Min'!D331,0)</f>
        <v>0</v>
      </c>
      <c r="F58" s="67">
        <f t="shared" si="14"/>
        <v>0</v>
      </c>
      <c r="G58" s="49"/>
    </row>
    <row r="59" spans="1:7">
      <c r="A59" s="9">
        <v>3</v>
      </c>
      <c r="B59" s="11" t="s">
        <v>55</v>
      </c>
      <c r="C59" s="19"/>
      <c r="D59" s="73">
        <f t="shared" ref="D59" si="18">SUM(D60:D62)</f>
        <v>19075235</v>
      </c>
      <c r="E59" s="73">
        <f t="shared" ref="E59" si="19">SUM(E60:E62)</f>
        <v>17249081</v>
      </c>
      <c r="F59" s="69">
        <f t="shared" si="14"/>
        <v>1826154</v>
      </c>
      <c r="G59" s="50">
        <f t="shared" si="15"/>
        <v>0.10586964024344253</v>
      </c>
    </row>
    <row r="60" spans="1:7">
      <c r="A60" s="13"/>
      <c r="B60" s="15" t="s">
        <v>56</v>
      </c>
      <c r="C60" s="14"/>
      <c r="D60" s="65">
        <f>+ROUND('CE Min'!E333,0)</f>
        <v>18107024</v>
      </c>
      <c r="E60" s="65">
        <f>+ROUND('CE Min'!D333,0)</f>
        <v>16421338</v>
      </c>
      <c r="F60" s="67">
        <f t="shared" si="14"/>
        <v>1685686</v>
      </c>
      <c r="G60" s="49">
        <f t="shared" si="15"/>
        <v>0.10265217121771684</v>
      </c>
    </row>
    <row r="61" spans="1:7">
      <c r="A61" s="13"/>
      <c r="B61" s="15" t="s">
        <v>57</v>
      </c>
      <c r="C61" s="98"/>
      <c r="D61" s="65">
        <f>+ROUND('CE Min'!E353,0)</f>
        <v>928211</v>
      </c>
      <c r="E61" s="65">
        <f>+ROUND('CE Min'!D353,0)</f>
        <v>807743</v>
      </c>
      <c r="F61" s="67">
        <f t="shared" si="14"/>
        <v>120468</v>
      </c>
      <c r="G61" s="49">
        <f t="shared" si="15"/>
        <v>0.14914149673844279</v>
      </c>
    </row>
    <row r="62" spans="1:7">
      <c r="A62" s="13"/>
      <c r="B62" s="15" t="s">
        <v>58</v>
      </c>
      <c r="C62" s="14"/>
      <c r="D62" s="65">
        <f>+ROUND('CE Min'!E367,0)</f>
        <v>40000</v>
      </c>
      <c r="E62" s="65">
        <f>+ROUND('CE Min'!D367,0)</f>
        <v>20000</v>
      </c>
      <c r="F62" s="67">
        <f t="shared" si="14"/>
        <v>20000</v>
      </c>
      <c r="G62" s="49">
        <f t="shared" si="15"/>
        <v>1</v>
      </c>
    </row>
    <row r="63" spans="1:7">
      <c r="A63" s="9">
        <v>4</v>
      </c>
      <c r="B63" s="20" t="s">
        <v>59</v>
      </c>
      <c r="C63" s="19"/>
      <c r="D63" s="73">
        <f>+ROUND('CE Min'!E370,0)</f>
        <v>16200</v>
      </c>
      <c r="E63" s="73">
        <f>+ROUND('CE Min'!D370,0)</f>
        <v>13476</v>
      </c>
      <c r="F63" s="69">
        <f t="shared" si="14"/>
        <v>2724</v>
      </c>
      <c r="G63" s="50">
        <f t="shared" si="15"/>
        <v>0.20213713268032057</v>
      </c>
    </row>
    <row r="64" spans="1:7">
      <c r="A64" s="9">
        <v>5</v>
      </c>
      <c r="B64" s="11" t="s">
        <v>60</v>
      </c>
      <c r="C64" s="11"/>
      <c r="D64" s="73">
        <f>+ROUND('CE Min'!E378,0)</f>
        <v>3285989</v>
      </c>
      <c r="E64" s="73">
        <f>+ROUND('CE Min'!D378,0)</f>
        <v>3189081</v>
      </c>
      <c r="F64" s="69">
        <f t="shared" si="14"/>
        <v>96908</v>
      </c>
      <c r="G64" s="50">
        <f t="shared" si="15"/>
        <v>3.0387437634854679E-2</v>
      </c>
    </row>
    <row r="65" spans="1:7">
      <c r="A65" s="9">
        <v>6</v>
      </c>
      <c r="B65" s="11" t="s">
        <v>61</v>
      </c>
      <c r="C65" s="19"/>
      <c r="D65" s="73">
        <f t="shared" ref="D65" si="20">SUM(D66:D70)</f>
        <v>8951889</v>
      </c>
      <c r="E65" s="73">
        <f t="shared" ref="E65" si="21">SUM(E66:E70)</f>
        <v>8610224</v>
      </c>
      <c r="F65" s="69">
        <f t="shared" si="14"/>
        <v>341665</v>
      </c>
      <c r="G65" s="50">
        <f t="shared" si="15"/>
        <v>3.9681313749793272E-2</v>
      </c>
    </row>
    <row r="66" spans="1:7">
      <c r="A66" s="9"/>
      <c r="B66" s="14" t="s">
        <v>62</v>
      </c>
      <c r="C66" s="16"/>
      <c r="D66" s="65">
        <f>+ROUND('CE Min'!E391,0)</f>
        <v>527285</v>
      </c>
      <c r="E66" s="65">
        <f>+ROUND('CE Min'!D391,0)</f>
        <v>386790</v>
      </c>
      <c r="F66" s="67">
        <f t="shared" si="14"/>
        <v>140495</v>
      </c>
      <c r="G66" s="49">
        <f t="shared" si="15"/>
        <v>0.36323327904030611</v>
      </c>
    </row>
    <row r="67" spans="1:7">
      <c r="A67" s="9"/>
      <c r="B67" s="14" t="s">
        <v>63</v>
      </c>
      <c r="C67" s="16"/>
      <c r="D67" s="65">
        <f>+ROUND('CE Min'!E395,0)</f>
        <v>760382</v>
      </c>
      <c r="E67" s="65">
        <f>+ROUND('CE Min'!D395,0)</f>
        <v>711589</v>
      </c>
      <c r="F67" s="67">
        <f t="shared" si="14"/>
        <v>48793</v>
      </c>
      <c r="G67" s="49">
        <f t="shared" si="15"/>
        <v>6.8569075688353812E-2</v>
      </c>
    </row>
    <row r="68" spans="1:7">
      <c r="A68" s="9"/>
      <c r="B68" s="14" t="s">
        <v>64</v>
      </c>
      <c r="C68" s="16"/>
      <c r="D68" s="65">
        <f>+ROUND('CE Min'!E399,0)</f>
        <v>2260156</v>
      </c>
      <c r="E68" s="65">
        <f>+ROUND('CE Min'!D399,0)</f>
        <v>2289588</v>
      </c>
      <c r="F68" s="67">
        <f t="shared" si="14"/>
        <v>-29432</v>
      </c>
      <c r="G68" s="49">
        <f t="shared" si="15"/>
        <v>-1.285471447264748E-2</v>
      </c>
    </row>
    <row r="69" spans="1:7">
      <c r="A69" s="13"/>
      <c r="B69" s="14" t="s">
        <v>65</v>
      </c>
      <c r="C69" s="16"/>
      <c r="D69" s="65">
        <f>+ROUND('CE Min'!E404+'CE Min'!E413+'CE Min'!E422,0)</f>
        <v>2160220</v>
      </c>
      <c r="E69" s="65">
        <f>+ROUND('CE Min'!D404+'CE Min'!D413+'CE Min'!D422,0)</f>
        <v>1828841</v>
      </c>
      <c r="F69" s="67">
        <f t="shared" si="14"/>
        <v>331379</v>
      </c>
      <c r="G69" s="49">
        <f t="shared" si="15"/>
        <v>0.1811961783446456</v>
      </c>
    </row>
    <row r="70" spans="1:7">
      <c r="A70" s="13"/>
      <c r="B70" s="14" t="s">
        <v>66</v>
      </c>
      <c r="C70" s="16"/>
      <c r="D70" s="65">
        <f>+ROUND('CE Min'!E408+'CE Min'!E417+'CE Min'!E426,0)</f>
        <v>3243846</v>
      </c>
      <c r="E70" s="65">
        <f>+ROUND('CE Min'!D408+'CE Min'!D417+'CE Min'!D426,0)</f>
        <v>3393416</v>
      </c>
      <c r="F70" s="67">
        <f t="shared" si="14"/>
        <v>-149570</v>
      </c>
      <c r="G70" s="49">
        <f t="shared" si="15"/>
        <v>-4.4076529373351221E-2</v>
      </c>
    </row>
    <row r="71" spans="1:7">
      <c r="A71" s="178">
        <v>7</v>
      </c>
      <c r="B71" s="179" t="s">
        <v>67</v>
      </c>
      <c r="C71" s="180"/>
      <c r="D71" s="181">
        <f>+ROUND('CE Min'!E430,0)</f>
        <v>734005</v>
      </c>
      <c r="E71" s="181">
        <f>+ROUND('CE Min'!D430,0)</f>
        <v>654676</v>
      </c>
      <c r="F71" s="182">
        <f t="shared" si="14"/>
        <v>79329</v>
      </c>
      <c r="G71" s="183">
        <f t="shared" si="15"/>
        <v>0.12117291606840636</v>
      </c>
    </row>
    <row r="72" spans="1:7">
      <c r="A72" s="9">
        <v>8</v>
      </c>
      <c r="B72" s="20" t="s">
        <v>68</v>
      </c>
      <c r="C72" s="11"/>
      <c r="D72" s="73">
        <f t="shared" ref="D72" si="22">SUM(D73:D75)</f>
        <v>127985</v>
      </c>
      <c r="E72" s="73">
        <f t="shared" ref="E72" si="23">SUM(E73:E75)</f>
        <v>127985</v>
      </c>
      <c r="F72" s="69">
        <f t="shared" si="14"/>
        <v>0</v>
      </c>
      <c r="G72" s="50">
        <f t="shared" si="15"/>
        <v>0</v>
      </c>
    </row>
    <row r="73" spans="1:7">
      <c r="A73" s="9"/>
      <c r="B73" s="14" t="s">
        <v>69</v>
      </c>
      <c r="C73" s="16"/>
      <c r="D73" s="65">
        <f>+ROUND('CE Min'!E439,0)</f>
        <v>1239</v>
      </c>
      <c r="E73" s="65">
        <f>+ROUND('CE Min'!D439,0)</f>
        <v>1239</v>
      </c>
      <c r="F73" s="67">
        <f t="shared" si="14"/>
        <v>0</v>
      </c>
      <c r="G73" s="49">
        <f t="shared" si="15"/>
        <v>0</v>
      </c>
    </row>
    <row r="74" spans="1:7">
      <c r="A74" s="9"/>
      <c r="B74" s="14" t="s">
        <v>70</v>
      </c>
      <c r="C74" s="16"/>
      <c r="D74" s="65">
        <f>+ROUND('CE Min'!E441,0)</f>
        <v>0</v>
      </c>
      <c r="E74" s="65">
        <f>+ROUND('CE Min'!D441,0)</f>
        <v>0</v>
      </c>
      <c r="F74" s="67">
        <f t="shared" si="14"/>
        <v>0</v>
      </c>
      <c r="G74" s="49"/>
    </row>
    <row r="75" spans="1:7">
      <c r="A75" s="13"/>
      <c r="B75" s="14" t="s">
        <v>71</v>
      </c>
      <c r="C75" s="16"/>
      <c r="D75" s="65">
        <f>+ROUND('CE Min'!E444,0)</f>
        <v>126746</v>
      </c>
      <c r="E75" s="65">
        <f>+ROUND('CE Min'!D444,0)</f>
        <v>126746</v>
      </c>
      <c r="F75" s="67">
        <f t="shared" si="14"/>
        <v>0</v>
      </c>
      <c r="G75" s="49">
        <f t="shared" si="15"/>
        <v>0</v>
      </c>
    </row>
    <row r="76" spans="1:7">
      <c r="A76" s="9">
        <v>9</v>
      </c>
      <c r="B76" s="20" t="s">
        <v>72</v>
      </c>
      <c r="C76" s="11"/>
      <c r="D76" s="73">
        <f>+ROUND('CE Min'!E445,0)</f>
        <v>0</v>
      </c>
      <c r="E76" s="73">
        <f>+ROUND('CE Min'!D445,0)</f>
        <v>0</v>
      </c>
      <c r="F76" s="69">
        <f t="shared" si="14"/>
        <v>0</v>
      </c>
      <c r="G76" s="50"/>
    </row>
    <row r="77" spans="1:7">
      <c r="A77" s="9">
        <v>10</v>
      </c>
      <c r="B77" s="11" t="s">
        <v>73</v>
      </c>
      <c r="C77" s="19"/>
      <c r="D77" s="73">
        <f t="shared" ref="D77" si="24">SUM(D78:D79)</f>
        <v>0</v>
      </c>
      <c r="E77" s="73">
        <f t="shared" ref="E77" si="25">SUM(E78:E79)</f>
        <v>0</v>
      </c>
      <c r="F77" s="69">
        <f t="shared" si="14"/>
        <v>0</v>
      </c>
      <c r="G77" s="50"/>
    </row>
    <row r="78" spans="1:7">
      <c r="A78" s="9"/>
      <c r="B78" s="14" t="s">
        <v>74</v>
      </c>
      <c r="C78" s="16"/>
      <c r="D78" s="65">
        <f>+ROUND('CE Min'!E449,0)</f>
        <v>0</v>
      </c>
      <c r="E78" s="65">
        <f>+ROUND('CE Min'!D449,0)</f>
        <v>0</v>
      </c>
      <c r="F78" s="67">
        <f t="shared" si="14"/>
        <v>0</v>
      </c>
      <c r="G78" s="49"/>
    </row>
    <row r="79" spans="1:7">
      <c r="A79" s="9"/>
      <c r="B79" s="14" t="s">
        <v>75</v>
      </c>
      <c r="C79" s="16"/>
      <c r="D79" s="65">
        <f>+ROUND('CE Min'!E458,0)</f>
        <v>0</v>
      </c>
      <c r="E79" s="65">
        <f>+ROUND('CE Min'!D458,0)</f>
        <v>0</v>
      </c>
      <c r="F79" s="67">
        <f t="shared" si="14"/>
        <v>0</v>
      </c>
      <c r="G79" s="49"/>
    </row>
    <row r="80" spans="1:7">
      <c r="A80" s="9">
        <v>11</v>
      </c>
      <c r="B80" s="11" t="s">
        <v>76</v>
      </c>
      <c r="C80" s="19"/>
      <c r="D80" s="73">
        <f t="shared" ref="D80" si="26">SUM(D81:D84)</f>
        <v>12733514</v>
      </c>
      <c r="E80" s="73">
        <f t="shared" ref="E80" si="27">SUM(E81:E84)</f>
        <v>12741318</v>
      </c>
      <c r="F80" s="69">
        <f t="shared" si="14"/>
        <v>-7804</v>
      </c>
      <c r="G80" s="50">
        <f t="shared" si="15"/>
        <v>-6.1249550478215836E-4</v>
      </c>
    </row>
    <row r="81" spans="1:7">
      <c r="A81" s="9"/>
      <c r="B81" s="14" t="s">
        <v>77</v>
      </c>
      <c r="C81" s="12"/>
      <c r="D81" s="65">
        <f>+ROUND('CE Min'!E466,0)</f>
        <v>12501355</v>
      </c>
      <c r="E81" s="65">
        <f>+ROUND('CE Min'!D466,0)</f>
        <v>12433629</v>
      </c>
      <c r="F81" s="67">
        <f t="shared" si="14"/>
        <v>67726</v>
      </c>
      <c r="G81" s="49">
        <f t="shared" si="15"/>
        <v>5.4470018367123547E-3</v>
      </c>
    </row>
    <row r="82" spans="1:7">
      <c r="A82" s="9"/>
      <c r="B82" s="14" t="s">
        <v>78</v>
      </c>
      <c r="C82" s="12"/>
      <c r="D82" s="65">
        <f>+ROUND('CE Min'!E474,0)</f>
        <v>0</v>
      </c>
      <c r="E82" s="65">
        <f>+ROUND('CE Min'!D474,0)</f>
        <v>0</v>
      </c>
      <c r="F82" s="67">
        <f t="shared" si="14"/>
        <v>0</v>
      </c>
      <c r="G82" s="49"/>
    </row>
    <row r="83" spans="1:7">
      <c r="A83" s="9"/>
      <c r="B83" s="14" t="s">
        <v>79</v>
      </c>
      <c r="C83" s="12"/>
      <c r="D83" s="65">
        <f>+ROUND('CE Min'!E475,0)</f>
        <v>0</v>
      </c>
      <c r="E83" s="65">
        <f>+ROUND('CE Min'!D475,0)</f>
        <v>77563</v>
      </c>
      <c r="F83" s="67">
        <f t="shared" si="14"/>
        <v>-77563</v>
      </c>
      <c r="G83" s="49">
        <f t="shared" si="15"/>
        <v>-1</v>
      </c>
    </row>
    <row r="84" spans="1:7">
      <c r="A84" s="9"/>
      <c r="B84" s="14" t="s">
        <v>80</v>
      </c>
      <c r="C84" s="12"/>
      <c r="D84" s="65">
        <f>+ROUND('CE Min'!E482,0)</f>
        <v>232159</v>
      </c>
      <c r="E84" s="65">
        <f>+ROUND('CE Min'!D482,0)</f>
        <v>230126</v>
      </c>
      <c r="F84" s="67">
        <f t="shared" si="14"/>
        <v>2033</v>
      </c>
      <c r="G84" s="49">
        <f t="shared" si="15"/>
        <v>8.8342907798336558E-3</v>
      </c>
    </row>
    <row r="85" spans="1:7">
      <c r="A85" s="94" t="s">
        <v>81</v>
      </c>
      <c r="B85" s="95"/>
      <c r="C85" s="95"/>
      <c r="D85" s="70">
        <f t="shared" ref="D85" si="28">D38+D41+D63+D64+D65+D71+D72+D76+D77+D80+D59</f>
        <v>403618648</v>
      </c>
      <c r="E85" s="70">
        <f t="shared" ref="E85" si="29">E38+E41+E63+E64+E65+E71+E72+E76+E77+E80+E59</f>
        <v>426677093</v>
      </c>
      <c r="F85" s="71">
        <f t="shared" si="14"/>
        <v>-23058445</v>
      </c>
      <c r="G85" s="42">
        <f t="shared" si="15"/>
        <v>-5.4041909861797993E-2</v>
      </c>
    </row>
    <row r="86" spans="1:7" ht="13.5" thickBot="1">
      <c r="A86" s="21"/>
      <c r="B86" s="22"/>
      <c r="C86" s="23"/>
      <c r="D86" s="74"/>
      <c r="E86" s="74"/>
      <c r="F86" s="75"/>
      <c r="G86" s="51"/>
    </row>
    <row r="87" spans="1:7" ht="13.5" thickBot="1">
      <c r="A87" s="96" t="s">
        <v>82</v>
      </c>
      <c r="B87" s="97"/>
      <c r="C87" s="97"/>
      <c r="D87" s="76">
        <f>+D35-D85</f>
        <v>714579</v>
      </c>
      <c r="E87" s="76">
        <f>+E35-E85</f>
        <v>1252527</v>
      </c>
      <c r="F87" s="77">
        <f t="shared" si="14"/>
        <v>-537948</v>
      </c>
      <c r="G87" s="43">
        <f t="shared" si="15"/>
        <v>-0.42949014272746217</v>
      </c>
    </row>
    <row r="88" spans="1:7">
      <c r="A88" s="24"/>
      <c r="B88" s="25"/>
      <c r="C88" s="26"/>
      <c r="D88" s="72"/>
      <c r="E88" s="72"/>
      <c r="F88" s="67">
        <f t="shared" si="14"/>
        <v>0</v>
      </c>
      <c r="G88" s="49"/>
    </row>
    <row r="89" spans="1:7">
      <c r="A89" s="9" t="s">
        <v>83</v>
      </c>
      <c r="B89" s="11" t="s">
        <v>84</v>
      </c>
      <c r="C89" s="19"/>
      <c r="D89" s="73"/>
      <c r="E89" s="73"/>
      <c r="F89" s="69">
        <f t="shared" si="14"/>
        <v>0</v>
      </c>
      <c r="G89" s="50"/>
    </row>
    <row r="90" spans="1:7">
      <c r="A90" s="27"/>
      <c r="B90" s="10" t="s">
        <v>85</v>
      </c>
      <c r="C90" s="28" t="s">
        <v>86</v>
      </c>
      <c r="D90" s="68">
        <f>+ROUND('CE Min'!E495+'CE Min'!E499,0)</f>
        <v>0</v>
      </c>
      <c r="E90" s="68">
        <f>+ROUND('CE Min'!D495+'CE Min'!D499,0)</f>
        <v>0</v>
      </c>
      <c r="F90" s="69">
        <f t="shared" si="14"/>
        <v>0</v>
      </c>
      <c r="G90" s="50"/>
    </row>
    <row r="91" spans="1:7">
      <c r="A91" s="27"/>
      <c r="B91" s="10" t="s">
        <v>87</v>
      </c>
      <c r="C91" s="28" t="s">
        <v>88</v>
      </c>
      <c r="D91" s="68">
        <f>+ROUND('CE Min'!E505+'CE Min'!E509,0)</f>
        <v>0</v>
      </c>
      <c r="E91" s="68">
        <f>+ROUND('CE Min'!D505+'CE Min'!D509,0)</f>
        <v>0</v>
      </c>
      <c r="F91" s="69">
        <f t="shared" si="14"/>
        <v>0</v>
      </c>
      <c r="G91" s="50"/>
    </row>
    <row r="92" spans="1:7">
      <c r="A92" s="94" t="s">
        <v>89</v>
      </c>
      <c r="B92" s="95"/>
      <c r="C92" s="95" t="s">
        <v>90</v>
      </c>
      <c r="D92" s="70">
        <f t="shared" ref="D92" si="30">+D90-D91</f>
        <v>0</v>
      </c>
      <c r="E92" s="70">
        <f t="shared" ref="E92" si="31">+E90-E91</f>
        <v>0</v>
      </c>
      <c r="F92" s="71">
        <f t="shared" si="14"/>
        <v>0</v>
      </c>
      <c r="G92" s="42"/>
    </row>
    <row r="93" spans="1:7">
      <c r="A93" s="27"/>
      <c r="B93" s="29"/>
      <c r="C93" s="11"/>
      <c r="D93" s="73"/>
      <c r="E93" s="73"/>
      <c r="F93" s="69">
        <f t="shared" si="14"/>
        <v>0</v>
      </c>
      <c r="G93" s="50"/>
    </row>
    <row r="94" spans="1:7">
      <c r="A94" s="9" t="s">
        <v>91</v>
      </c>
      <c r="B94" s="11" t="s">
        <v>92</v>
      </c>
      <c r="C94" s="11"/>
      <c r="D94" s="73"/>
      <c r="E94" s="73"/>
      <c r="F94" s="69">
        <f t="shared" si="14"/>
        <v>0</v>
      </c>
      <c r="G94" s="50"/>
    </row>
    <row r="95" spans="1:7">
      <c r="A95" s="27"/>
      <c r="B95" s="10" t="s">
        <v>85</v>
      </c>
      <c r="C95" s="11" t="s">
        <v>93</v>
      </c>
      <c r="D95" s="68">
        <f>+ROUND(+'CE Min'!E514,0)</f>
        <v>0</v>
      </c>
      <c r="E95" s="68">
        <f>+ROUND(+'CE Min'!D514,0)</f>
        <v>0</v>
      </c>
      <c r="F95" s="69">
        <f t="shared" si="14"/>
        <v>0</v>
      </c>
      <c r="G95" s="50"/>
    </row>
    <row r="96" spans="1:7">
      <c r="A96" s="27"/>
      <c r="B96" s="10" t="s">
        <v>87</v>
      </c>
      <c r="C96" s="11" t="s">
        <v>94</v>
      </c>
      <c r="D96" s="68">
        <f>+ROUND(+'CE Min'!E515,0)</f>
        <v>0</v>
      </c>
      <c r="E96" s="68">
        <f>+ROUND(+'CE Min'!D515,0)</f>
        <v>0</v>
      </c>
      <c r="F96" s="69">
        <f t="shared" si="14"/>
        <v>0</v>
      </c>
      <c r="G96" s="50"/>
    </row>
    <row r="97" spans="1:7">
      <c r="A97" s="94" t="s">
        <v>95</v>
      </c>
      <c r="B97" s="95"/>
      <c r="C97" s="95" t="s">
        <v>90</v>
      </c>
      <c r="D97" s="70">
        <f t="shared" ref="D97" si="32">D95-D96</f>
        <v>0</v>
      </c>
      <c r="E97" s="70">
        <f t="shared" ref="E97" si="33">E95-E96</f>
        <v>0</v>
      </c>
      <c r="F97" s="71">
        <f t="shared" si="14"/>
        <v>0</v>
      </c>
      <c r="G97" s="42"/>
    </row>
    <row r="98" spans="1:7">
      <c r="A98" s="27"/>
      <c r="B98" s="29"/>
      <c r="C98" s="11"/>
      <c r="D98" s="78"/>
      <c r="E98" s="78"/>
      <c r="F98" s="79">
        <f t="shared" si="14"/>
        <v>0</v>
      </c>
      <c r="G98" s="52"/>
    </row>
    <row r="99" spans="1:7">
      <c r="A99" s="30" t="s">
        <v>96</v>
      </c>
      <c r="B99" s="11" t="s">
        <v>97</v>
      </c>
      <c r="C99" s="19"/>
      <c r="D99" s="78"/>
      <c r="E99" s="78"/>
      <c r="F99" s="79">
        <f t="shared" si="14"/>
        <v>0</v>
      </c>
      <c r="G99" s="52"/>
    </row>
    <row r="100" spans="1:7">
      <c r="A100" s="30"/>
      <c r="B100" s="31">
        <v>1</v>
      </c>
      <c r="C100" s="28" t="s">
        <v>98</v>
      </c>
      <c r="D100" s="78">
        <f t="shared" ref="D100" si="34">SUM(D101:D102)</f>
        <v>0</v>
      </c>
      <c r="E100" s="78">
        <f t="shared" ref="E100" si="35">SUM(E101:E102)</f>
        <v>214013</v>
      </c>
      <c r="F100" s="79">
        <f t="shared" si="14"/>
        <v>-214013</v>
      </c>
      <c r="G100" s="52">
        <f t="shared" si="15"/>
        <v>-1</v>
      </c>
    </row>
    <row r="101" spans="1:7">
      <c r="A101" s="30"/>
      <c r="B101" s="31"/>
      <c r="C101" s="14" t="s">
        <v>99</v>
      </c>
      <c r="D101" s="65">
        <f>+ROUND(+'CE Min'!E519,0)</f>
        <v>0</v>
      </c>
      <c r="E101" s="65">
        <f>+ROUND(+'CE Min'!D519,0)</f>
        <v>0</v>
      </c>
      <c r="F101" s="62">
        <f t="shared" si="14"/>
        <v>0</v>
      </c>
      <c r="G101" s="53"/>
    </row>
    <row r="102" spans="1:7">
      <c r="A102" s="30"/>
      <c r="B102" s="31"/>
      <c r="C102" s="14" t="s">
        <v>100</v>
      </c>
      <c r="D102" s="65">
        <f>+ROUND('CE Min'!E520,0)</f>
        <v>0</v>
      </c>
      <c r="E102" s="65">
        <f>+ROUND('CE Min'!D520,0)</f>
        <v>214013</v>
      </c>
      <c r="F102" s="62">
        <f t="shared" ref="F102:F120" si="36">+D102-E102</f>
        <v>-214013</v>
      </c>
      <c r="G102" s="53">
        <f t="shared" ref="G102:G120" si="37">+F102/E102</f>
        <v>-1</v>
      </c>
    </row>
    <row r="103" spans="1:7">
      <c r="A103" s="30"/>
      <c r="B103" s="31">
        <v>2</v>
      </c>
      <c r="C103" s="11" t="s">
        <v>101</v>
      </c>
      <c r="D103" s="78">
        <f t="shared" ref="D103" si="38">SUM(D104:D105)</f>
        <v>0</v>
      </c>
      <c r="E103" s="78">
        <f t="shared" ref="E103" si="39">SUM(E104:E105)</f>
        <v>200432</v>
      </c>
      <c r="F103" s="79">
        <f t="shared" si="36"/>
        <v>-200432</v>
      </c>
      <c r="G103" s="52">
        <f t="shared" si="37"/>
        <v>-1</v>
      </c>
    </row>
    <row r="104" spans="1:7">
      <c r="A104" s="30"/>
      <c r="B104" s="31"/>
      <c r="C104" s="14" t="s">
        <v>102</v>
      </c>
      <c r="D104" s="65">
        <f>+ROUND(+'CE Min'!E545,0)</f>
        <v>0</v>
      </c>
      <c r="E104" s="65">
        <f>+ROUND(+'CE Min'!D545,0)</f>
        <v>0</v>
      </c>
      <c r="F104" s="80">
        <f t="shared" si="36"/>
        <v>0</v>
      </c>
      <c r="G104" s="54"/>
    </row>
    <row r="105" spans="1:7">
      <c r="A105" s="30"/>
      <c r="B105" s="31"/>
      <c r="C105" s="14" t="s">
        <v>103</v>
      </c>
      <c r="D105" s="65">
        <f>+ROUND('CE Min'!E546,0)</f>
        <v>0</v>
      </c>
      <c r="E105" s="65">
        <f>+ROUND('CE Min'!D546,0)</f>
        <v>200432</v>
      </c>
      <c r="F105" s="80">
        <f t="shared" si="36"/>
        <v>-200432</v>
      </c>
      <c r="G105" s="54">
        <f t="shared" si="37"/>
        <v>-1</v>
      </c>
    </row>
    <row r="106" spans="1:7">
      <c r="A106" s="94" t="s">
        <v>104</v>
      </c>
      <c r="B106" s="95"/>
      <c r="C106" s="95" t="s">
        <v>105</v>
      </c>
      <c r="D106" s="81">
        <f t="shared" ref="D106" si="40">D100-D103</f>
        <v>0</v>
      </c>
      <c r="E106" s="81">
        <f t="shared" ref="E106" si="41">E100-E103</f>
        <v>13581</v>
      </c>
      <c r="F106" s="82">
        <f t="shared" si="36"/>
        <v>-13581</v>
      </c>
      <c r="G106" s="44">
        <f t="shared" si="37"/>
        <v>-1</v>
      </c>
    </row>
    <row r="107" spans="1:7" ht="13.5" thickBot="1">
      <c r="A107" s="32"/>
      <c r="B107" s="33"/>
      <c r="C107" s="34"/>
      <c r="D107" s="83"/>
      <c r="E107" s="83"/>
      <c r="F107" s="84"/>
      <c r="G107" s="55"/>
    </row>
    <row r="108" spans="1:7" ht="13.5" thickBot="1">
      <c r="A108" s="96" t="s">
        <v>106</v>
      </c>
      <c r="B108" s="97"/>
      <c r="C108" s="97"/>
      <c r="D108" s="85">
        <f t="shared" ref="D108" si="42">D87+D92+D97+D106</f>
        <v>714579</v>
      </c>
      <c r="E108" s="85">
        <f t="shared" ref="E108" si="43">E87+E92+E97+E106</f>
        <v>1266108</v>
      </c>
      <c r="F108" s="86">
        <f t="shared" si="36"/>
        <v>-551529</v>
      </c>
      <c r="G108" s="45">
        <f t="shared" si="37"/>
        <v>-0.43560975840923521</v>
      </c>
    </row>
    <row r="109" spans="1:7">
      <c r="A109" s="13"/>
      <c r="B109" s="17"/>
      <c r="C109" s="35"/>
      <c r="D109" s="87"/>
      <c r="E109" s="87"/>
      <c r="F109" s="80">
        <f t="shared" si="36"/>
        <v>0</v>
      </c>
      <c r="G109" s="54"/>
    </row>
    <row r="110" spans="1:7">
      <c r="A110" s="30" t="s">
        <v>107</v>
      </c>
      <c r="B110" s="11" t="s">
        <v>108</v>
      </c>
      <c r="C110" s="19"/>
      <c r="D110" s="78"/>
      <c r="E110" s="78"/>
      <c r="F110" s="79">
        <f t="shared" si="36"/>
        <v>0</v>
      </c>
      <c r="G110" s="52"/>
    </row>
    <row r="111" spans="1:7">
      <c r="A111" s="30"/>
      <c r="B111" s="31" t="s">
        <v>85</v>
      </c>
      <c r="C111" s="28" t="s">
        <v>109</v>
      </c>
      <c r="D111" s="78">
        <f t="shared" ref="D111" si="44">SUM(D112:D115)</f>
        <v>714579</v>
      </c>
      <c r="E111" s="78">
        <f t="shared" ref="E111" si="45">SUM(E112:E115)</f>
        <v>666746</v>
      </c>
      <c r="F111" s="79">
        <f t="shared" si="36"/>
        <v>47833</v>
      </c>
      <c r="G111" s="52">
        <f t="shared" si="37"/>
        <v>7.1740962825423776E-2</v>
      </c>
    </row>
    <row r="112" spans="1:7">
      <c r="A112" s="13"/>
      <c r="B112" s="15"/>
      <c r="C112" s="14" t="s">
        <v>110</v>
      </c>
      <c r="D112" s="65">
        <f>+ROUND(+'CE Min'!E580,0)</f>
        <v>643579</v>
      </c>
      <c r="E112" s="65">
        <f>+ROUND(+'CE Min'!D580,0)</f>
        <v>595657</v>
      </c>
      <c r="F112" s="62">
        <f t="shared" si="36"/>
        <v>47922</v>
      </c>
      <c r="G112" s="53">
        <f t="shared" si="37"/>
        <v>8.0452340860595953E-2</v>
      </c>
    </row>
    <row r="113" spans="1:7">
      <c r="A113" s="13"/>
      <c r="B113" s="15"/>
      <c r="C113" s="14" t="s">
        <v>111</v>
      </c>
      <c r="D113" s="65">
        <f>+ROUND(+'CE Min'!E581,0)</f>
        <v>71000</v>
      </c>
      <c r="E113" s="65">
        <f>+ROUND(+'CE Min'!D581,0)</f>
        <v>71089</v>
      </c>
      <c r="F113" s="62">
        <f t="shared" si="36"/>
        <v>-89</v>
      </c>
      <c r="G113" s="53">
        <f t="shared" si="37"/>
        <v>-1.2519517787562069E-3</v>
      </c>
    </row>
    <row r="114" spans="1:7">
      <c r="A114" s="13"/>
      <c r="B114" s="15"/>
      <c r="C114" s="14" t="s">
        <v>112</v>
      </c>
      <c r="D114" s="65">
        <f>+ROUND(+'CE Min'!E582,0)</f>
        <v>0</v>
      </c>
      <c r="E114" s="65">
        <f>+ROUND(+'CE Min'!D582,0)</f>
        <v>0</v>
      </c>
      <c r="F114" s="62">
        <f t="shared" si="36"/>
        <v>0</v>
      </c>
      <c r="G114" s="53"/>
    </row>
    <row r="115" spans="1:7">
      <c r="A115" s="13"/>
      <c r="B115" s="15"/>
      <c r="C115" s="14" t="s">
        <v>113</v>
      </c>
      <c r="D115" s="65">
        <f>+ROUND(+'CE Min'!E583,0)</f>
        <v>0</v>
      </c>
      <c r="E115" s="65">
        <f>+ROUND(+'CE Min'!D583,0)</f>
        <v>0</v>
      </c>
      <c r="F115" s="62">
        <f t="shared" si="36"/>
        <v>0</v>
      </c>
      <c r="G115" s="53"/>
    </row>
    <row r="116" spans="1:7">
      <c r="A116" s="30"/>
      <c r="B116" s="31" t="s">
        <v>87</v>
      </c>
      <c r="C116" s="11" t="s">
        <v>114</v>
      </c>
      <c r="D116" s="73">
        <f>+ROUND(+'CE Min'!E584,0)</f>
        <v>0</v>
      </c>
      <c r="E116" s="73">
        <f>+ROUND(+'CE Min'!D584,0)</f>
        <v>0</v>
      </c>
      <c r="F116" s="79">
        <f t="shared" si="36"/>
        <v>0</v>
      </c>
      <c r="G116" s="52"/>
    </row>
    <row r="117" spans="1:7">
      <c r="A117" s="30"/>
      <c r="B117" s="31" t="s">
        <v>115</v>
      </c>
      <c r="C117" s="36" t="s">
        <v>116</v>
      </c>
      <c r="D117" s="73">
        <f>+ROUND(+'CE Min'!E587,0)</f>
        <v>0</v>
      </c>
      <c r="E117" s="73">
        <f>+ROUND(+'CE Min'!D587,0)</f>
        <v>0</v>
      </c>
      <c r="F117" s="88">
        <f t="shared" si="36"/>
        <v>0</v>
      </c>
      <c r="G117" s="56"/>
    </row>
    <row r="118" spans="1:7">
      <c r="A118" s="94" t="s">
        <v>117</v>
      </c>
      <c r="B118" s="95"/>
      <c r="C118" s="95" t="s">
        <v>105</v>
      </c>
      <c r="D118" s="81">
        <f t="shared" ref="D118" si="46">D111+D116+D117</f>
        <v>714579</v>
      </c>
      <c r="E118" s="81">
        <f t="shared" ref="E118" si="47">E111+E116+E117</f>
        <v>666746</v>
      </c>
      <c r="F118" s="82">
        <f t="shared" si="36"/>
        <v>47833</v>
      </c>
      <c r="G118" s="44">
        <f t="shared" si="37"/>
        <v>7.1740962825423776E-2</v>
      </c>
    </row>
    <row r="119" spans="1:7">
      <c r="A119" s="13"/>
      <c r="B119" s="17"/>
      <c r="C119" s="12"/>
      <c r="D119" s="80"/>
      <c r="E119" s="80"/>
      <c r="F119" s="80"/>
      <c r="G119" s="54"/>
    </row>
    <row r="120" spans="1:7" ht="13.5" thickBot="1">
      <c r="A120" s="37" t="s">
        <v>118</v>
      </c>
      <c r="B120" s="38"/>
      <c r="C120" s="39"/>
      <c r="D120" s="89">
        <f t="shared" ref="D120" si="48">D108-D118</f>
        <v>0</v>
      </c>
      <c r="E120" s="89">
        <f t="shared" ref="E120" si="49">E108-E118</f>
        <v>599362</v>
      </c>
      <c r="F120" s="89">
        <f t="shared" si="36"/>
        <v>-599362</v>
      </c>
      <c r="G120" s="57">
        <f t="shared" si="37"/>
        <v>-1</v>
      </c>
    </row>
    <row r="122" spans="1:7">
      <c r="A122" s="40"/>
      <c r="B122" s="40"/>
      <c r="C122" s="40"/>
      <c r="D122" s="40"/>
      <c r="E122" s="40"/>
      <c r="F122" s="41"/>
      <c r="G122" s="168"/>
    </row>
  </sheetData>
  <mergeCells count="3">
    <mergeCell ref="A4:C4"/>
    <mergeCell ref="A2:E2"/>
    <mergeCell ref="F4:G4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03"/>
  <sheetViews>
    <sheetView topLeftCell="A575" zoomScale="85" zoomScaleNormal="85" workbookViewId="0">
      <selection activeCell="C575" sqref="C575"/>
    </sheetView>
  </sheetViews>
  <sheetFormatPr defaultColWidth="16.7109375" defaultRowHeight="12"/>
  <cols>
    <col min="1" max="1" width="8.5703125" style="313" customWidth="1"/>
    <col min="2" max="2" width="11" style="313" bestFit="1" customWidth="1"/>
    <col min="3" max="3" width="52" style="313" customWidth="1"/>
    <col min="4" max="5" width="27.28515625" style="313" bestFit="1" customWidth="1"/>
    <col min="6" max="6" width="4.140625" style="313" customWidth="1"/>
    <col min="7" max="7" width="2.7109375" style="313" customWidth="1"/>
    <col min="8" max="8" width="3.28515625" style="313" customWidth="1"/>
    <col min="9" max="9" width="3.140625" style="313" customWidth="1"/>
    <col min="10" max="10" width="3.42578125" style="313" customWidth="1"/>
    <col min="11" max="11" width="0.85546875" style="313" customWidth="1"/>
    <col min="12" max="12" width="4.28515625" style="313" customWidth="1"/>
    <col min="13" max="13" width="1.5703125" style="313" customWidth="1"/>
    <col min="14" max="14" width="3.7109375" style="313" customWidth="1"/>
    <col min="15" max="16" width="3.28515625" style="313" customWidth="1"/>
    <col min="17" max="16384" width="16.7109375" style="313"/>
  </cols>
  <sheetData>
    <row r="1" spans="1:19" s="391" customFormat="1" ht="15" customHeight="1">
      <c r="A1" s="387" t="s">
        <v>1508</v>
      </c>
      <c r="B1" s="388"/>
      <c r="C1" s="389"/>
      <c r="D1" s="390"/>
      <c r="E1" s="390"/>
      <c r="L1" s="392" t="s">
        <v>2229</v>
      </c>
      <c r="M1" s="393"/>
      <c r="N1" s="393"/>
      <c r="O1" s="393"/>
      <c r="P1" s="394"/>
      <c r="R1" s="395"/>
    </row>
    <row r="2" spans="1:19" s="391" customFormat="1" ht="15.95" customHeight="1" thickBot="1">
      <c r="A2" s="388"/>
      <c r="B2" s="388"/>
      <c r="C2" s="389"/>
      <c r="D2" s="390"/>
      <c r="E2" s="390"/>
      <c r="L2" s="396"/>
      <c r="M2" s="397"/>
      <c r="N2" s="397"/>
      <c r="O2" s="397"/>
      <c r="P2" s="398"/>
      <c r="R2" s="395"/>
    </row>
    <row r="3" spans="1:19" s="391" customFormat="1" ht="18">
      <c r="A3" s="399" t="s">
        <v>1509</v>
      </c>
      <c r="B3" s="388"/>
      <c r="C3" s="389"/>
      <c r="D3" s="390"/>
      <c r="E3" s="390"/>
      <c r="R3" s="395"/>
    </row>
    <row r="4" spans="1:19" s="391" customFormat="1" ht="18">
      <c r="A4" s="399" t="s">
        <v>1510</v>
      </c>
      <c r="B4" s="388"/>
      <c r="C4" s="389"/>
      <c r="D4" s="390"/>
      <c r="E4" s="390"/>
      <c r="R4" s="395"/>
    </row>
    <row r="5" spans="1:19" s="391" customFormat="1" ht="18">
      <c r="A5" s="388"/>
      <c r="B5" s="388"/>
      <c r="C5" s="389"/>
      <c r="D5" s="390"/>
      <c r="E5" s="390"/>
      <c r="R5" s="395"/>
    </row>
    <row r="6" spans="1:19" s="391" customFormat="1" ht="76.5" customHeight="1">
      <c r="A6" s="400" t="s">
        <v>1511</v>
      </c>
      <c r="B6" s="388"/>
      <c r="C6" s="401"/>
      <c r="D6" s="402"/>
      <c r="E6" s="402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4"/>
      <c r="S6" s="405"/>
    </row>
    <row r="7" spans="1:19" s="391" customFormat="1" ht="21" customHeight="1" thickBot="1">
      <c r="A7" s="406"/>
      <c r="B7" s="407"/>
      <c r="C7" s="407"/>
      <c r="D7" s="408"/>
      <c r="E7" s="408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4"/>
      <c r="S7" s="405"/>
    </row>
    <row r="8" spans="1:19" s="391" customFormat="1" ht="18.75" thickBot="1">
      <c r="A8" s="410" t="s">
        <v>1512</v>
      </c>
      <c r="B8" s="411"/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04"/>
      <c r="R8" s="405"/>
    </row>
    <row r="9" spans="1:19" s="391" customFormat="1" ht="18">
      <c r="A9" s="432"/>
      <c r="B9" s="433"/>
      <c r="C9" s="434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6"/>
      <c r="Q9" s="404"/>
      <c r="R9" s="405"/>
    </row>
    <row r="10" spans="1:19" s="391" customFormat="1" ht="18">
      <c r="A10" s="435" t="s">
        <v>1513</v>
      </c>
      <c r="B10" s="436">
        <v>60</v>
      </c>
      <c r="C10" s="706" t="s">
        <v>2226</v>
      </c>
      <c r="D10" s="705" t="s">
        <v>1514</v>
      </c>
      <c r="E10" s="704" t="s">
        <v>2500</v>
      </c>
      <c r="F10" s="417">
        <v>2</v>
      </c>
      <c r="G10" s="417">
        <v>0</v>
      </c>
      <c r="H10" s="417">
        <v>2</v>
      </c>
      <c r="I10" s="417">
        <v>1</v>
      </c>
      <c r="J10" s="406"/>
      <c r="K10" s="406"/>
      <c r="L10" s="406"/>
      <c r="M10" s="406"/>
      <c r="N10" s="406"/>
      <c r="O10" s="406"/>
      <c r="P10" s="418"/>
      <c r="Q10" s="404"/>
      <c r="R10" s="405"/>
    </row>
    <row r="11" spans="1:19" s="391" customFormat="1" ht="18">
      <c r="A11" s="435"/>
      <c r="B11" s="437"/>
      <c r="C11" s="438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18"/>
      <c r="Q11" s="404"/>
      <c r="R11" s="405"/>
    </row>
    <row r="12" spans="1:19" s="391" customFormat="1" ht="18">
      <c r="A12" s="435"/>
      <c r="B12" s="437"/>
      <c r="C12" s="438" t="s">
        <v>2349</v>
      </c>
      <c r="D12" s="406"/>
      <c r="E12" s="422" t="s">
        <v>2501</v>
      </c>
      <c r="F12" s="417"/>
      <c r="G12" s="406"/>
      <c r="H12" s="406">
        <v>2</v>
      </c>
      <c r="I12" s="417"/>
      <c r="J12" s="406">
        <v>3</v>
      </c>
      <c r="K12" s="406">
        <v>3</v>
      </c>
      <c r="L12" s="417"/>
      <c r="M12" s="406"/>
      <c r="N12" s="406">
        <v>4</v>
      </c>
      <c r="O12" s="417"/>
      <c r="P12" s="418"/>
      <c r="Q12" s="404"/>
      <c r="R12" s="405"/>
    </row>
    <row r="13" spans="1:19" s="391" customFormat="1" ht="18">
      <c r="A13" s="435"/>
      <c r="B13" s="437"/>
      <c r="C13" s="438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18"/>
      <c r="Q13" s="404"/>
      <c r="R13" s="405"/>
    </row>
    <row r="14" spans="1:19" s="391" customFormat="1" ht="18">
      <c r="A14" s="435"/>
      <c r="B14" s="437"/>
      <c r="C14" s="438"/>
      <c r="D14" s="406"/>
      <c r="E14" s="406" t="s">
        <v>2502</v>
      </c>
      <c r="F14" s="417" t="s">
        <v>2227</v>
      </c>
      <c r="G14" s="406"/>
      <c r="H14" s="406"/>
      <c r="I14" s="406"/>
      <c r="J14" s="419"/>
      <c r="K14" s="419"/>
      <c r="L14" s="419"/>
      <c r="M14" s="422" t="s">
        <v>1515</v>
      </c>
      <c r="N14" s="406"/>
      <c r="O14" s="417"/>
      <c r="P14" s="418"/>
      <c r="Q14" s="404"/>
      <c r="R14" s="405"/>
    </row>
    <row r="15" spans="1:19" s="391" customFormat="1" ht="18.75" thickBot="1">
      <c r="A15" s="439"/>
      <c r="B15" s="440"/>
      <c r="C15" s="441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5"/>
      <c r="Q15" s="404"/>
      <c r="R15" s="405"/>
    </row>
    <row r="16" spans="1:19" s="391" customFormat="1" ht="18">
      <c r="B16" s="420"/>
      <c r="C16" s="420"/>
      <c r="D16" s="421"/>
      <c r="E16" s="421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4"/>
      <c r="S16" s="405"/>
    </row>
    <row r="17" spans="1:28" s="391" customFormat="1" ht="18.75" thickBot="1">
      <c r="B17" s="420"/>
      <c r="C17" s="420"/>
      <c r="D17" s="421"/>
      <c r="E17" s="421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4"/>
      <c r="S17" s="405"/>
    </row>
    <row r="18" spans="1:28" s="391" customFormat="1" ht="15.95" customHeight="1" thickBot="1">
      <c r="A18" s="429" t="s">
        <v>1516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1"/>
      <c r="Q18" s="404"/>
      <c r="R18" s="405"/>
    </row>
    <row r="19" spans="1:28" s="391" customFormat="1" ht="18">
      <c r="A19" s="463"/>
      <c r="B19" s="464"/>
      <c r="C19" s="464"/>
      <c r="D19" s="426"/>
      <c r="E19" s="426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8"/>
      <c r="Q19" s="404"/>
      <c r="R19" s="405"/>
    </row>
    <row r="20" spans="1:28" s="391" customFormat="1" ht="15">
      <c r="A20" s="465"/>
      <c r="B20" s="437"/>
      <c r="C20" s="437"/>
      <c r="D20" s="422" t="s">
        <v>2228</v>
      </c>
      <c r="E20" s="417" t="s">
        <v>2227</v>
      </c>
      <c r="F20" s="406"/>
      <c r="G20" s="406" t="s">
        <v>2503</v>
      </c>
      <c r="H20" s="708"/>
      <c r="I20" s="707"/>
      <c r="J20" s="707"/>
      <c r="K20" s="707"/>
      <c r="L20" s="707"/>
      <c r="M20" s="707"/>
      <c r="N20" s="707"/>
      <c r="O20" s="703"/>
      <c r="P20" s="418"/>
      <c r="Q20" s="404"/>
      <c r="R20" s="405"/>
    </row>
    <row r="21" spans="1:28" s="391" customFormat="1" ht="18.75" thickBot="1">
      <c r="A21" s="466"/>
      <c r="B21" s="440"/>
      <c r="C21" s="440"/>
      <c r="D21" s="423"/>
      <c r="E21" s="423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5"/>
      <c r="Q21" s="404"/>
      <c r="R21" s="405"/>
    </row>
    <row r="22" spans="1:28" s="391" customFormat="1" ht="18">
      <c r="B22" s="420"/>
      <c r="C22" s="420"/>
      <c r="D22" s="421"/>
      <c r="E22" s="421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4"/>
      <c r="S22" s="405"/>
    </row>
    <row r="23" spans="1:28" ht="12.75" thickBot="1">
      <c r="A23" s="316"/>
      <c r="B23" s="317"/>
      <c r="C23" s="317"/>
      <c r="D23" s="315" t="s">
        <v>2110</v>
      </c>
      <c r="E23" s="315" t="s">
        <v>2110</v>
      </c>
    </row>
    <row r="24" spans="1:28" ht="95.1" customHeight="1" thickBot="1">
      <c r="A24" s="319" t="s">
        <v>1517</v>
      </c>
      <c r="B24" s="320" t="s">
        <v>1518</v>
      </c>
      <c r="C24" s="321" t="s">
        <v>1519</v>
      </c>
      <c r="D24" s="322" t="s">
        <v>2230</v>
      </c>
      <c r="E24" s="322" t="s">
        <v>2225</v>
      </c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4"/>
      <c r="W24" s="325"/>
      <c r="X24" s="325"/>
      <c r="Y24" s="325"/>
      <c r="Z24" s="325"/>
      <c r="AB24" s="318"/>
    </row>
    <row r="25" spans="1:28" ht="12.75" thickBot="1">
      <c r="A25" s="319"/>
      <c r="B25" s="320"/>
      <c r="C25" s="320"/>
      <c r="D25" s="386"/>
      <c r="E25" s="386" t="s">
        <v>2236</v>
      </c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4"/>
      <c r="W25" s="325"/>
      <c r="X25" s="325"/>
      <c r="Y25" s="325"/>
      <c r="Z25" s="325"/>
      <c r="AB25" s="318"/>
    </row>
    <row r="26" spans="1:28" ht="12.6" customHeight="1">
      <c r="A26" s="326"/>
      <c r="B26" s="327"/>
      <c r="C26" s="328" t="s">
        <v>2117</v>
      </c>
      <c r="D26" s="329"/>
      <c r="E26" s="329"/>
    </row>
    <row r="27" spans="1:28">
      <c r="A27" s="330"/>
      <c r="B27" s="331" t="s">
        <v>1520</v>
      </c>
      <c r="C27" s="332" t="s">
        <v>1521</v>
      </c>
      <c r="D27" s="333">
        <f t="shared" ref="D27:E27" si="0">(D28+D37+D52+D57)</f>
        <v>40882236</v>
      </c>
      <c r="E27" s="333">
        <f t="shared" si="0"/>
        <v>41461803</v>
      </c>
      <c r="H27" s="334"/>
    </row>
    <row r="28" spans="1:28" ht="22.5">
      <c r="A28" s="330"/>
      <c r="B28" s="505" t="s">
        <v>1522</v>
      </c>
      <c r="C28" s="506" t="s">
        <v>1523</v>
      </c>
      <c r="D28" s="335">
        <f t="shared" ref="D28:E28" si="1">+D29+D36</f>
        <v>37707697</v>
      </c>
      <c r="E28" s="335">
        <f t="shared" si="1"/>
        <v>38578303</v>
      </c>
      <c r="F28" s="334"/>
      <c r="H28" s="334"/>
      <c r="J28" s="334"/>
    </row>
    <row r="29" spans="1:28" ht="22.5">
      <c r="A29" s="330"/>
      <c r="B29" s="507" t="s">
        <v>130</v>
      </c>
      <c r="C29" s="508" t="s">
        <v>1524</v>
      </c>
      <c r="D29" s="336">
        <f t="shared" ref="D29:E29" si="2">+D30+D31+D32+D35</f>
        <v>37707697</v>
      </c>
      <c r="E29" s="336">
        <f t="shared" si="2"/>
        <v>38578303</v>
      </c>
      <c r="F29" s="334"/>
      <c r="H29" s="334"/>
      <c r="J29" s="334"/>
    </row>
    <row r="30" spans="1:28">
      <c r="A30" s="330"/>
      <c r="B30" s="337" t="s">
        <v>131</v>
      </c>
      <c r="C30" s="338" t="s">
        <v>1525</v>
      </c>
      <c r="D30" s="339">
        <f>'Alimentazione CE Ricavi'!H6</f>
        <v>16480620</v>
      </c>
      <c r="E30" s="339">
        <f>'Alimentazione CE Ricavi'!I6</f>
        <v>16221455</v>
      </c>
      <c r="F30" s="334"/>
      <c r="H30" s="334"/>
      <c r="J30" s="334"/>
    </row>
    <row r="31" spans="1:28">
      <c r="A31" s="330"/>
      <c r="B31" s="337" t="s">
        <v>133</v>
      </c>
      <c r="C31" s="338" t="s">
        <v>1526</v>
      </c>
      <c r="D31" s="339">
        <f>'Alimentazione CE Ricavi'!H7</f>
        <v>19227077</v>
      </c>
      <c r="E31" s="339">
        <f>'Alimentazione CE Ricavi'!I7</f>
        <v>20356848</v>
      </c>
      <c r="F31" s="334"/>
      <c r="H31" s="334"/>
      <c r="J31" s="334"/>
    </row>
    <row r="32" spans="1:28">
      <c r="A32" s="330"/>
      <c r="B32" s="340" t="s">
        <v>134</v>
      </c>
      <c r="C32" s="341" t="s">
        <v>1527</v>
      </c>
      <c r="D32" s="342">
        <f t="shared" ref="D32:E32" si="3">+D33+D34</f>
        <v>2000000</v>
      </c>
      <c r="E32" s="342">
        <f t="shared" si="3"/>
        <v>2000000</v>
      </c>
      <c r="F32" s="334"/>
      <c r="H32" s="334"/>
      <c r="J32" s="334"/>
    </row>
    <row r="33" spans="1:10">
      <c r="A33" s="330"/>
      <c r="B33" s="343" t="s">
        <v>136</v>
      </c>
      <c r="C33" s="344" t="s">
        <v>1528</v>
      </c>
      <c r="D33" s="339">
        <f>'Alimentazione CE Ricavi'!H9</f>
        <v>0</v>
      </c>
      <c r="E33" s="339">
        <f>'Alimentazione CE Ricavi'!I9</f>
        <v>0</v>
      </c>
      <c r="F33" s="334"/>
      <c r="H33" s="334"/>
      <c r="J33" s="334"/>
    </row>
    <row r="34" spans="1:10">
      <c r="A34" s="330"/>
      <c r="B34" s="343" t="s">
        <v>138</v>
      </c>
      <c r="C34" s="344" t="s">
        <v>1529</v>
      </c>
      <c r="D34" s="339">
        <f>'Alimentazione CE Ricavi'!H10</f>
        <v>2000000</v>
      </c>
      <c r="E34" s="339">
        <f>'Alimentazione CE Ricavi'!I10</f>
        <v>2000000</v>
      </c>
      <c r="F34" s="334"/>
      <c r="H34" s="334"/>
      <c r="J34" s="334"/>
    </row>
    <row r="35" spans="1:10" ht="22.5">
      <c r="A35" s="330"/>
      <c r="B35" s="337" t="s">
        <v>140</v>
      </c>
      <c r="C35" s="338" t="s">
        <v>1530</v>
      </c>
      <c r="D35" s="339">
        <f>'Alimentazione CE Ricavi'!H11</f>
        <v>0</v>
      </c>
      <c r="E35" s="339">
        <f>'Alimentazione CE Ricavi'!I11</f>
        <v>0</v>
      </c>
      <c r="F35" s="334"/>
      <c r="H35" s="334"/>
      <c r="J35" s="334"/>
    </row>
    <row r="36" spans="1:10" ht="22.5">
      <c r="A36" s="330"/>
      <c r="B36" s="507" t="s">
        <v>142</v>
      </c>
      <c r="C36" s="508" t="s">
        <v>1531</v>
      </c>
      <c r="D36" s="336">
        <f>+'Alimentazione CE Ricavi'!H13+'Alimentazione CE Ricavi'!H14+'Alimentazione CE Ricavi'!H15</f>
        <v>0</v>
      </c>
      <c r="E36" s="336">
        <f>+'Alimentazione CE Ricavi'!I13+'Alimentazione CE Ricavi'!I14+'Alimentazione CE Ricavi'!I15</f>
        <v>0</v>
      </c>
      <c r="F36" s="334"/>
      <c r="H36" s="334"/>
      <c r="J36" s="334"/>
    </row>
    <row r="37" spans="1:10">
      <c r="A37" s="330"/>
      <c r="B37" s="505" t="s">
        <v>147</v>
      </c>
      <c r="C37" s="506" t="s">
        <v>1532</v>
      </c>
      <c r="D37" s="335">
        <f t="shared" ref="D37:E37" si="4">+D38+D43+D46</f>
        <v>3174539</v>
      </c>
      <c r="E37" s="335">
        <f t="shared" si="4"/>
        <v>2883500</v>
      </c>
      <c r="F37" s="334"/>
      <c r="H37" s="334"/>
      <c r="J37" s="334"/>
    </row>
    <row r="38" spans="1:10">
      <c r="A38" s="330"/>
      <c r="B38" s="507" t="s">
        <v>149</v>
      </c>
      <c r="C38" s="508" t="s">
        <v>1533</v>
      </c>
      <c r="D38" s="336">
        <f t="shared" ref="D38:E38" si="5">+D39+D40+D41+D42</f>
        <v>3174539</v>
      </c>
      <c r="E38" s="336">
        <f t="shared" si="5"/>
        <v>2883500</v>
      </c>
      <c r="F38" s="334"/>
      <c r="H38" s="334"/>
      <c r="J38" s="334"/>
    </row>
    <row r="39" spans="1:10" ht="22.5">
      <c r="A39" s="330"/>
      <c r="B39" s="337" t="s">
        <v>151</v>
      </c>
      <c r="C39" s="338" t="s">
        <v>1534</v>
      </c>
      <c r="D39" s="339">
        <f>+'Alimentazione CE Ricavi'!H19+'Alimentazione CE Ricavi'!H20+'Alimentazione CE Ricavi'!H21+'Alimentazione CE Ricavi'!H22+'Alimentazione CE Ricavi'!H23+'Alimentazione CE Ricavi'!H24</f>
        <v>2874539</v>
      </c>
      <c r="E39" s="339">
        <f>+'Alimentazione CE Ricavi'!I19+'Alimentazione CE Ricavi'!I20+'Alimentazione CE Ricavi'!I21+'Alimentazione CE Ricavi'!I22+'Alimentazione CE Ricavi'!I23+'Alimentazione CE Ricavi'!I24</f>
        <v>2583500</v>
      </c>
      <c r="F39" s="334"/>
      <c r="H39" s="334"/>
      <c r="J39" s="334"/>
    </row>
    <row r="40" spans="1:10" ht="33.75">
      <c r="A40" s="330"/>
      <c r="B40" s="337" t="s">
        <v>158</v>
      </c>
      <c r="C40" s="338" t="s">
        <v>2223</v>
      </c>
      <c r="D40" s="339">
        <f>+'Alimentazione CE Ricavi'!H25</f>
        <v>0</v>
      </c>
      <c r="E40" s="339">
        <f>+'Alimentazione CE Ricavi'!I25</f>
        <v>0</v>
      </c>
      <c r="F40" s="334"/>
      <c r="H40" s="334"/>
      <c r="J40" s="334"/>
    </row>
    <row r="41" spans="1:10" ht="33.75">
      <c r="A41" s="330"/>
      <c r="B41" s="337" t="s">
        <v>159</v>
      </c>
      <c r="C41" s="338" t="s">
        <v>2224</v>
      </c>
      <c r="D41" s="339">
        <f>+'Alimentazione CE Ricavi'!H26</f>
        <v>0</v>
      </c>
      <c r="E41" s="339">
        <f>+'Alimentazione CE Ricavi'!I26</f>
        <v>0</v>
      </c>
      <c r="F41" s="334"/>
      <c r="H41" s="334"/>
      <c r="J41" s="334"/>
    </row>
    <row r="42" spans="1:10" ht="22.5">
      <c r="A42" s="330"/>
      <c r="B42" s="337" t="s">
        <v>161</v>
      </c>
      <c r="C42" s="338" t="s">
        <v>1535</v>
      </c>
      <c r="D42" s="339">
        <f>+'Alimentazione CE Ricavi'!H27</f>
        <v>300000</v>
      </c>
      <c r="E42" s="339">
        <f>+'Alimentazione CE Ricavi'!I27</f>
        <v>300000</v>
      </c>
      <c r="F42" s="334"/>
      <c r="H42" s="334"/>
      <c r="J42" s="334"/>
    </row>
    <row r="43" spans="1:10" ht="22.5">
      <c r="A43" s="330"/>
      <c r="B43" s="507" t="s">
        <v>163</v>
      </c>
      <c r="C43" s="508" t="s">
        <v>1536</v>
      </c>
      <c r="D43" s="336">
        <f t="shared" ref="D43:E43" si="6">+D44+D45</f>
        <v>0</v>
      </c>
      <c r="E43" s="336">
        <f t="shared" si="6"/>
        <v>0</v>
      </c>
      <c r="F43" s="334"/>
      <c r="H43" s="334"/>
      <c r="J43" s="334"/>
    </row>
    <row r="44" spans="1:10" ht="22.5">
      <c r="A44" s="330" t="s">
        <v>1537</v>
      </c>
      <c r="B44" s="337" t="s">
        <v>165</v>
      </c>
      <c r="C44" s="338" t="s">
        <v>1538</v>
      </c>
      <c r="D44" s="339">
        <f>+'Alimentazione CE Ricavi'!H29</f>
        <v>0</v>
      </c>
      <c r="E44" s="339">
        <f>+'Alimentazione CE Ricavi'!I29</f>
        <v>0</v>
      </c>
      <c r="F44" s="334"/>
      <c r="H44" s="334"/>
      <c r="J44" s="334"/>
    </row>
    <row r="45" spans="1:10" ht="22.5">
      <c r="A45" s="330" t="s">
        <v>1537</v>
      </c>
      <c r="B45" s="337" t="s">
        <v>167</v>
      </c>
      <c r="C45" s="338" t="s">
        <v>1539</v>
      </c>
      <c r="D45" s="339">
        <f>+'Alimentazione CE Ricavi'!H30</f>
        <v>0</v>
      </c>
      <c r="E45" s="339">
        <f>+'Alimentazione CE Ricavi'!I30</f>
        <v>0</v>
      </c>
      <c r="F45" s="334"/>
      <c r="H45" s="334"/>
      <c r="J45" s="334"/>
    </row>
    <row r="46" spans="1:10" ht="22.5">
      <c r="A46" s="345"/>
      <c r="B46" s="507" t="s">
        <v>169</v>
      </c>
      <c r="C46" s="508" t="s">
        <v>1540</v>
      </c>
      <c r="D46" s="336">
        <f t="shared" ref="D46:E46" si="7">+D47+D48+D49+D50+D51</f>
        <v>0</v>
      </c>
      <c r="E46" s="336">
        <f t="shared" si="7"/>
        <v>0</v>
      </c>
      <c r="F46" s="334"/>
      <c r="H46" s="334"/>
      <c r="J46" s="334"/>
    </row>
    <row r="47" spans="1:10">
      <c r="A47" s="345"/>
      <c r="B47" s="337" t="s">
        <v>171</v>
      </c>
      <c r="C47" s="338" t="s">
        <v>1541</v>
      </c>
      <c r="D47" s="339">
        <f>+'Alimentazione CE Ricavi'!H32</f>
        <v>0</v>
      </c>
      <c r="E47" s="339">
        <f>+'Alimentazione CE Ricavi'!I32</f>
        <v>0</v>
      </c>
      <c r="F47" s="334"/>
      <c r="H47" s="334"/>
      <c r="J47" s="334"/>
    </row>
    <row r="48" spans="1:10" ht="22.5">
      <c r="A48" s="345"/>
      <c r="B48" s="337" t="s">
        <v>173</v>
      </c>
      <c r="C48" s="338" t="s">
        <v>1542</v>
      </c>
      <c r="D48" s="339">
        <f>+'Alimentazione CE Ricavi'!H34+'Alimentazione CE Ricavi'!H35+'Alimentazione CE Ricavi'!H36+'Alimentazione CE Ricavi'!H37+'Alimentazione CE Ricavi'!H38+'Alimentazione CE Ricavi'!H39</f>
        <v>0</v>
      </c>
      <c r="E48" s="339">
        <f>+'Alimentazione CE Ricavi'!I34+'Alimentazione CE Ricavi'!I35+'Alimentazione CE Ricavi'!I36+'Alimentazione CE Ricavi'!I37+'Alimentazione CE Ricavi'!I38+'Alimentazione CE Ricavi'!I39</f>
        <v>0</v>
      </c>
      <c r="F48" s="334"/>
      <c r="H48" s="334"/>
      <c r="J48" s="334"/>
    </row>
    <row r="49" spans="1:10" ht="22.5">
      <c r="A49" s="345"/>
      <c r="B49" s="337" t="s">
        <v>181</v>
      </c>
      <c r="C49" s="338" t="s">
        <v>1543</v>
      </c>
      <c r="D49" s="339">
        <f>+'Alimentazione CE Ricavi'!H40</f>
        <v>0</v>
      </c>
      <c r="E49" s="339">
        <f>+'Alimentazione CE Ricavi'!I40</f>
        <v>0</v>
      </c>
      <c r="F49" s="334"/>
      <c r="H49" s="334"/>
      <c r="J49" s="334"/>
    </row>
    <row r="50" spans="1:10" ht="22.5">
      <c r="A50" s="345"/>
      <c r="B50" s="337" t="s">
        <v>183</v>
      </c>
      <c r="C50" s="338" t="s">
        <v>1544</v>
      </c>
      <c r="D50" s="339">
        <f>+'Alimentazione CE Ricavi'!H41</f>
        <v>0</v>
      </c>
      <c r="E50" s="339">
        <f>+'Alimentazione CE Ricavi'!I41</f>
        <v>0</v>
      </c>
      <c r="F50" s="334"/>
      <c r="H50" s="334"/>
      <c r="J50" s="334"/>
    </row>
    <row r="51" spans="1:10" ht="45">
      <c r="A51" s="345"/>
      <c r="B51" s="337" t="s">
        <v>185</v>
      </c>
      <c r="C51" s="338" t="s">
        <v>1545</v>
      </c>
      <c r="D51" s="339">
        <f>+'Alimentazione CE Ricavi'!H42</f>
        <v>0</v>
      </c>
      <c r="E51" s="339">
        <f>+'Alimentazione CE Ricavi'!I42</f>
        <v>0</v>
      </c>
      <c r="F51" s="334"/>
      <c r="H51" s="334"/>
      <c r="J51" s="334"/>
    </row>
    <row r="52" spans="1:10">
      <c r="A52" s="330"/>
      <c r="B52" s="505" t="s">
        <v>187</v>
      </c>
      <c r="C52" s="506" t="s">
        <v>1546</v>
      </c>
      <c r="D52" s="335">
        <f t="shared" ref="D52:E52" si="8">+D53+D54+D55+D56</f>
        <v>0</v>
      </c>
      <c r="E52" s="335">
        <f t="shared" si="8"/>
        <v>0</v>
      </c>
      <c r="F52" s="334"/>
      <c r="H52" s="334"/>
      <c r="J52" s="334"/>
    </row>
    <row r="53" spans="1:10" ht="22.5">
      <c r="A53" s="330"/>
      <c r="B53" s="337" t="s">
        <v>189</v>
      </c>
      <c r="C53" s="338" t="s">
        <v>1547</v>
      </c>
      <c r="D53" s="339">
        <f>+'Alimentazione CE Ricavi'!H44</f>
        <v>0</v>
      </c>
      <c r="E53" s="339">
        <f>+'Alimentazione CE Ricavi'!I44</f>
        <v>0</v>
      </c>
      <c r="F53" s="334"/>
      <c r="H53" s="334"/>
      <c r="J53" s="334"/>
    </row>
    <row r="54" spans="1:10" ht="22.5">
      <c r="A54" s="330"/>
      <c r="B54" s="337" t="s">
        <v>191</v>
      </c>
      <c r="C54" s="338" t="s">
        <v>1548</v>
      </c>
      <c r="D54" s="339">
        <f>+'Alimentazione CE Ricavi'!H45</f>
        <v>0</v>
      </c>
      <c r="E54" s="339">
        <f>+'Alimentazione CE Ricavi'!I45</f>
        <v>0</v>
      </c>
      <c r="F54" s="334"/>
      <c r="H54" s="334"/>
      <c r="J54" s="334"/>
    </row>
    <row r="55" spans="1:10" ht="22.5">
      <c r="A55" s="330"/>
      <c r="B55" s="337" t="s">
        <v>193</v>
      </c>
      <c r="C55" s="338" t="s">
        <v>1549</v>
      </c>
      <c r="D55" s="339">
        <f>+'Alimentazione CE Ricavi'!H47+'Alimentazione CE Ricavi'!H48</f>
        <v>0</v>
      </c>
      <c r="E55" s="339">
        <f>+'Alimentazione CE Ricavi'!I47+'Alimentazione CE Ricavi'!I48</f>
        <v>0</v>
      </c>
      <c r="F55" s="334"/>
      <c r="H55" s="334"/>
      <c r="J55" s="334"/>
    </row>
    <row r="56" spans="1:10">
      <c r="A56" s="330"/>
      <c r="B56" s="337" t="s">
        <v>197</v>
      </c>
      <c r="C56" s="338" t="s">
        <v>1550</v>
      </c>
      <c r="D56" s="339">
        <f>+'Alimentazione CE Ricavi'!H49</f>
        <v>0</v>
      </c>
      <c r="E56" s="339">
        <f>+'Alimentazione CE Ricavi'!I49</f>
        <v>0</v>
      </c>
      <c r="F56" s="334"/>
      <c r="H56" s="334"/>
      <c r="J56" s="334"/>
    </row>
    <row r="57" spans="1:10">
      <c r="A57" s="330"/>
      <c r="B57" s="505" t="s">
        <v>199</v>
      </c>
      <c r="C57" s="506" t="s">
        <v>1551</v>
      </c>
      <c r="D57" s="335">
        <f>+'Alimentazione CE Ricavi'!H50</f>
        <v>0</v>
      </c>
      <c r="E57" s="335">
        <f>+'Alimentazione CE Ricavi'!I50</f>
        <v>0</v>
      </c>
      <c r="F57" s="334"/>
      <c r="H57" s="334"/>
      <c r="J57" s="334"/>
    </row>
    <row r="58" spans="1:10" ht="22.5">
      <c r="A58" s="330"/>
      <c r="B58" s="331" t="s">
        <v>201</v>
      </c>
      <c r="C58" s="332" t="s">
        <v>1552</v>
      </c>
      <c r="D58" s="333">
        <f t="shared" ref="D58:E58" si="9">+D59+D60</f>
        <v>0</v>
      </c>
      <c r="E58" s="333">
        <f t="shared" si="9"/>
        <v>0</v>
      </c>
      <c r="F58" s="334"/>
      <c r="H58" s="334"/>
      <c r="J58" s="334"/>
    </row>
    <row r="59" spans="1:10" ht="33.75">
      <c r="A59" s="330"/>
      <c r="B59" s="365" t="s">
        <v>203</v>
      </c>
      <c r="C59" s="366" t="s">
        <v>1553</v>
      </c>
      <c r="D59" s="339">
        <f>+'Alimentazione CE Ricavi'!H52</f>
        <v>0</v>
      </c>
      <c r="E59" s="339">
        <f>+'Alimentazione CE Ricavi'!I52</f>
        <v>0</v>
      </c>
      <c r="F59" s="334"/>
      <c r="H59" s="334"/>
      <c r="J59" s="334"/>
    </row>
    <row r="60" spans="1:10" ht="22.5">
      <c r="A60" s="330"/>
      <c r="B60" s="365" t="s">
        <v>205</v>
      </c>
      <c r="C60" s="366" t="s">
        <v>1554</v>
      </c>
      <c r="D60" s="339">
        <f>+'Alimentazione CE Ricavi'!H53</f>
        <v>0</v>
      </c>
      <c r="E60" s="339">
        <f>+'Alimentazione CE Ricavi'!I53</f>
        <v>0</v>
      </c>
      <c r="F60" s="334"/>
      <c r="H60" s="334"/>
      <c r="J60" s="334"/>
    </row>
    <row r="61" spans="1:10" ht="22.5">
      <c r="A61" s="345"/>
      <c r="B61" s="331" t="s">
        <v>207</v>
      </c>
      <c r="C61" s="332" t="s">
        <v>1555</v>
      </c>
      <c r="D61" s="333">
        <f t="shared" ref="D61:E61" si="10">+D62+D63+D64+D65+D66</f>
        <v>25000</v>
      </c>
      <c r="E61" s="333">
        <f t="shared" si="10"/>
        <v>569007</v>
      </c>
      <c r="F61" s="334"/>
      <c r="H61" s="334"/>
      <c r="J61" s="334"/>
    </row>
    <row r="62" spans="1:10" ht="33.75">
      <c r="A62" s="345"/>
      <c r="B62" s="365" t="s">
        <v>209</v>
      </c>
      <c r="C62" s="366" t="s">
        <v>1556</v>
      </c>
      <c r="D62" s="339">
        <f>+'Alimentazione CE Ricavi'!H55</f>
        <v>0</v>
      </c>
      <c r="E62" s="339">
        <f>+'Alimentazione CE Ricavi'!I55</f>
        <v>0</v>
      </c>
      <c r="F62" s="334"/>
      <c r="H62" s="334"/>
      <c r="J62" s="334"/>
    </row>
    <row r="63" spans="1:10" ht="33.75">
      <c r="A63" s="345"/>
      <c r="B63" s="365" t="s">
        <v>211</v>
      </c>
      <c r="C63" s="366" t="s">
        <v>1557</v>
      </c>
      <c r="D63" s="339">
        <f>+'Alimentazione CE Ricavi'!H56</f>
        <v>0</v>
      </c>
      <c r="E63" s="339">
        <f>+'Alimentazione CE Ricavi'!I56</f>
        <v>0</v>
      </c>
      <c r="F63" s="334"/>
      <c r="H63" s="334"/>
      <c r="J63" s="334"/>
    </row>
    <row r="64" spans="1:10" ht="33.75">
      <c r="A64" s="345"/>
      <c r="B64" s="365" t="s">
        <v>213</v>
      </c>
      <c r="C64" s="366" t="s">
        <v>1558</v>
      </c>
      <c r="D64" s="339">
        <f>+'Alimentazione CE Ricavi'!H57</f>
        <v>25000</v>
      </c>
      <c r="E64" s="339">
        <f>+'Alimentazione CE Ricavi'!I57</f>
        <v>569007</v>
      </c>
      <c r="F64" s="334"/>
      <c r="H64" s="334"/>
      <c r="J64" s="334"/>
    </row>
    <row r="65" spans="1:10" ht="22.5">
      <c r="A65" s="345"/>
      <c r="B65" s="365" t="s">
        <v>215</v>
      </c>
      <c r="C65" s="366" t="s">
        <v>1559</v>
      </c>
      <c r="D65" s="339">
        <f>+'Alimentazione CE Ricavi'!H58</f>
        <v>0</v>
      </c>
      <c r="E65" s="339">
        <f>+'Alimentazione CE Ricavi'!I58</f>
        <v>0</v>
      </c>
      <c r="F65" s="334"/>
      <c r="H65" s="334"/>
      <c r="J65" s="334"/>
    </row>
    <row r="66" spans="1:10" ht="22.5">
      <c r="A66" s="345"/>
      <c r="B66" s="365" t="s">
        <v>217</v>
      </c>
      <c r="C66" s="366" t="s">
        <v>1560</v>
      </c>
      <c r="D66" s="339">
        <f>+'Alimentazione CE Ricavi'!H59</f>
        <v>0</v>
      </c>
      <c r="E66" s="339">
        <f>+'Alimentazione CE Ricavi'!I59</f>
        <v>0</v>
      </c>
      <c r="F66" s="334"/>
      <c r="H66" s="334"/>
      <c r="J66" s="334"/>
    </row>
    <row r="67" spans="1:10" ht="22.5">
      <c r="A67" s="330"/>
      <c r="B67" s="331" t="s">
        <v>1561</v>
      </c>
      <c r="C67" s="332" t="s">
        <v>1562</v>
      </c>
      <c r="D67" s="333">
        <f t="shared" ref="D67:E67" si="11">+D68+D107+D113+D114</f>
        <v>834102</v>
      </c>
      <c r="E67" s="333">
        <f t="shared" si="11"/>
        <v>834000</v>
      </c>
      <c r="F67" s="334"/>
      <c r="H67" s="334"/>
      <c r="J67" s="334"/>
    </row>
    <row r="68" spans="1:10" ht="22.5">
      <c r="A68" s="330"/>
      <c r="B68" s="505" t="s">
        <v>220</v>
      </c>
      <c r="C68" s="506" t="s">
        <v>1563</v>
      </c>
      <c r="D68" s="335">
        <f t="shared" ref="D68:E68" si="12">+D69+D85+D86</f>
        <v>0</v>
      </c>
      <c r="E68" s="335">
        <f t="shared" si="12"/>
        <v>0</v>
      </c>
      <c r="F68" s="334"/>
      <c r="H68" s="334"/>
      <c r="J68" s="334"/>
    </row>
    <row r="69" spans="1:10" ht="33.75">
      <c r="A69" s="330" t="s">
        <v>1537</v>
      </c>
      <c r="B69" s="507" t="s">
        <v>222</v>
      </c>
      <c r="C69" s="508" t="s">
        <v>1564</v>
      </c>
      <c r="D69" s="336">
        <f t="shared" ref="D69:E69" si="13">SUM(D70:D84)</f>
        <v>0</v>
      </c>
      <c r="E69" s="336">
        <f t="shared" si="13"/>
        <v>0</v>
      </c>
      <c r="F69" s="334"/>
      <c r="H69" s="334"/>
      <c r="J69" s="334"/>
    </row>
    <row r="70" spans="1:10">
      <c r="A70" s="330" t="s">
        <v>1537</v>
      </c>
      <c r="B70" s="337" t="s">
        <v>224</v>
      </c>
      <c r="C70" s="338" t="s">
        <v>1565</v>
      </c>
      <c r="D70" s="339">
        <f>+'Alimentazione CE Ricavi'!H64+'Alimentazione CE Ricavi'!H65</f>
        <v>0</v>
      </c>
      <c r="E70" s="339">
        <f>+'Alimentazione CE Ricavi'!I64+'Alimentazione CE Ricavi'!I65</f>
        <v>0</v>
      </c>
      <c r="F70" s="334"/>
      <c r="H70" s="334"/>
      <c r="J70" s="334"/>
    </row>
    <row r="71" spans="1:10">
      <c r="A71" s="345" t="s">
        <v>1537</v>
      </c>
      <c r="B71" s="337" t="s">
        <v>228</v>
      </c>
      <c r="C71" s="338" t="s">
        <v>1566</v>
      </c>
      <c r="D71" s="339">
        <f>+'Alimentazione CE Ricavi'!H67+'Alimentazione CE Ricavi'!H68</f>
        <v>0</v>
      </c>
      <c r="E71" s="339">
        <f>+'Alimentazione CE Ricavi'!I67+'Alimentazione CE Ricavi'!I68</f>
        <v>0</v>
      </c>
      <c r="F71" s="334"/>
      <c r="H71" s="334"/>
      <c r="J71" s="334"/>
    </row>
    <row r="72" spans="1:10" ht="22.5">
      <c r="A72" s="345" t="s">
        <v>1537</v>
      </c>
      <c r="B72" s="337" t="s">
        <v>231</v>
      </c>
      <c r="C72" s="338" t="s">
        <v>1567</v>
      </c>
      <c r="D72" s="339">
        <f>+'Alimentazione CE Ricavi'!H69</f>
        <v>0</v>
      </c>
      <c r="E72" s="339">
        <f>+'Alimentazione CE Ricavi'!I69</f>
        <v>0</v>
      </c>
      <c r="F72" s="334"/>
      <c r="H72" s="334"/>
      <c r="J72" s="334"/>
    </row>
    <row r="73" spans="1:10" ht="22.5">
      <c r="A73" s="345" t="s">
        <v>1537</v>
      </c>
      <c r="B73" s="337" t="s">
        <v>233</v>
      </c>
      <c r="C73" s="338" t="s">
        <v>1568</v>
      </c>
      <c r="D73" s="339">
        <f>+'Alimentazione CE Ricavi'!H70</f>
        <v>0</v>
      </c>
      <c r="E73" s="339">
        <f>+'Alimentazione CE Ricavi'!I70</f>
        <v>0</v>
      </c>
      <c r="F73" s="334"/>
      <c r="H73" s="334"/>
      <c r="J73" s="334"/>
    </row>
    <row r="74" spans="1:10">
      <c r="A74" s="345" t="s">
        <v>1537</v>
      </c>
      <c r="B74" s="337" t="s">
        <v>235</v>
      </c>
      <c r="C74" s="338" t="s">
        <v>1569</v>
      </c>
      <c r="D74" s="339">
        <f>+'Alimentazione CE Ricavi'!H71</f>
        <v>0</v>
      </c>
      <c r="E74" s="339">
        <f>+'Alimentazione CE Ricavi'!I71</f>
        <v>0</v>
      </c>
      <c r="F74" s="334"/>
      <c r="H74" s="334"/>
      <c r="J74" s="334"/>
    </row>
    <row r="75" spans="1:10">
      <c r="A75" s="345" t="s">
        <v>1537</v>
      </c>
      <c r="B75" s="337" t="s">
        <v>237</v>
      </c>
      <c r="C75" s="338" t="s">
        <v>1570</v>
      </c>
      <c r="D75" s="339">
        <f>+'Alimentazione CE Ricavi'!H72</f>
        <v>0</v>
      </c>
      <c r="E75" s="339">
        <f>+'Alimentazione CE Ricavi'!I72</f>
        <v>0</v>
      </c>
      <c r="F75" s="334"/>
      <c r="H75" s="334"/>
      <c r="J75" s="334"/>
    </row>
    <row r="76" spans="1:10">
      <c r="A76" s="345" t="s">
        <v>1537</v>
      </c>
      <c r="B76" s="337" t="s">
        <v>239</v>
      </c>
      <c r="C76" s="338" t="s">
        <v>1571</v>
      </c>
      <c r="D76" s="339">
        <f>+'Alimentazione CE Ricavi'!H73</f>
        <v>0</v>
      </c>
      <c r="E76" s="339">
        <f>+'Alimentazione CE Ricavi'!I73</f>
        <v>0</v>
      </c>
      <c r="F76" s="334"/>
      <c r="H76" s="334"/>
      <c r="J76" s="334"/>
    </row>
    <row r="77" spans="1:10">
      <c r="A77" s="345" t="s">
        <v>1537</v>
      </c>
      <c r="B77" s="337" t="s">
        <v>241</v>
      </c>
      <c r="C77" s="338" t="s">
        <v>1572</v>
      </c>
      <c r="D77" s="339">
        <f>+'Alimentazione CE Ricavi'!H74</f>
        <v>0</v>
      </c>
      <c r="E77" s="339">
        <f>+'Alimentazione CE Ricavi'!I74</f>
        <v>0</v>
      </c>
      <c r="F77" s="334"/>
      <c r="H77" s="334"/>
      <c r="J77" s="334"/>
    </row>
    <row r="78" spans="1:10">
      <c r="A78" s="345" t="s">
        <v>1537</v>
      </c>
      <c r="B78" s="337" t="s">
        <v>243</v>
      </c>
      <c r="C78" s="338" t="s">
        <v>1573</v>
      </c>
      <c r="D78" s="339">
        <f>+'Alimentazione CE Ricavi'!H75</f>
        <v>0</v>
      </c>
      <c r="E78" s="339">
        <f>+'Alimentazione CE Ricavi'!I75</f>
        <v>0</v>
      </c>
      <c r="F78" s="334"/>
      <c r="H78" s="334"/>
      <c r="J78" s="334"/>
    </row>
    <row r="79" spans="1:10">
      <c r="A79" s="345" t="s">
        <v>1537</v>
      </c>
      <c r="B79" s="337" t="s">
        <v>245</v>
      </c>
      <c r="C79" s="338" t="s">
        <v>1574</v>
      </c>
      <c r="D79" s="339">
        <f>+'Alimentazione CE Ricavi'!H76</f>
        <v>0</v>
      </c>
      <c r="E79" s="339">
        <f>+'Alimentazione CE Ricavi'!I76</f>
        <v>0</v>
      </c>
      <c r="F79" s="334"/>
      <c r="H79" s="334"/>
      <c r="J79" s="334"/>
    </row>
    <row r="80" spans="1:10">
      <c r="A80" s="345" t="s">
        <v>1537</v>
      </c>
      <c r="B80" s="337" t="s">
        <v>247</v>
      </c>
      <c r="C80" s="338" t="s">
        <v>1575</v>
      </c>
      <c r="D80" s="339">
        <f>+'Alimentazione CE Ricavi'!H77</f>
        <v>0</v>
      </c>
      <c r="E80" s="339">
        <f>+'Alimentazione CE Ricavi'!I77</f>
        <v>0</v>
      </c>
      <c r="F80" s="334"/>
      <c r="H80" s="334"/>
      <c r="J80" s="334"/>
    </row>
    <row r="81" spans="1:10">
      <c r="A81" s="330" t="s">
        <v>1537</v>
      </c>
      <c r="B81" s="337" t="s">
        <v>249</v>
      </c>
      <c r="C81" s="338" t="s">
        <v>1576</v>
      </c>
      <c r="D81" s="339">
        <f>+'Alimentazione CE Ricavi'!H78</f>
        <v>0</v>
      </c>
      <c r="E81" s="339">
        <f>+'Alimentazione CE Ricavi'!I78</f>
        <v>0</v>
      </c>
      <c r="F81" s="334"/>
      <c r="H81" s="334"/>
      <c r="J81" s="334"/>
    </row>
    <row r="82" spans="1:10" ht="22.5">
      <c r="A82" s="330" t="s">
        <v>1537</v>
      </c>
      <c r="B82" s="337" t="s">
        <v>251</v>
      </c>
      <c r="C82" s="338" t="s">
        <v>1577</v>
      </c>
      <c r="D82" s="339">
        <f>+'Alimentazione CE Ricavi'!H79</f>
        <v>0</v>
      </c>
      <c r="E82" s="339">
        <f>+'Alimentazione CE Ricavi'!I79</f>
        <v>0</v>
      </c>
      <c r="F82" s="334"/>
      <c r="H82" s="334"/>
      <c r="J82" s="334"/>
    </row>
    <row r="83" spans="1:10">
      <c r="A83" s="330" t="s">
        <v>1537</v>
      </c>
      <c r="B83" s="337" t="s">
        <v>253</v>
      </c>
      <c r="C83" s="338" t="s">
        <v>1578</v>
      </c>
      <c r="D83" s="339">
        <f>+'Alimentazione CE Ricavi'!H80</f>
        <v>0</v>
      </c>
      <c r="E83" s="339">
        <f>+'Alimentazione CE Ricavi'!I80</f>
        <v>0</v>
      </c>
      <c r="F83" s="334"/>
      <c r="H83" s="334"/>
      <c r="J83" s="334"/>
    </row>
    <row r="84" spans="1:10" ht="22.5">
      <c r="A84" s="330" t="s">
        <v>1537</v>
      </c>
      <c r="B84" s="337" t="s">
        <v>255</v>
      </c>
      <c r="C84" s="338" t="s">
        <v>1579</v>
      </c>
      <c r="D84" s="339">
        <f>+'Alimentazione CE Ricavi'!H82+'Alimentazione CE Ricavi'!H83</f>
        <v>0</v>
      </c>
      <c r="E84" s="339">
        <f>+'Alimentazione CE Ricavi'!I82+'Alimentazione CE Ricavi'!I83</f>
        <v>0</v>
      </c>
      <c r="F84" s="334"/>
      <c r="H84" s="334"/>
      <c r="J84" s="334"/>
    </row>
    <row r="85" spans="1:10" ht="22.5">
      <c r="A85" s="330"/>
      <c r="B85" s="337" t="s">
        <v>258</v>
      </c>
      <c r="C85" s="338" t="s">
        <v>1580</v>
      </c>
      <c r="D85" s="339">
        <f>+'Alimentazione CE Ricavi'!H84</f>
        <v>0</v>
      </c>
      <c r="E85" s="339">
        <f>+'Alimentazione CE Ricavi'!I84</f>
        <v>0</v>
      </c>
      <c r="F85" s="334"/>
      <c r="H85" s="334"/>
      <c r="J85" s="334"/>
    </row>
    <row r="86" spans="1:10" ht="22.5">
      <c r="A86" s="330"/>
      <c r="B86" s="507" t="s">
        <v>260</v>
      </c>
      <c r="C86" s="508" t="s">
        <v>1581</v>
      </c>
      <c r="D86" s="336">
        <f t="shared" ref="D86:E86" si="14">SUM(D87:D101,D104,D105,D106)</f>
        <v>0</v>
      </c>
      <c r="E86" s="336">
        <f t="shared" si="14"/>
        <v>0</v>
      </c>
      <c r="F86" s="334"/>
      <c r="H86" s="334"/>
      <c r="J86" s="334"/>
    </row>
    <row r="87" spans="1:10">
      <c r="A87" s="330" t="s">
        <v>1582</v>
      </c>
      <c r="B87" s="337" t="s">
        <v>261</v>
      </c>
      <c r="C87" s="338" t="s">
        <v>1583</v>
      </c>
      <c r="D87" s="339">
        <f>+'Alimentazione CE Ricavi'!H87+'Alimentazione CE Ricavi'!H88</f>
        <v>0</v>
      </c>
      <c r="E87" s="339">
        <f>+'Alimentazione CE Ricavi'!I87+'Alimentazione CE Ricavi'!I88</f>
        <v>0</v>
      </c>
      <c r="F87" s="334"/>
      <c r="H87" s="334"/>
      <c r="J87" s="334"/>
    </row>
    <row r="88" spans="1:10">
      <c r="A88" s="330" t="s">
        <v>1582</v>
      </c>
      <c r="B88" s="337" t="s">
        <v>264</v>
      </c>
      <c r="C88" s="338" t="s">
        <v>1584</v>
      </c>
      <c r="D88" s="339">
        <f>+'Alimentazione CE Ricavi'!H90+'Alimentazione CE Ricavi'!H91</f>
        <v>0</v>
      </c>
      <c r="E88" s="339">
        <f>+'Alimentazione CE Ricavi'!I90+'Alimentazione CE Ricavi'!I91</f>
        <v>0</v>
      </c>
      <c r="F88" s="334"/>
      <c r="H88" s="334"/>
      <c r="J88" s="334"/>
    </row>
    <row r="89" spans="1:10">
      <c r="A89" s="330" t="s">
        <v>1582</v>
      </c>
      <c r="B89" s="337" t="s">
        <v>267</v>
      </c>
      <c r="C89" s="338" t="s">
        <v>1585</v>
      </c>
      <c r="D89" s="339">
        <f>+'Alimentazione CE Ricavi'!H92</f>
        <v>0</v>
      </c>
      <c r="E89" s="339">
        <f>+'Alimentazione CE Ricavi'!I92</f>
        <v>0</v>
      </c>
      <c r="F89" s="334"/>
      <c r="H89" s="334"/>
      <c r="J89" s="334"/>
    </row>
    <row r="90" spans="1:10" ht="22.5">
      <c r="A90" s="345" t="s">
        <v>1586</v>
      </c>
      <c r="B90" s="337" t="s">
        <v>269</v>
      </c>
      <c r="C90" s="338" t="s">
        <v>1587</v>
      </c>
      <c r="D90" s="339">
        <f>+'Alimentazione CE Ricavi'!H93</f>
        <v>0</v>
      </c>
      <c r="E90" s="339">
        <f>+'Alimentazione CE Ricavi'!I93</f>
        <v>0</v>
      </c>
      <c r="F90" s="334"/>
      <c r="H90" s="334"/>
      <c r="J90" s="334"/>
    </row>
    <row r="91" spans="1:10">
      <c r="A91" s="345" t="s">
        <v>1582</v>
      </c>
      <c r="B91" s="337" t="s">
        <v>270</v>
      </c>
      <c r="C91" s="338" t="s">
        <v>1588</v>
      </c>
      <c r="D91" s="339">
        <f>+'Alimentazione CE Ricavi'!H94</f>
        <v>0</v>
      </c>
      <c r="E91" s="339">
        <f>+'Alimentazione CE Ricavi'!I94</f>
        <v>0</v>
      </c>
      <c r="F91" s="334"/>
      <c r="H91" s="334"/>
      <c r="J91" s="334"/>
    </row>
    <row r="92" spans="1:10" ht="22.5">
      <c r="A92" s="345" t="s">
        <v>1582</v>
      </c>
      <c r="B92" s="337" t="s">
        <v>272</v>
      </c>
      <c r="C92" s="338" t="s">
        <v>1589</v>
      </c>
      <c r="D92" s="339">
        <f>+'Alimentazione CE Ricavi'!H95</f>
        <v>0</v>
      </c>
      <c r="E92" s="339">
        <f>+'Alimentazione CE Ricavi'!I95</f>
        <v>0</v>
      </c>
      <c r="F92" s="334"/>
      <c r="H92" s="334"/>
      <c r="J92" s="334"/>
    </row>
    <row r="93" spans="1:10" ht="22.5">
      <c r="A93" s="345" t="s">
        <v>1582</v>
      </c>
      <c r="B93" s="337" t="s">
        <v>274</v>
      </c>
      <c r="C93" s="338" t="s">
        <v>1590</v>
      </c>
      <c r="D93" s="339">
        <f>+'Alimentazione CE Ricavi'!H96</f>
        <v>0</v>
      </c>
      <c r="E93" s="339">
        <f>+'Alimentazione CE Ricavi'!I96</f>
        <v>0</v>
      </c>
      <c r="F93" s="334"/>
      <c r="H93" s="334"/>
      <c r="J93" s="334"/>
    </row>
    <row r="94" spans="1:10">
      <c r="A94" s="345" t="s">
        <v>1582</v>
      </c>
      <c r="B94" s="337" t="s">
        <v>276</v>
      </c>
      <c r="C94" s="338" t="s">
        <v>1591</v>
      </c>
      <c r="D94" s="339">
        <f>+'Alimentazione CE Ricavi'!H97</f>
        <v>0</v>
      </c>
      <c r="E94" s="339">
        <f>+'Alimentazione CE Ricavi'!I97</f>
        <v>0</v>
      </c>
      <c r="F94" s="334"/>
      <c r="H94" s="334"/>
      <c r="J94" s="334"/>
    </row>
    <row r="95" spans="1:10" ht="22.5">
      <c r="A95" s="345" t="s">
        <v>1582</v>
      </c>
      <c r="B95" s="337" t="s">
        <v>278</v>
      </c>
      <c r="C95" s="338" t="s">
        <v>1592</v>
      </c>
      <c r="D95" s="339">
        <f>+'Alimentazione CE Ricavi'!H98</f>
        <v>0</v>
      </c>
      <c r="E95" s="339">
        <f>+'Alimentazione CE Ricavi'!I98</f>
        <v>0</v>
      </c>
      <c r="F95" s="334"/>
      <c r="H95" s="334"/>
      <c r="J95" s="334"/>
    </row>
    <row r="96" spans="1:10" ht="22.5">
      <c r="A96" s="345" t="s">
        <v>1586</v>
      </c>
      <c r="B96" s="337" t="s">
        <v>280</v>
      </c>
      <c r="C96" s="338" t="s">
        <v>1593</v>
      </c>
      <c r="D96" s="339">
        <f>+'Alimentazione CE Ricavi'!H99</f>
        <v>0</v>
      </c>
      <c r="E96" s="339">
        <f>+'Alimentazione CE Ricavi'!I99</f>
        <v>0</v>
      </c>
      <c r="F96" s="334"/>
      <c r="H96" s="334"/>
      <c r="J96" s="334"/>
    </row>
    <row r="97" spans="1:10" ht="22.5">
      <c r="A97" s="345" t="s">
        <v>1586</v>
      </c>
      <c r="B97" s="337" t="s">
        <v>282</v>
      </c>
      <c r="C97" s="338" t="s">
        <v>1594</v>
      </c>
      <c r="D97" s="339">
        <f>+'Alimentazione CE Ricavi'!H100</f>
        <v>0</v>
      </c>
      <c r="E97" s="339">
        <f>+'Alimentazione CE Ricavi'!I100</f>
        <v>0</v>
      </c>
      <c r="F97" s="334"/>
      <c r="H97" s="334"/>
      <c r="J97" s="334"/>
    </row>
    <row r="98" spans="1:10" ht="22.5">
      <c r="A98" s="345" t="s">
        <v>1582</v>
      </c>
      <c r="B98" s="337" t="s">
        <v>284</v>
      </c>
      <c r="C98" s="338" t="s">
        <v>1595</v>
      </c>
      <c r="D98" s="339">
        <f>+'Alimentazione CE Ricavi'!H101</f>
        <v>0</v>
      </c>
      <c r="E98" s="339">
        <f>+'Alimentazione CE Ricavi'!I101</f>
        <v>0</v>
      </c>
      <c r="F98" s="334"/>
      <c r="H98" s="334"/>
      <c r="J98" s="334"/>
    </row>
    <row r="99" spans="1:10" ht="22.5">
      <c r="A99" s="345" t="s">
        <v>1582</v>
      </c>
      <c r="B99" s="337" t="s">
        <v>285</v>
      </c>
      <c r="C99" s="338" t="s">
        <v>1596</v>
      </c>
      <c r="D99" s="339">
        <f>+'Alimentazione CE Ricavi'!H102</f>
        <v>0</v>
      </c>
      <c r="E99" s="339">
        <f>+'Alimentazione CE Ricavi'!I102</f>
        <v>0</v>
      </c>
      <c r="F99" s="334"/>
      <c r="H99" s="334"/>
      <c r="J99" s="334"/>
    </row>
    <row r="100" spans="1:10" ht="22.5">
      <c r="A100" s="345" t="s">
        <v>1582</v>
      </c>
      <c r="B100" s="337" t="s">
        <v>288</v>
      </c>
      <c r="C100" s="338" t="s">
        <v>1597</v>
      </c>
      <c r="D100" s="339">
        <f>+'Alimentazione CE Ricavi'!H103</f>
        <v>0</v>
      </c>
      <c r="E100" s="339">
        <f>+'Alimentazione CE Ricavi'!I103</f>
        <v>0</v>
      </c>
      <c r="F100" s="334"/>
      <c r="H100" s="334"/>
      <c r="J100" s="334"/>
    </row>
    <row r="101" spans="1:10" ht="22.5">
      <c r="A101" s="345" t="s">
        <v>1586</v>
      </c>
      <c r="B101" s="340" t="s">
        <v>290</v>
      </c>
      <c r="C101" s="341" t="s">
        <v>1598</v>
      </c>
      <c r="D101" s="342">
        <f t="shared" ref="D101:E101" si="15">+D102+D103</f>
        <v>0</v>
      </c>
      <c r="E101" s="342">
        <f t="shared" si="15"/>
        <v>0</v>
      </c>
      <c r="F101" s="334"/>
      <c r="H101" s="334"/>
      <c r="J101" s="334"/>
    </row>
    <row r="102" spans="1:10" ht="22.5">
      <c r="A102" s="345" t="s">
        <v>1586</v>
      </c>
      <c r="B102" s="337" t="s">
        <v>292</v>
      </c>
      <c r="C102" s="338" t="s">
        <v>1599</v>
      </c>
      <c r="D102" s="339">
        <f>+'Alimentazione CE Ricavi'!H105</f>
        <v>0</v>
      </c>
      <c r="E102" s="339">
        <f>+'Alimentazione CE Ricavi'!I105</f>
        <v>0</v>
      </c>
      <c r="F102" s="334"/>
      <c r="H102" s="334"/>
      <c r="J102" s="334"/>
    </row>
    <row r="103" spans="1:10" ht="22.5">
      <c r="A103" s="345" t="s">
        <v>1586</v>
      </c>
      <c r="B103" s="337" t="s">
        <v>294</v>
      </c>
      <c r="C103" s="338" t="s">
        <v>1600</v>
      </c>
      <c r="D103" s="339">
        <f>+'Alimentazione CE Ricavi'!H107+'Alimentazione CE Ricavi'!H108</f>
        <v>0</v>
      </c>
      <c r="E103" s="339">
        <f>+'Alimentazione CE Ricavi'!I107+'Alimentazione CE Ricavi'!I108</f>
        <v>0</v>
      </c>
      <c r="F103" s="334"/>
      <c r="H103" s="334"/>
      <c r="J103" s="334"/>
    </row>
    <row r="104" spans="1:10" ht="22.5">
      <c r="A104" s="345"/>
      <c r="B104" s="337" t="s">
        <v>296</v>
      </c>
      <c r="C104" s="338" t="s">
        <v>1601</v>
      </c>
      <c r="D104" s="339">
        <f>+'Alimentazione CE Ricavi'!H109</f>
        <v>0</v>
      </c>
      <c r="E104" s="339">
        <f>+'Alimentazione CE Ricavi'!I109</f>
        <v>0</v>
      </c>
      <c r="F104" s="334"/>
      <c r="H104" s="334"/>
      <c r="J104" s="334"/>
    </row>
    <row r="105" spans="1:10" ht="22.5">
      <c r="A105" s="330" t="s">
        <v>1537</v>
      </c>
      <c r="B105" s="337" t="s">
        <v>298</v>
      </c>
      <c r="C105" s="338" t="s">
        <v>1602</v>
      </c>
      <c r="D105" s="339">
        <f>+'Alimentazione CE Ricavi'!H110</f>
        <v>0</v>
      </c>
      <c r="E105" s="339">
        <f>+'Alimentazione CE Ricavi'!I110</f>
        <v>0</v>
      </c>
      <c r="F105" s="334"/>
      <c r="H105" s="334"/>
      <c r="J105" s="334"/>
    </row>
    <row r="106" spans="1:10" ht="33.75">
      <c r="A106" s="330" t="s">
        <v>1586</v>
      </c>
      <c r="B106" s="337" t="s">
        <v>300</v>
      </c>
      <c r="C106" s="338" t="s">
        <v>1603</v>
      </c>
      <c r="D106" s="339">
        <f>+'Alimentazione CE Ricavi'!H111</f>
        <v>0</v>
      </c>
      <c r="E106" s="339">
        <f>+'Alimentazione CE Ricavi'!I111</f>
        <v>0</v>
      </c>
      <c r="F106" s="334"/>
      <c r="H106" s="334"/>
      <c r="J106" s="334"/>
    </row>
    <row r="107" spans="1:10" ht="33.75">
      <c r="A107" s="346" t="s">
        <v>1582</v>
      </c>
      <c r="B107" s="505" t="s">
        <v>302</v>
      </c>
      <c r="C107" s="506" t="s">
        <v>1604</v>
      </c>
      <c r="D107" s="335">
        <f t="shared" ref="D107:E107" si="16">SUM(D108:D112)</f>
        <v>0</v>
      </c>
      <c r="E107" s="335">
        <f t="shared" si="16"/>
        <v>0</v>
      </c>
      <c r="F107" s="334"/>
      <c r="H107" s="334"/>
      <c r="J107" s="334"/>
    </row>
    <row r="108" spans="1:10" ht="22.5">
      <c r="A108" s="345" t="s">
        <v>1582</v>
      </c>
      <c r="B108" s="337" t="s">
        <v>304</v>
      </c>
      <c r="C108" s="338" t="s">
        <v>1605</v>
      </c>
      <c r="D108" s="339">
        <f>+'Alimentazione CE Ricavi'!H113</f>
        <v>0</v>
      </c>
      <c r="E108" s="339">
        <f>+'Alimentazione CE Ricavi'!I113</f>
        <v>0</v>
      </c>
      <c r="F108" s="334"/>
      <c r="H108" s="334"/>
      <c r="J108" s="334"/>
    </row>
    <row r="109" spans="1:10" ht="22.5">
      <c r="A109" s="345" t="s">
        <v>1582</v>
      </c>
      <c r="B109" s="337" t="s">
        <v>306</v>
      </c>
      <c r="C109" s="338" t="s">
        <v>1606</v>
      </c>
      <c r="D109" s="339">
        <f>+'Alimentazione CE Ricavi'!H114</f>
        <v>0</v>
      </c>
      <c r="E109" s="339">
        <f>+'Alimentazione CE Ricavi'!I114</f>
        <v>0</v>
      </c>
      <c r="F109" s="334"/>
      <c r="H109" s="334"/>
      <c r="J109" s="334"/>
    </row>
    <row r="110" spans="1:10" ht="33.75">
      <c r="A110" s="345" t="s">
        <v>1582</v>
      </c>
      <c r="B110" s="337" t="s">
        <v>308</v>
      </c>
      <c r="C110" s="338" t="s">
        <v>1607</v>
      </c>
      <c r="D110" s="339">
        <f>+'Alimentazione CE Ricavi'!H115</f>
        <v>0</v>
      </c>
      <c r="E110" s="339">
        <f>+'Alimentazione CE Ricavi'!I115</f>
        <v>0</v>
      </c>
      <c r="F110" s="334"/>
      <c r="H110" s="334"/>
      <c r="J110" s="334"/>
    </row>
    <row r="111" spans="1:10" ht="22.5">
      <c r="A111" s="330" t="s">
        <v>1582</v>
      </c>
      <c r="B111" s="337" t="s">
        <v>310</v>
      </c>
      <c r="C111" s="338" t="s">
        <v>1608</v>
      </c>
      <c r="D111" s="339">
        <f>+'Alimentazione CE Ricavi'!H116</f>
        <v>0</v>
      </c>
      <c r="E111" s="339">
        <f>+'Alimentazione CE Ricavi'!I116</f>
        <v>0</v>
      </c>
      <c r="F111" s="334"/>
      <c r="H111" s="334"/>
      <c r="J111" s="334"/>
    </row>
    <row r="112" spans="1:10" ht="33.75">
      <c r="A112" s="330" t="s">
        <v>1582</v>
      </c>
      <c r="B112" s="337" t="s">
        <v>312</v>
      </c>
      <c r="C112" s="338" t="s">
        <v>1609</v>
      </c>
      <c r="D112" s="339">
        <f>+'Alimentazione CE Ricavi'!H117</f>
        <v>0</v>
      </c>
      <c r="E112" s="339">
        <f>+'Alimentazione CE Ricavi'!I117</f>
        <v>0</v>
      </c>
      <c r="F112" s="334"/>
      <c r="H112" s="334"/>
      <c r="J112" s="334"/>
    </row>
    <row r="113" spans="1:10" ht="22.5">
      <c r="A113" s="330"/>
      <c r="B113" s="505" t="s">
        <v>314</v>
      </c>
      <c r="C113" s="506" t="s">
        <v>1610</v>
      </c>
      <c r="D113" s="335">
        <f>+ROUND(SUM('Alimentazione CE Ricavi'!H120:H154),2)</f>
        <v>834102</v>
      </c>
      <c r="E113" s="335">
        <f>+ROUND(SUM('Alimentazione CE Ricavi'!I120:I154),2)</f>
        <v>834000</v>
      </c>
      <c r="F113" s="334"/>
      <c r="H113" s="334"/>
      <c r="J113" s="334"/>
    </row>
    <row r="114" spans="1:10" ht="22.5">
      <c r="A114" s="330"/>
      <c r="B114" s="505" t="s">
        <v>1611</v>
      </c>
      <c r="C114" s="506" t="s">
        <v>1612</v>
      </c>
      <c r="D114" s="335">
        <f t="shared" ref="D114:E114" si="17">SUM(D115:D121)</f>
        <v>0</v>
      </c>
      <c r="E114" s="335">
        <f t="shared" si="17"/>
        <v>0</v>
      </c>
      <c r="F114" s="334"/>
      <c r="H114" s="334"/>
      <c r="J114" s="334"/>
    </row>
    <row r="115" spans="1:10" ht="22.5">
      <c r="A115" s="330"/>
      <c r="B115" s="337" t="s">
        <v>351</v>
      </c>
      <c r="C115" s="338" t="s">
        <v>1613</v>
      </c>
      <c r="D115" s="339">
        <f>+'Alimentazione CE Ricavi'!H156</f>
        <v>0</v>
      </c>
      <c r="E115" s="339">
        <f>+'Alimentazione CE Ricavi'!I156</f>
        <v>0</v>
      </c>
      <c r="F115" s="334"/>
      <c r="H115" s="334"/>
      <c r="J115" s="334"/>
    </row>
    <row r="116" spans="1:10" ht="22.5">
      <c r="A116" s="330"/>
      <c r="B116" s="337" t="s">
        <v>353</v>
      </c>
      <c r="C116" s="338" t="s">
        <v>1614</v>
      </c>
      <c r="D116" s="339">
        <f>+'Alimentazione CE Ricavi'!H157</f>
        <v>0</v>
      </c>
      <c r="E116" s="339">
        <f>+'Alimentazione CE Ricavi'!I157</f>
        <v>0</v>
      </c>
      <c r="F116" s="334"/>
      <c r="H116" s="334"/>
      <c r="J116" s="334"/>
    </row>
    <row r="117" spans="1:10" ht="22.5">
      <c r="A117" s="330"/>
      <c r="B117" s="337" t="s">
        <v>355</v>
      </c>
      <c r="C117" s="338" t="s">
        <v>1615</v>
      </c>
      <c r="D117" s="339">
        <f>+'Alimentazione CE Ricavi'!H158</f>
        <v>0</v>
      </c>
      <c r="E117" s="339">
        <f>+'Alimentazione CE Ricavi'!I158</f>
        <v>0</v>
      </c>
      <c r="F117" s="334"/>
      <c r="H117" s="334"/>
      <c r="J117" s="334"/>
    </row>
    <row r="118" spans="1:10" ht="22.5">
      <c r="A118" s="330"/>
      <c r="B118" s="337" t="s">
        <v>357</v>
      </c>
      <c r="C118" s="338" t="s">
        <v>1616</v>
      </c>
      <c r="D118" s="339">
        <f>+'Alimentazione CE Ricavi'!H159</f>
        <v>0</v>
      </c>
      <c r="E118" s="339">
        <f>+'Alimentazione CE Ricavi'!I159</f>
        <v>0</v>
      </c>
      <c r="F118" s="334"/>
      <c r="H118" s="334"/>
      <c r="J118" s="334"/>
    </row>
    <row r="119" spans="1:10" ht="33.75">
      <c r="A119" s="330" t="s">
        <v>1537</v>
      </c>
      <c r="B119" s="337" t="s">
        <v>359</v>
      </c>
      <c r="C119" s="338" t="s">
        <v>1617</v>
      </c>
      <c r="D119" s="339">
        <f>+'Alimentazione CE Ricavi'!H160</f>
        <v>0</v>
      </c>
      <c r="E119" s="339">
        <f>+'Alimentazione CE Ricavi'!I160</f>
        <v>0</v>
      </c>
      <c r="F119" s="334"/>
      <c r="H119" s="334"/>
      <c r="J119" s="334"/>
    </row>
    <row r="120" spans="1:10">
      <c r="A120" s="330"/>
      <c r="B120" s="337" t="s">
        <v>361</v>
      </c>
      <c r="C120" s="338" t="s">
        <v>1618</v>
      </c>
      <c r="D120" s="339">
        <f>+'Alimentazione CE Ricavi'!H161</f>
        <v>0</v>
      </c>
      <c r="E120" s="339">
        <f>+'Alimentazione CE Ricavi'!I161</f>
        <v>0</v>
      </c>
      <c r="F120" s="334"/>
      <c r="H120" s="334"/>
      <c r="J120" s="334"/>
    </row>
    <row r="121" spans="1:10" ht="22.5">
      <c r="A121" s="330" t="s">
        <v>1537</v>
      </c>
      <c r="B121" s="337" t="s">
        <v>363</v>
      </c>
      <c r="C121" s="338" t="s">
        <v>1619</v>
      </c>
      <c r="D121" s="339">
        <f>+'Alimentazione CE Ricavi'!H162</f>
        <v>0</v>
      </c>
      <c r="E121" s="339">
        <f>+'Alimentazione CE Ricavi'!I162</f>
        <v>0</v>
      </c>
      <c r="F121" s="334"/>
      <c r="H121" s="334"/>
      <c r="J121" s="334"/>
    </row>
    <row r="122" spans="1:10">
      <c r="A122" s="347"/>
      <c r="B122" s="331" t="s">
        <v>1620</v>
      </c>
      <c r="C122" s="332" t="s">
        <v>1621</v>
      </c>
      <c r="D122" s="333">
        <f t="shared" ref="D122:E122" si="18">+D123+D124+D127+D132+D136</f>
        <v>386061118</v>
      </c>
      <c r="E122" s="333">
        <f t="shared" si="18"/>
        <v>361341253</v>
      </c>
      <c r="F122" s="334"/>
      <c r="H122" s="334"/>
      <c r="J122" s="334"/>
    </row>
    <row r="123" spans="1:10">
      <c r="A123" s="347"/>
      <c r="B123" s="365" t="s">
        <v>366</v>
      </c>
      <c r="C123" s="366" t="s">
        <v>1622</v>
      </c>
      <c r="D123" s="339">
        <f>+'Alimentazione CE Ricavi'!H164</f>
        <v>2919</v>
      </c>
      <c r="E123" s="339">
        <f>+'Alimentazione CE Ricavi'!I164</f>
        <v>3000</v>
      </c>
      <c r="F123" s="334"/>
      <c r="H123" s="334"/>
      <c r="J123" s="334"/>
    </row>
    <row r="124" spans="1:10">
      <c r="A124" s="348"/>
      <c r="B124" s="505" t="s">
        <v>1623</v>
      </c>
      <c r="C124" s="506" t="s">
        <v>1624</v>
      </c>
      <c r="D124" s="335">
        <f t="shared" ref="D124:E124" si="19">+D125+D126</f>
        <v>230283</v>
      </c>
      <c r="E124" s="335">
        <f t="shared" si="19"/>
        <v>128400</v>
      </c>
      <c r="F124" s="334"/>
      <c r="H124" s="334"/>
      <c r="J124" s="334"/>
    </row>
    <row r="125" spans="1:10" ht="22.5">
      <c r="A125" s="348"/>
      <c r="B125" s="337" t="s">
        <v>369</v>
      </c>
      <c r="C125" s="338" t="s">
        <v>1625</v>
      </c>
      <c r="D125" s="339">
        <f>+'Alimentazione CE Ricavi'!H166</f>
        <v>168800</v>
      </c>
      <c r="E125" s="339">
        <f>+'Alimentazione CE Ricavi'!I166</f>
        <v>128400</v>
      </c>
      <c r="F125" s="334"/>
      <c r="H125" s="334"/>
      <c r="J125" s="334"/>
    </row>
    <row r="126" spans="1:10" ht="22.5">
      <c r="A126" s="348"/>
      <c r="B126" s="337" t="s">
        <v>371</v>
      </c>
      <c r="C126" s="338" t="s">
        <v>1626</v>
      </c>
      <c r="D126" s="339">
        <f>+'Alimentazione CE Ricavi'!H167</f>
        <v>61483</v>
      </c>
      <c r="E126" s="339">
        <f>+'Alimentazione CE Ricavi'!I167</f>
        <v>0</v>
      </c>
      <c r="F126" s="334"/>
      <c r="H126" s="334"/>
      <c r="J126" s="334"/>
    </row>
    <row r="127" spans="1:10" ht="22.5">
      <c r="A127" s="346" t="s">
        <v>1537</v>
      </c>
      <c r="B127" s="505" t="s">
        <v>1627</v>
      </c>
      <c r="C127" s="506" t="s">
        <v>1628</v>
      </c>
      <c r="D127" s="335">
        <f t="shared" ref="D127:E127" si="20">+D128+D129+D130+D131</f>
        <v>384402532</v>
      </c>
      <c r="E127" s="335">
        <f t="shared" si="20"/>
        <v>360203579</v>
      </c>
      <c r="F127" s="334"/>
      <c r="H127" s="334"/>
      <c r="J127" s="334"/>
    </row>
    <row r="128" spans="1:10" ht="33.75">
      <c r="A128" s="330" t="s">
        <v>1537</v>
      </c>
      <c r="B128" s="337" t="s">
        <v>374</v>
      </c>
      <c r="C128" s="338" t="s">
        <v>1629</v>
      </c>
      <c r="D128" s="339">
        <f>+'Alimentazione CE Ricavi'!H169</f>
        <v>1200</v>
      </c>
      <c r="E128" s="339">
        <f>+'Alimentazione CE Ricavi'!I169</f>
        <v>0</v>
      </c>
      <c r="F128" s="334"/>
      <c r="H128" s="334"/>
      <c r="J128" s="334"/>
    </row>
    <row r="129" spans="1:10" ht="22.5">
      <c r="A129" s="330" t="s">
        <v>1537</v>
      </c>
      <c r="B129" s="337" t="s">
        <v>376</v>
      </c>
      <c r="C129" s="338" t="s">
        <v>1630</v>
      </c>
      <c r="D129" s="339">
        <f>+'Alimentazione CE Ricavi'!H170</f>
        <v>376407320</v>
      </c>
      <c r="E129" s="339">
        <f>+'Alimentazione CE Ricavi'!I170</f>
        <v>350898001</v>
      </c>
      <c r="F129" s="334"/>
      <c r="H129" s="334"/>
      <c r="J129" s="334"/>
    </row>
    <row r="130" spans="1:10" ht="22.5">
      <c r="A130" s="330" t="s">
        <v>1537</v>
      </c>
      <c r="B130" s="337" t="s">
        <v>378</v>
      </c>
      <c r="C130" s="338" t="s">
        <v>1631</v>
      </c>
      <c r="D130" s="339">
        <f>+'Alimentazione CE Ricavi'!H172+'Alimentazione CE Ricavi'!H173+'Alimentazione CE Ricavi'!H174</f>
        <v>7994012</v>
      </c>
      <c r="E130" s="339">
        <f>+'Alimentazione CE Ricavi'!I172+'Alimentazione CE Ricavi'!I173+'Alimentazione CE Ricavi'!I174</f>
        <v>9305578</v>
      </c>
      <c r="F130" s="334"/>
      <c r="H130" s="334"/>
      <c r="J130" s="334"/>
    </row>
    <row r="131" spans="1:10" ht="22.5">
      <c r="A131" s="330" t="s">
        <v>1537</v>
      </c>
      <c r="B131" s="337" t="s">
        <v>382</v>
      </c>
      <c r="C131" s="338" t="s">
        <v>1632</v>
      </c>
      <c r="D131" s="339">
        <f>+'Alimentazione CE Ricavi'!H175</f>
        <v>0</v>
      </c>
      <c r="E131" s="339">
        <f>+'Alimentazione CE Ricavi'!I175</f>
        <v>0</v>
      </c>
      <c r="F131" s="334"/>
      <c r="H131" s="334"/>
      <c r="J131" s="334"/>
    </row>
    <row r="132" spans="1:10" ht="22.5">
      <c r="A132" s="330"/>
      <c r="B132" s="505" t="s">
        <v>384</v>
      </c>
      <c r="C132" s="506" t="s">
        <v>1633</v>
      </c>
      <c r="D132" s="335">
        <f t="shared" ref="D132:E132" si="21">+D133+D134+D135</f>
        <v>649130</v>
      </c>
      <c r="E132" s="335">
        <f t="shared" si="21"/>
        <v>436724</v>
      </c>
      <c r="F132" s="334"/>
      <c r="H132" s="334"/>
      <c r="J132" s="334"/>
    </row>
    <row r="133" spans="1:10" ht="33.75">
      <c r="A133" s="330"/>
      <c r="B133" s="337" t="s">
        <v>386</v>
      </c>
      <c r="C133" s="338" t="s">
        <v>1634</v>
      </c>
      <c r="D133" s="339">
        <f>+'Alimentazione CE Ricavi'!H177</f>
        <v>219070</v>
      </c>
      <c r="E133" s="339">
        <f>+'Alimentazione CE Ricavi'!I177</f>
        <v>283426</v>
      </c>
      <c r="F133" s="334"/>
      <c r="H133" s="334"/>
      <c r="J133" s="334"/>
    </row>
    <row r="134" spans="1:10" ht="22.5">
      <c r="A134" s="330"/>
      <c r="B134" s="337" t="s">
        <v>388</v>
      </c>
      <c r="C134" s="338" t="s">
        <v>1635</v>
      </c>
      <c r="D134" s="339">
        <f>+'Alimentazione CE Ricavi'!H178</f>
        <v>429876</v>
      </c>
      <c r="E134" s="339">
        <f>+'Alimentazione CE Ricavi'!I178</f>
        <v>147098</v>
      </c>
      <c r="F134" s="334"/>
      <c r="H134" s="334"/>
      <c r="J134" s="334"/>
    </row>
    <row r="135" spans="1:10" ht="22.5">
      <c r="A135" s="330"/>
      <c r="B135" s="337" t="s">
        <v>390</v>
      </c>
      <c r="C135" s="338" t="s">
        <v>1636</v>
      </c>
      <c r="D135" s="339">
        <f>+ROUND(SUM('Alimentazione CE Ricavi'!H180:H185),2)</f>
        <v>184</v>
      </c>
      <c r="E135" s="339">
        <f>+ROUND(SUM('Alimentazione CE Ricavi'!I180:I185),2)</f>
        <v>6200</v>
      </c>
      <c r="F135" s="334"/>
      <c r="H135" s="334"/>
      <c r="J135" s="334"/>
    </row>
    <row r="136" spans="1:10">
      <c r="A136" s="330"/>
      <c r="B136" s="505" t="s">
        <v>397</v>
      </c>
      <c r="C136" s="506" t="s">
        <v>1637</v>
      </c>
      <c r="D136" s="335">
        <f t="shared" ref="D136:E136" si="22">+D137+D141+D142</f>
        <v>776254</v>
      </c>
      <c r="E136" s="335">
        <f t="shared" si="22"/>
        <v>569550</v>
      </c>
      <c r="F136" s="334"/>
      <c r="H136" s="334"/>
      <c r="J136" s="334"/>
    </row>
    <row r="137" spans="1:10">
      <c r="A137" s="330"/>
      <c r="B137" s="340" t="s">
        <v>399</v>
      </c>
      <c r="C137" s="341" t="s">
        <v>1638</v>
      </c>
      <c r="D137" s="342">
        <f t="shared" ref="D137:E137" si="23">+D138+D139+D140</f>
        <v>0</v>
      </c>
      <c r="E137" s="342">
        <f t="shared" si="23"/>
        <v>0</v>
      </c>
      <c r="F137" s="334"/>
      <c r="H137" s="334"/>
      <c r="J137" s="334"/>
    </row>
    <row r="138" spans="1:10" ht="22.5">
      <c r="A138" s="330"/>
      <c r="B138" s="337" t="s">
        <v>401</v>
      </c>
      <c r="C138" s="338" t="s">
        <v>1639</v>
      </c>
      <c r="D138" s="339">
        <f>+'Alimentazione CE Ricavi'!H188</f>
        <v>0</v>
      </c>
      <c r="E138" s="339">
        <f>+'Alimentazione CE Ricavi'!I188</f>
        <v>0</v>
      </c>
      <c r="F138" s="334"/>
      <c r="H138" s="334"/>
      <c r="J138" s="334"/>
    </row>
    <row r="139" spans="1:10" ht="22.5">
      <c r="A139" s="330"/>
      <c r="B139" s="337" t="s">
        <v>403</v>
      </c>
      <c r="C139" s="338" t="s">
        <v>1640</v>
      </c>
      <c r="D139" s="339">
        <f>+'Alimentazione CE Ricavi'!H189</f>
        <v>0</v>
      </c>
      <c r="E139" s="339">
        <f>+'Alimentazione CE Ricavi'!I189</f>
        <v>0</v>
      </c>
      <c r="F139" s="334"/>
      <c r="H139" s="334"/>
      <c r="J139" s="334"/>
    </row>
    <row r="140" spans="1:10">
      <c r="A140" s="330"/>
      <c r="B140" s="337" t="s">
        <v>405</v>
      </c>
      <c r="C140" s="338" t="s">
        <v>1641</v>
      </c>
      <c r="D140" s="339">
        <f>+'Alimentazione CE Ricavi'!H190</f>
        <v>0</v>
      </c>
      <c r="E140" s="339">
        <f>+'Alimentazione CE Ricavi'!I190</f>
        <v>0</v>
      </c>
      <c r="F140" s="334"/>
      <c r="H140" s="334"/>
      <c r="J140" s="334"/>
    </row>
    <row r="141" spans="1:10">
      <c r="A141" s="345"/>
      <c r="B141" s="337" t="s">
        <v>407</v>
      </c>
      <c r="C141" s="338" t="s">
        <v>1642</v>
      </c>
      <c r="D141" s="339">
        <f>+'Alimentazione CE Ricavi'!H191</f>
        <v>0</v>
      </c>
      <c r="E141" s="339">
        <f>+'Alimentazione CE Ricavi'!I191</f>
        <v>0</v>
      </c>
      <c r="F141" s="334"/>
      <c r="H141" s="334"/>
      <c r="J141" s="334"/>
    </row>
    <row r="142" spans="1:10">
      <c r="A142" s="345"/>
      <c r="B142" s="337" t="s">
        <v>409</v>
      </c>
      <c r="C142" s="338" t="s">
        <v>1643</v>
      </c>
      <c r="D142" s="339">
        <f>+ROUND(SUM('Alimentazione CE Ricavi'!H193:H205),2)</f>
        <v>776254</v>
      </c>
      <c r="E142" s="339">
        <f>+ROUND(SUM('Alimentazione CE Ricavi'!I193:I205),2)</f>
        <v>569550</v>
      </c>
      <c r="F142" s="334"/>
      <c r="H142" s="334"/>
      <c r="J142" s="334"/>
    </row>
    <row r="143" spans="1:10" ht="22.5">
      <c r="A143" s="345"/>
      <c r="B143" s="331" t="s">
        <v>423</v>
      </c>
      <c r="C143" s="332" t="s">
        <v>1644</v>
      </c>
      <c r="D143" s="333">
        <f t="shared" ref="D143:E143" si="24">+D144+D145+D146</f>
        <v>0</v>
      </c>
      <c r="E143" s="333">
        <f t="shared" si="24"/>
        <v>0</v>
      </c>
      <c r="F143" s="334"/>
      <c r="H143" s="334"/>
      <c r="J143" s="334"/>
    </row>
    <row r="144" spans="1:10" ht="33.75">
      <c r="A144" s="345"/>
      <c r="B144" s="365" t="s">
        <v>424</v>
      </c>
      <c r="C144" s="366" t="s">
        <v>1645</v>
      </c>
      <c r="D144" s="339">
        <f>+'Alimentazione CE Ricavi'!H207</f>
        <v>0</v>
      </c>
      <c r="E144" s="339">
        <f>+'Alimentazione CE Ricavi'!I207</f>
        <v>0</v>
      </c>
      <c r="F144" s="334"/>
      <c r="H144" s="334"/>
      <c r="J144" s="334"/>
    </row>
    <row r="145" spans="1:10" ht="22.5">
      <c r="A145" s="330"/>
      <c r="B145" s="365" t="s">
        <v>426</v>
      </c>
      <c r="C145" s="366" t="s">
        <v>1646</v>
      </c>
      <c r="D145" s="339">
        <f>+'Alimentazione CE Ricavi'!H208</f>
        <v>0</v>
      </c>
      <c r="E145" s="339">
        <f>+'Alimentazione CE Ricavi'!I208</f>
        <v>0</v>
      </c>
      <c r="F145" s="334"/>
      <c r="H145" s="334"/>
      <c r="J145" s="334"/>
    </row>
    <row r="146" spans="1:10" ht="22.5">
      <c r="A146" s="330"/>
      <c r="B146" s="365" t="s">
        <v>428</v>
      </c>
      <c r="C146" s="366" t="s">
        <v>1647</v>
      </c>
      <c r="D146" s="339">
        <f>+'Alimentazione CE Ricavi'!H209</f>
        <v>0</v>
      </c>
      <c r="E146" s="339">
        <f>+'Alimentazione CE Ricavi'!I209</f>
        <v>0</v>
      </c>
      <c r="F146" s="334"/>
      <c r="H146" s="334"/>
      <c r="J146" s="334"/>
    </row>
    <row r="147" spans="1:10">
      <c r="A147" s="330"/>
      <c r="B147" s="331" t="s">
        <v>430</v>
      </c>
      <c r="C147" s="332" t="s">
        <v>1648</v>
      </c>
      <c r="D147" s="333">
        <f t="shared" ref="D147:E147" si="25">+D148+D149+D150+D151+D152+D153</f>
        <v>127164</v>
      </c>
      <c r="E147" s="333">
        <f t="shared" si="25"/>
        <v>127164</v>
      </c>
      <c r="F147" s="334"/>
      <c r="H147" s="334"/>
      <c r="J147" s="334"/>
    </row>
    <row r="148" spans="1:10" ht="22.5">
      <c r="A148" s="330"/>
      <c r="B148" s="365" t="s">
        <v>432</v>
      </c>
      <c r="C148" s="366" t="s">
        <v>1649</v>
      </c>
      <c r="D148" s="339">
        <f>+'Alimentazione CE Ricavi'!H211</f>
        <v>0</v>
      </c>
      <c r="E148" s="339">
        <f>+'Alimentazione CE Ricavi'!I211</f>
        <v>0</v>
      </c>
      <c r="F148" s="334"/>
      <c r="H148" s="334"/>
      <c r="J148" s="334"/>
    </row>
    <row r="149" spans="1:10" ht="22.5">
      <c r="A149" s="330"/>
      <c r="B149" s="365" t="s">
        <v>434</v>
      </c>
      <c r="C149" s="366" t="s">
        <v>1650</v>
      </c>
      <c r="D149" s="339">
        <f>+'Alimentazione CE Ricavi'!H212</f>
        <v>126546</v>
      </c>
      <c r="E149" s="339">
        <f>+'Alimentazione CE Ricavi'!I212</f>
        <v>126546</v>
      </c>
      <c r="F149" s="334"/>
      <c r="H149" s="334"/>
      <c r="J149" s="334"/>
    </row>
    <row r="150" spans="1:10" ht="22.5">
      <c r="A150" s="330"/>
      <c r="B150" s="365" t="s">
        <v>436</v>
      </c>
      <c r="C150" s="366" t="s">
        <v>1651</v>
      </c>
      <c r="D150" s="339">
        <f>+'Alimentazione CE Ricavi'!H213</f>
        <v>0</v>
      </c>
      <c r="E150" s="339">
        <f>+'Alimentazione CE Ricavi'!I213</f>
        <v>0</v>
      </c>
      <c r="F150" s="334"/>
      <c r="H150" s="334"/>
      <c r="J150" s="334"/>
    </row>
    <row r="151" spans="1:10" ht="22.5">
      <c r="A151" s="330"/>
      <c r="B151" s="365" t="s">
        <v>438</v>
      </c>
      <c r="C151" s="366" t="s">
        <v>1652</v>
      </c>
      <c r="D151" s="339">
        <f>+'Alimentazione CE Ricavi'!H214</f>
        <v>0</v>
      </c>
      <c r="E151" s="339">
        <f>+'Alimentazione CE Ricavi'!I214</f>
        <v>0</v>
      </c>
      <c r="F151" s="334"/>
      <c r="H151" s="334"/>
      <c r="J151" s="334"/>
    </row>
    <row r="152" spans="1:10" ht="22.5">
      <c r="A152" s="330"/>
      <c r="B152" s="365" t="s">
        <v>440</v>
      </c>
      <c r="C152" s="366" t="s">
        <v>1653</v>
      </c>
      <c r="D152" s="339">
        <f>+'Alimentazione CE Ricavi'!H215</f>
        <v>0</v>
      </c>
      <c r="E152" s="339">
        <f>+'Alimentazione CE Ricavi'!I215</f>
        <v>0</v>
      </c>
      <c r="F152" s="334"/>
      <c r="H152" s="334"/>
      <c r="J152" s="334"/>
    </row>
    <row r="153" spans="1:10" ht="22.5">
      <c r="A153" s="330"/>
      <c r="B153" s="365" t="s">
        <v>442</v>
      </c>
      <c r="C153" s="366" t="s">
        <v>1654</v>
      </c>
      <c r="D153" s="339">
        <f>+'Alimentazione CE Ricavi'!H216</f>
        <v>618</v>
      </c>
      <c r="E153" s="339">
        <f>+'Alimentazione CE Ricavi'!I216</f>
        <v>618</v>
      </c>
      <c r="F153" s="334"/>
      <c r="H153" s="334"/>
      <c r="J153" s="334"/>
    </row>
    <row r="154" spans="1:10">
      <c r="A154" s="330"/>
      <c r="B154" s="331" t="s">
        <v>443</v>
      </c>
      <c r="C154" s="332" t="s">
        <v>1655</v>
      </c>
      <c r="D154" s="333">
        <f>+'Alimentazione CE Ricavi'!H217</f>
        <v>0</v>
      </c>
      <c r="E154" s="333">
        <f>+'Alimentazione CE Ricavi'!I217</f>
        <v>0</v>
      </c>
      <c r="F154" s="334"/>
      <c r="H154" s="334"/>
      <c r="J154" s="334"/>
    </row>
    <row r="155" spans="1:10">
      <c r="A155" s="330"/>
      <c r="B155" s="331" t="s">
        <v>444</v>
      </c>
      <c r="C155" s="332" t="s">
        <v>1656</v>
      </c>
      <c r="D155" s="333">
        <f t="shared" ref="D155:E155" si="26">+D156+D157+D158</f>
        <v>0</v>
      </c>
      <c r="E155" s="333">
        <f t="shared" si="26"/>
        <v>0</v>
      </c>
      <c r="F155" s="334"/>
      <c r="H155" s="334"/>
      <c r="J155" s="334"/>
    </row>
    <row r="156" spans="1:10">
      <c r="A156" s="330"/>
      <c r="B156" s="365" t="s">
        <v>446</v>
      </c>
      <c r="C156" s="366" t="s">
        <v>1657</v>
      </c>
      <c r="D156" s="339">
        <f>+'Alimentazione CE Ricavi'!H220+'Alimentazione CE Ricavi'!H221+'Alimentazione CE Ricavi'!H222</f>
        <v>0</v>
      </c>
      <c r="E156" s="339">
        <f>+'Alimentazione CE Ricavi'!I220+'Alimentazione CE Ricavi'!I221+'Alimentazione CE Ricavi'!I222</f>
        <v>0</v>
      </c>
      <c r="F156" s="334"/>
      <c r="H156" s="334"/>
      <c r="J156" s="334"/>
    </row>
    <row r="157" spans="1:10">
      <c r="A157" s="330"/>
      <c r="B157" s="365" t="s">
        <v>451</v>
      </c>
      <c r="C157" s="366" t="s">
        <v>1658</v>
      </c>
      <c r="D157" s="339">
        <f>+'Alimentazione CE Ricavi'!H224+'Alimentazione CE Ricavi'!H225+'Alimentazione CE Ricavi'!H226</f>
        <v>0</v>
      </c>
      <c r="E157" s="339">
        <f>+'Alimentazione CE Ricavi'!I224+'Alimentazione CE Ricavi'!I225+'Alimentazione CE Ricavi'!I226</f>
        <v>0</v>
      </c>
      <c r="F157" s="334"/>
      <c r="H157" s="334"/>
      <c r="J157" s="334"/>
    </row>
    <row r="158" spans="1:10">
      <c r="A158" s="330"/>
      <c r="B158" s="365" t="s">
        <v>456</v>
      </c>
      <c r="C158" s="366" t="s">
        <v>1659</v>
      </c>
      <c r="D158" s="339">
        <f>+'Alimentazione CE Ricavi'!H228+'Alimentazione CE Ricavi'!H229+'Alimentazione CE Ricavi'!H230</f>
        <v>0</v>
      </c>
      <c r="E158" s="339">
        <f>+'Alimentazione CE Ricavi'!I228+'Alimentazione CE Ricavi'!I229+'Alimentazione CE Ricavi'!I230</f>
        <v>0</v>
      </c>
      <c r="F158" s="334"/>
      <c r="H158" s="334"/>
      <c r="J158" s="334"/>
    </row>
    <row r="159" spans="1:10">
      <c r="A159" s="330"/>
      <c r="B159" s="349" t="s">
        <v>1660</v>
      </c>
      <c r="C159" s="350" t="s">
        <v>1661</v>
      </c>
      <c r="D159" s="351">
        <f t="shared" ref="D159:E159" si="27">+D155+D154+D147+D143+D122+D67+D61+D58+D27</f>
        <v>427929620</v>
      </c>
      <c r="E159" s="351">
        <f t="shared" si="27"/>
        <v>404333227</v>
      </c>
      <c r="F159" s="334"/>
      <c r="H159" s="334"/>
      <c r="J159" s="334"/>
    </row>
    <row r="160" spans="1:10">
      <c r="A160" s="330"/>
      <c r="B160" s="352"/>
      <c r="C160" s="353" t="s">
        <v>1662</v>
      </c>
      <c r="D160" s="354"/>
      <c r="E160" s="354"/>
      <c r="F160" s="334"/>
      <c r="H160" s="334"/>
      <c r="J160" s="334"/>
    </row>
    <row r="161" spans="1:10">
      <c r="A161" s="330"/>
      <c r="B161" s="331" t="s">
        <v>537</v>
      </c>
      <c r="C161" s="332" t="s">
        <v>1663</v>
      </c>
      <c r="D161" s="333">
        <f t="shared" ref="D161:E161" si="28">+D162+D193</f>
        <v>377153726</v>
      </c>
      <c r="E161" s="333">
        <f t="shared" si="28"/>
        <v>351341601</v>
      </c>
      <c r="F161" s="334"/>
      <c r="H161" s="334"/>
      <c r="J161" s="334"/>
    </row>
    <row r="162" spans="1:10">
      <c r="A162" s="330"/>
      <c r="B162" s="505" t="s">
        <v>539</v>
      </c>
      <c r="C162" s="506" t="s">
        <v>1664</v>
      </c>
      <c r="D162" s="335">
        <f t="shared" ref="D162:E162" si="29">+D163+D171+D175+D179+D180+D181+D182+D183+D184</f>
        <v>357476166</v>
      </c>
      <c r="E162" s="335">
        <f t="shared" si="29"/>
        <v>331314674</v>
      </c>
      <c r="F162" s="334"/>
      <c r="H162" s="334"/>
      <c r="J162" s="334"/>
    </row>
    <row r="163" spans="1:10">
      <c r="A163" s="330"/>
      <c r="B163" s="507" t="s">
        <v>541</v>
      </c>
      <c r="C163" s="508" t="s">
        <v>1665</v>
      </c>
      <c r="D163" s="336">
        <f t="shared" ref="D163:E163" si="30">SUM(D164:D167)</f>
        <v>252170805</v>
      </c>
      <c r="E163" s="336">
        <f t="shared" si="30"/>
        <v>246346404</v>
      </c>
      <c r="F163" s="334"/>
      <c r="H163" s="334"/>
      <c r="J163" s="334"/>
    </row>
    <row r="164" spans="1:10" ht="33.75">
      <c r="A164" s="345"/>
      <c r="B164" s="337" t="s">
        <v>543</v>
      </c>
      <c r="C164" s="338" t="s">
        <v>1666</v>
      </c>
      <c r="D164" s="339">
        <f>+'Alimentazione CE Costi'!H6</f>
        <v>249469696</v>
      </c>
      <c r="E164" s="339">
        <f>+'Alimentazione CE Costi'!I6</f>
        <v>243591240</v>
      </c>
      <c r="F164" s="334"/>
      <c r="H164" s="334"/>
      <c r="J164" s="334"/>
    </row>
    <row r="165" spans="1:10">
      <c r="A165" s="345"/>
      <c r="B165" s="337" t="s">
        <v>546</v>
      </c>
      <c r="C165" s="338" t="s">
        <v>1667</v>
      </c>
      <c r="D165" s="339">
        <f>+'Alimentazione CE Costi'!H7</f>
        <v>2701109</v>
      </c>
      <c r="E165" s="339">
        <f>+'Alimentazione CE Costi'!I7</f>
        <v>2755164</v>
      </c>
      <c r="F165" s="334"/>
      <c r="H165" s="334"/>
      <c r="J165" s="334"/>
    </row>
    <row r="166" spans="1:10">
      <c r="A166" s="345"/>
      <c r="B166" s="337" t="s">
        <v>548</v>
      </c>
      <c r="C166" s="338" t="s">
        <v>1668</v>
      </c>
      <c r="D166" s="339">
        <f>+'Alimentazione CE Costi'!H8</f>
        <v>0</v>
      </c>
      <c r="E166" s="339">
        <f>+'Alimentazione CE Costi'!I8</f>
        <v>0</v>
      </c>
      <c r="F166" s="334"/>
      <c r="H166" s="334"/>
      <c r="J166" s="334"/>
    </row>
    <row r="167" spans="1:10">
      <c r="A167" s="330"/>
      <c r="B167" s="340" t="s">
        <v>550</v>
      </c>
      <c r="C167" s="341" t="s">
        <v>1669</v>
      </c>
      <c r="D167" s="342">
        <f t="shared" ref="D167:E167" si="31">SUM(D168:D170)</f>
        <v>0</v>
      </c>
      <c r="E167" s="342">
        <f t="shared" si="31"/>
        <v>0</v>
      </c>
      <c r="F167" s="334"/>
      <c r="H167" s="334"/>
      <c r="J167" s="334"/>
    </row>
    <row r="168" spans="1:10" ht="33.75">
      <c r="A168" s="345" t="s">
        <v>1537</v>
      </c>
      <c r="B168" s="337" t="s">
        <v>552</v>
      </c>
      <c r="C168" s="338" t="s">
        <v>1670</v>
      </c>
      <c r="D168" s="339">
        <f>+'Alimentazione CE Costi'!H10</f>
        <v>0</v>
      </c>
      <c r="E168" s="339">
        <f>+'Alimentazione CE Costi'!I10</f>
        <v>0</v>
      </c>
      <c r="F168" s="334"/>
      <c r="H168" s="334"/>
      <c r="J168" s="334"/>
    </row>
    <row r="169" spans="1:10" ht="33.75">
      <c r="A169" s="345" t="s">
        <v>1582</v>
      </c>
      <c r="B169" s="337" t="s">
        <v>554</v>
      </c>
      <c r="C169" s="338" t="s">
        <v>1671</v>
      </c>
      <c r="D169" s="339">
        <f>+'Alimentazione CE Costi'!H11</f>
        <v>0</v>
      </c>
      <c r="E169" s="339">
        <f>+'Alimentazione CE Costi'!I11</f>
        <v>0</v>
      </c>
      <c r="F169" s="334"/>
      <c r="H169" s="334"/>
      <c r="J169" s="334"/>
    </row>
    <row r="170" spans="1:10" ht="22.5">
      <c r="A170" s="345"/>
      <c r="B170" s="337" t="s">
        <v>556</v>
      </c>
      <c r="C170" s="338" t="s">
        <v>1672</v>
      </c>
      <c r="D170" s="339">
        <f>+'Alimentazione CE Costi'!H12</f>
        <v>0</v>
      </c>
      <c r="E170" s="339">
        <f>+'Alimentazione CE Costi'!I12</f>
        <v>0</v>
      </c>
      <c r="F170" s="334"/>
      <c r="H170" s="334"/>
      <c r="J170" s="334"/>
    </row>
    <row r="171" spans="1:10">
      <c r="A171" s="330"/>
      <c r="B171" s="507" t="s">
        <v>558</v>
      </c>
      <c r="C171" s="508" t="s">
        <v>1673</v>
      </c>
      <c r="D171" s="336">
        <f t="shared" ref="D171:E171" si="32">SUM(D172:D174)</f>
        <v>0</v>
      </c>
      <c r="E171" s="336">
        <f t="shared" si="32"/>
        <v>0</v>
      </c>
      <c r="F171" s="334"/>
      <c r="H171" s="334"/>
      <c r="J171" s="334"/>
    </row>
    <row r="172" spans="1:10" ht="22.5">
      <c r="A172" s="330" t="s">
        <v>1537</v>
      </c>
      <c r="B172" s="337" t="s">
        <v>560</v>
      </c>
      <c r="C172" s="338" t="s">
        <v>1674</v>
      </c>
      <c r="D172" s="339">
        <f>+'Alimentazione CE Costi'!H14</f>
        <v>0</v>
      </c>
      <c r="E172" s="339">
        <f>+'Alimentazione CE Costi'!I14</f>
        <v>0</v>
      </c>
      <c r="F172" s="334"/>
      <c r="H172" s="334"/>
      <c r="J172" s="334"/>
    </row>
    <row r="173" spans="1:10" ht="22.5">
      <c r="A173" s="330" t="s">
        <v>1582</v>
      </c>
      <c r="B173" s="337" t="s">
        <v>562</v>
      </c>
      <c r="C173" s="338" t="s">
        <v>1675</v>
      </c>
      <c r="D173" s="339">
        <f>+'Alimentazione CE Costi'!H15</f>
        <v>0</v>
      </c>
      <c r="E173" s="339">
        <f>+'Alimentazione CE Costi'!I15</f>
        <v>0</v>
      </c>
      <c r="F173" s="334"/>
      <c r="H173" s="334"/>
      <c r="J173" s="334"/>
    </row>
    <row r="174" spans="1:10">
      <c r="A174" s="330"/>
      <c r="B174" s="337" t="s">
        <v>564</v>
      </c>
      <c r="C174" s="338" t="s">
        <v>1676</v>
      </c>
      <c r="D174" s="339">
        <f>+'Alimentazione CE Costi'!H16</f>
        <v>0</v>
      </c>
      <c r="E174" s="339">
        <f>+'Alimentazione CE Costi'!I16</f>
        <v>0</v>
      </c>
      <c r="F174" s="334"/>
      <c r="H174" s="334"/>
      <c r="J174" s="334"/>
    </row>
    <row r="175" spans="1:10">
      <c r="A175" s="330"/>
      <c r="B175" s="507" t="s">
        <v>566</v>
      </c>
      <c r="C175" s="508" t="s">
        <v>1677</v>
      </c>
      <c r="D175" s="336">
        <f t="shared" ref="D175:E175" si="33">SUM(D176:D178)</f>
        <v>88538023</v>
      </c>
      <c r="E175" s="336">
        <f t="shared" si="33"/>
        <v>68732087</v>
      </c>
      <c r="F175" s="334"/>
      <c r="H175" s="334"/>
      <c r="J175" s="334"/>
    </row>
    <row r="176" spans="1:10">
      <c r="A176" s="330"/>
      <c r="B176" s="337" t="s">
        <v>568</v>
      </c>
      <c r="C176" s="338" t="s">
        <v>1678</v>
      </c>
      <c r="D176" s="339">
        <f>+'Alimentazione CE Costi'!H18</f>
        <v>68904444</v>
      </c>
      <c r="E176" s="339">
        <f>+'Alimentazione CE Costi'!I18</f>
        <v>55513164</v>
      </c>
      <c r="F176" s="334"/>
      <c r="H176" s="334"/>
      <c r="J176" s="334"/>
    </row>
    <row r="177" spans="1:10">
      <c r="A177" s="330"/>
      <c r="B177" s="337" t="s">
        <v>570</v>
      </c>
      <c r="C177" s="338" t="s">
        <v>1679</v>
      </c>
      <c r="D177" s="339">
        <f>+'Alimentazione CE Costi'!H19</f>
        <v>1298458</v>
      </c>
      <c r="E177" s="339">
        <f>+'Alimentazione CE Costi'!I19</f>
        <v>827733</v>
      </c>
      <c r="F177" s="334"/>
      <c r="H177" s="334"/>
      <c r="J177" s="334"/>
    </row>
    <row r="178" spans="1:10">
      <c r="A178" s="330"/>
      <c r="B178" s="337" t="s">
        <v>572</v>
      </c>
      <c r="C178" s="338" t="s">
        <v>1680</v>
      </c>
      <c r="D178" s="339">
        <f>+'Alimentazione CE Costi'!H20</f>
        <v>18335121</v>
      </c>
      <c r="E178" s="339">
        <f>+'Alimentazione CE Costi'!I20</f>
        <v>12391190</v>
      </c>
      <c r="F178" s="334"/>
      <c r="H178" s="334"/>
      <c r="J178" s="334"/>
    </row>
    <row r="179" spans="1:10">
      <c r="A179" s="330"/>
      <c r="B179" s="337" t="s">
        <v>574</v>
      </c>
      <c r="C179" s="338" t="s">
        <v>1681</v>
      </c>
      <c r="D179" s="355">
        <f>+'Alimentazione CE Costi'!H21</f>
        <v>2460426</v>
      </c>
      <c r="E179" s="355">
        <f>+'Alimentazione CE Costi'!I21</f>
        <v>2398472</v>
      </c>
      <c r="F179" s="334"/>
      <c r="H179" s="334"/>
      <c r="J179" s="334"/>
    </row>
    <row r="180" spans="1:10">
      <c r="A180" s="330"/>
      <c r="B180" s="337" t="s">
        <v>576</v>
      </c>
      <c r="C180" s="338" t="s">
        <v>1682</v>
      </c>
      <c r="D180" s="355">
        <f>+'Alimentazione CE Costi'!H22</f>
        <v>10103097</v>
      </c>
      <c r="E180" s="355">
        <f>+'Alimentazione CE Costi'!I22</f>
        <v>9883685</v>
      </c>
      <c r="F180" s="334"/>
      <c r="H180" s="334"/>
      <c r="J180" s="334"/>
    </row>
    <row r="181" spans="1:10">
      <c r="A181" s="330"/>
      <c r="B181" s="337" t="s">
        <v>578</v>
      </c>
      <c r="C181" s="338" t="s">
        <v>1683</v>
      </c>
      <c r="D181" s="355">
        <f>+'Alimentazione CE Costi'!H23</f>
        <v>0</v>
      </c>
      <c r="E181" s="355">
        <f>+'Alimentazione CE Costi'!I23</f>
        <v>0</v>
      </c>
      <c r="F181" s="334"/>
      <c r="H181" s="334"/>
      <c r="J181" s="334"/>
    </row>
    <row r="182" spans="1:10">
      <c r="A182" s="330"/>
      <c r="B182" s="337" t="s">
        <v>580</v>
      </c>
      <c r="C182" s="338" t="s">
        <v>1684</v>
      </c>
      <c r="D182" s="355">
        <f>+'Alimentazione CE Costi'!H24</f>
        <v>51481</v>
      </c>
      <c r="E182" s="355">
        <f>+'Alimentazione CE Costi'!I24</f>
        <v>52123</v>
      </c>
      <c r="F182" s="334"/>
      <c r="H182" s="334"/>
      <c r="J182" s="334"/>
    </row>
    <row r="183" spans="1:10">
      <c r="A183" s="330"/>
      <c r="B183" s="337" t="s">
        <v>582</v>
      </c>
      <c r="C183" s="338" t="s">
        <v>1685</v>
      </c>
      <c r="D183" s="355">
        <f>+'Alimentazione CE Costi'!H25</f>
        <v>4152334</v>
      </c>
      <c r="E183" s="355">
        <f>+'Alimentazione CE Costi'!I25</f>
        <v>3901903</v>
      </c>
      <c r="F183" s="334"/>
      <c r="H183" s="334"/>
      <c r="J183" s="334"/>
    </row>
    <row r="184" spans="1:10" ht="22.5">
      <c r="A184" s="330" t="s">
        <v>1537</v>
      </c>
      <c r="B184" s="507" t="s">
        <v>584</v>
      </c>
      <c r="C184" s="508" t="s">
        <v>1686</v>
      </c>
      <c r="D184" s="336">
        <f t="shared" ref="D184:E184" si="34">SUM(D185:D192)</f>
        <v>0</v>
      </c>
      <c r="E184" s="336">
        <f t="shared" si="34"/>
        <v>0</v>
      </c>
      <c r="H184" s="334"/>
      <c r="J184" s="334"/>
    </row>
    <row r="185" spans="1:10">
      <c r="A185" s="330" t="s">
        <v>1537</v>
      </c>
      <c r="B185" s="337" t="s">
        <v>585</v>
      </c>
      <c r="C185" s="338" t="s">
        <v>1687</v>
      </c>
      <c r="D185" s="355">
        <f>+'Alimentazione CE Costi'!H28+'Alimentazione CE Costi'!H29+'Alimentazione CE Costi'!H30</f>
        <v>0</v>
      </c>
      <c r="E185" s="355">
        <f>+'Alimentazione CE Costi'!I28+'Alimentazione CE Costi'!I29+'Alimentazione CE Costi'!I30</f>
        <v>0</v>
      </c>
      <c r="H185" s="334"/>
      <c r="J185" s="334"/>
    </row>
    <row r="186" spans="1:10">
      <c r="A186" s="356"/>
      <c r="B186" s="509"/>
      <c r="C186" s="510"/>
      <c r="D186" s="357"/>
      <c r="E186" s="357"/>
      <c r="H186" s="334"/>
      <c r="J186" s="334"/>
    </row>
    <row r="187" spans="1:10">
      <c r="A187" s="330" t="s">
        <v>1537</v>
      </c>
      <c r="B187" s="337" t="s">
        <v>586</v>
      </c>
      <c r="C187" s="338" t="s">
        <v>1688</v>
      </c>
      <c r="D187" s="355">
        <f>+'Alimentazione CE Costi'!H32+'Alimentazione CE Costi'!H33+'Alimentazione CE Costi'!H34</f>
        <v>0</v>
      </c>
      <c r="E187" s="355">
        <f>+'Alimentazione CE Costi'!I32+'Alimentazione CE Costi'!I33+'Alimentazione CE Costi'!I34</f>
        <v>0</v>
      </c>
      <c r="H187" s="334"/>
      <c r="J187" s="334"/>
    </row>
    <row r="188" spans="1:10">
      <c r="A188" s="330" t="s">
        <v>1537</v>
      </c>
      <c r="B188" s="337" t="s">
        <v>587</v>
      </c>
      <c r="C188" s="338" t="s">
        <v>1689</v>
      </c>
      <c r="D188" s="355">
        <f>+'Alimentazione CE Costi'!H35</f>
        <v>0</v>
      </c>
      <c r="E188" s="355">
        <f>+'Alimentazione CE Costi'!I35</f>
        <v>0</v>
      </c>
      <c r="H188" s="334"/>
      <c r="J188" s="334"/>
    </row>
    <row r="189" spans="1:10">
      <c r="A189" s="330" t="s">
        <v>1537</v>
      </c>
      <c r="B189" s="337" t="s">
        <v>588</v>
      </c>
      <c r="C189" s="338" t="s">
        <v>1690</v>
      </c>
      <c r="D189" s="355">
        <f>+'Alimentazione CE Costi'!H36</f>
        <v>0</v>
      </c>
      <c r="E189" s="355">
        <f>+'Alimentazione CE Costi'!I36</f>
        <v>0</v>
      </c>
      <c r="H189" s="334"/>
      <c r="J189" s="334"/>
    </row>
    <row r="190" spans="1:10">
      <c r="A190" s="330" t="s">
        <v>1537</v>
      </c>
      <c r="B190" s="337" t="s">
        <v>589</v>
      </c>
      <c r="C190" s="338" t="s">
        <v>1691</v>
      </c>
      <c r="D190" s="355">
        <f>+'Alimentazione CE Costi'!H37</f>
        <v>0</v>
      </c>
      <c r="E190" s="355">
        <f>+'Alimentazione CE Costi'!I37</f>
        <v>0</v>
      </c>
      <c r="H190" s="334"/>
      <c r="J190" s="334"/>
    </row>
    <row r="191" spans="1:10">
      <c r="A191" s="330" t="s">
        <v>1537</v>
      </c>
      <c r="B191" s="337" t="s">
        <v>590</v>
      </c>
      <c r="C191" s="338" t="s">
        <v>1692</v>
      </c>
      <c r="D191" s="355">
        <f>+'Alimentazione CE Costi'!H38</f>
        <v>0</v>
      </c>
      <c r="E191" s="355">
        <f>+'Alimentazione CE Costi'!I38</f>
        <v>0</v>
      </c>
      <c r="H191" s="334"/>
      <c r="J191" s="334"/>
    </row>
    <row r="192" spans="1:10">
      <c r="A192" s="330" t="s">
        <v>1537</v>
      </c>
      <c r="B192" s="337" t="s">
        <v>592</v>
      </c>
      <c r="C192" s="338" t="s">
        <v>1693</v>
      </c>
      <c r="D192" s="355">
        <f>+'Alimentazione CE Costi'!H39</f>
        <v>0</v>
      </c>
      <c r="E192" s="355">
        <f>+'Alimentazione CE Costi'!I39</f>
        <v>0</v>
      </c>
      <c r="H192" s="334"/>
      <c r="J192" s="334"/>
    </row>
    <row r="193" spans="1:10">
      <c r="A193" s="330"/>
      <c r="B193" s="505" t="s">
        <v>594</v>
      </c>
      <c r="C193" s="506" t="s">
        <v>1694</v>
      </c>
      <c r="D193" s="335">
        <f t="shared" ref="D193:E193" si="35">SUM(D194:D200)</f>
        <v>19677560</v>
      </c>
      <c r="E193" s="335">
        <f t="shared" si="35"/>
        <v>20026927</v>
      </c>
      <c r="F193" s="334"/>
      <c r="H193" s="334"/>
      <c r="J193" s="334"/>
    </row>
    <row r="194" spans="1:10">
      <c r="A194" s="330"/>
      <c r="B194" s="337" t="s">
        <v>596</v>
      </c>
      <c r="C194" s="338" t="s">
        <v>1695</v>
      </c>
      <c r="D194" s="339">
        <f>+'Alimentazione CE Costi'!H41</f>
        <v>53126</v>
      </c>
      <c r="E194" s="339">
        <f>+'Alimentazione CE Costi'!I41</f>
        <v>56176</v>
      </c>
      <c r="F194" s="334"/>
      <c r="H194" s="334"/>
      <c r="J194" s="334"/>
    </row>
    <row r="195" spans="1:10" ht="22.5">
      <c r="A195" s="330"/>
      <c r="B195" s="337" t="s">
        <v>598</v>
      </c>
      <c r="C195" s="338" t="s">
        <v>1696</v>
      </c>
      <c r="D195" s="339">
        <f>+'Alimentazione CE Costi'!H42</f>
        <v>17390471</v>
      </c>
      <c r="E195" s="339">
        <f>+'Alimentazione CE Costi'!I42</f>
        <v>17724665</v>
      </c>
      <c r="F195" s="334"/>
      <c r="H195" s="334"/>
      <c r="J195" s="334"/>
    </row>
    <row r="196" spans="1:10">
      <c r="A196" s="330"/>
      <c r="B196" s="337" t="s">
        <v>600</v>
      </c>
      <c r="C196" s="338" t="s">
        <v>1697</v>
      </c>
      <c r="D196" s="339">
        <f>+'Alimentazione CE Costi'!H43</f>
        <v>952</v>
      </c>
      <c r="E196" s="339">
        <f>+'Alimentazione CE Costi'!I43</f>
        <v>2000</v>
      </c>
      <c r="F196" s="334"/>
      <c r="H196" s="334"/>
      <c r="J196" s="334"/>
    </row>
    <row r="197" spans="1:10">
      <c r="A197" s="330"/>
      <c r="B197" s="337" t="s">
        <v>602</v>
      </c>
      <c r="C197" s="338" t="s">
        <v>1698</v>
      </c>
      <c r="D197" s="339">
        <f>+ROUND(SUM('Alimentazione CE Costi'!H45:H47),2)</f>
        <v>2124834</v>
      </c>
      <c r="E197" s="339">
        <f>+ROUND(SUM('Alimentazione CE Costi'!I45:I47),2)</f>
        <v>2135287</v>
      </c>
      <c r="F197" s="334"/>
      <c r="H197" s="334"/>
      <c r="J197" s="334"/>
    </row>
    <row r="198" spans="1:10">
      <c r="A198" s="330"/>
      <c r="B198" s="337" t="s">
        <v>607</v>
      </c>
      <c r="C198" s="338" t="s">
        <v>1699</v>
      </c>
      <c r="D198" s="339">
        <f>+ROUND(SUM('Alimentazione CE Costi'!H49:H50),2)</f>
        <v>60350</v>
      </c>
      <c r="E198" s="339">
        <f>+ROUND(SUM('Alimentazione CE Costi'!I49:I50),2)</f>
        <v>58630</v>
      </c>
      <c r="F198" s="334"/>
      <c r="H198" s="334"/>
      <c r="J198" s="334"/>
    </row>
    <row r="199" spans="1:10">
      <c r="A199" s="330"/>
      <c r="B199" s="337" t="s">
        <v>611</v>
      </c>
      <c r="C199" s="338" t="s">
        <v>1700</v>
      </c>
      <c r="D199" s="339">
        <f>+ROUND('Alimentazione CE Costi'!H51,2)</f>
        <v>47827</v>
      </c>
      <c r="E199" s="339">
        <f>+ROUND('Alimentazione CE Costi'!I51,2)</f>
        <v>50169</v>
      </c>
      <c r="F199" s="334"/>
      <c r="H199" s="334"/>
      <c r="J199" s="334"/>
    </row>
    <row r="200" spans="1:10" ht="22.5">
      <c r="A200" s="330" t="s">
        <v>1537</v>
      </c>
      <c r="B200" s="337" t="s">
        <v>613</v>
      </c>
      <c r="C200" s="338" t="s">
        <v>1701</v>
      </c>
      <c r="D200" s="339">
        <f>+ROUND(SUM('Alimentazione CE Costi'!H53:H58),2)</f>
        <v>0</v>
      </c>
      <c r="E200" s="339">
        <f>+ROUND(SUM('Alimentazione CE Costi'!I53:I58),2)</f>
        <v>0</v>
      </c>
      <c r="F200" s="334"/>
      <c r="H200" s="334"/>
      <c r="J200" s="334"/>
    </row>
    <row r="201" spans="1:10">
      <c r="A201" s="330"/>
      <c r="B201" s="331" t="s">
        <v>616</v>
      </c>
      <c r="C201" s="332" t="s">
        <v>1702</v>
      </c>
      <c r="D201" s="333">
        <f t="shared" ref="D201:E201" si="36">+D202+D332</f>
        <v>24186607</v>
      </c>
      <c r="E201" s="333">
        <f t="shared" si="36"/>
        <v>26427465</v>
      </c>
      <c r="F201" s="334"/>
      <c r="H201" s="334"/>
      <c r="J201" s="334"/>
    </row>
    <row r="202" spans="1:10">
      <c r="A202" s="330"/>
      <c r="B202" s="505" t="s">
        <v>618</v>
      </c>
      <c r="C202" s="506" t="s">
        <v>1703</v>
      </c>
      <c r="D202" s="335">
        <f t="shared" ref="D202:E202" si="37">+D203+D211+D215+D234+D240+D245+D250+D260+D266+D273+D279+D284+D293+D301+D309+D323+D331</f>
        <v>6937526</v>
      </c>
      <c r="E202" s="335">
        <f t="shared" si="37"/>
        <v>7352230</v>
      </c>
      <c r="F202" s="334"/>
      <c r="H202" s="334"/>
      <c r="J202" s="334"/>
    </row>
    <row r="203" spans="1:10">
      <c r="A203" s="330"/>
      <c r="B203" s="511" t="s">
        <v>620</v>
      </c>
      <c r="C203" s="512" t="s">
        <v>1704</v>
      </c>
      <c r="D203" s="336">
        <f t="shared" ref="D203:E203" si="38">+D204+D209+D210</f>
        <v>0</v>
      </c>
      <c r="E203" s="336">
        <f t="shared" si="38"/>
        <v>0</v>
      </c>
      <c r="F203" s="334"/>
      <c r="H203" s="334"/>
      <c r="J203" s="334"/>
    </row>
    <row r="204" spans="1:10">
      <c r="A204" s="330"/>
      <c r="B204" s="340" t="s">
        <v>622</v>
      </c>
      <c r="C204" s="341" t="s">
        <v>1705</v>
      </c>
      <c r="D204" s="342">
        <f t="shared" ref="D204:E204" si="39">SUM(D205:D208)</f>
        <v>0</v>
      </c>
      <c r="E204" s="342">
        <f t="shared" si="39"/>
        <v>0</v>
      </c>
      <c r="F204" s="334"/>
      <c r="H204" s="334"/>
      <c r="J204" s="334"/>
    </row>
    <row r="205" spans="1:10">
      <c r="A205" s="330"/>
      <c r="B205" s="337" t="s">
        <v>624</v>
      </c>
      <c r="C205" s="338" t="s">
        <v>1706</v>
      </c>
      <c r="D205" s="339">
        <f>+ROUND(SUM('Alimentazione CE Costi'!H64:H74),2)</f>
        <v>0</v>
      </c>
      <c r="E205" s="339">
        <f>+ROUND(SUM('Alimentazione CE Costi'!I64:I74),2)</f>
        <v>0</v>
      </c>
      <c r="F205" s="334"/>
      <c r="H205" s="334"/>
      <c r="J205" s="334"/>
    </row>
    <row r="206" spans="1:10">
      <c r="A206" s="330"/>
      <c r="B206" s="337" t="s">
        <v>637</v>
      </c>
      <c r="C206" s="338" t="s">
        <v>1707</v>
      </c>
      <c r="D206" s="339">
        <f>+ROUND(SUM('Alimentazione CE Costi'!H76:H86),2)</f>
        <v>0</v>
      </c>
      <c r="E206" s="339">
        <f>+ROUND(SUM('Alimentazione CE Costi'!I76:I86),2)</f>
        <v>0</v>
      </c>
      <c r="F206" s="334"/>
      <c r="H206" s="334"/>
      <c r="J206" s="334"/>
    </row>
    <row r="207" spans="1:10">
      <c r="A207" s="330"/>
      <c r="B207" s="337" t="s">
        <v>639</v>
      </c>
      <c r="C207" s="338" t="s">
        <v>1708</v>
      </c>
      <c r="D207" s="339">
        <f>+ROUND(SUM('Alimentazione CE Costi'!H88:H101),2)</f>
        <v>0</v>
      </c>
      <c r="E207" s="339">
        <f>+ROUND(SUM('Alimentazione CE Costi'!I88:I101),2)</f>
        <v>0</v>
      </c>
      <c r="F207" s="334"/>
      <c r="H207" s="334"/>
      <c r="J207" s="334"/>
    </row>
    <row r="208" spans="1:10" ht="22.5">
      <c r="A208" s="330"/>
      <c r="B208" s="337" t="s">
        <v>655</v>
      </c>
      <c r="C208" s="338" t="s">
        <v>1709</v>
      </c>
      <c r="D208" s="339">
        <f>+ROUND(SUM('Alimentazione CE Costi'!H103:H110),2)</f>
        <v>0</v>
      </c>
      <c r="E208" s="339">
        <f>+ROUND(SUM('Alimentazione CE Costi'!I103:I110),2)</f>
        <v>0</v>
      </c>
      <c r="F208" s="334"/>
      <c r="H208" s="334"/>
      <c r="J208" s="334"/>
    </row>
    <row r="209" spans="1:10" ht="22.5">
      <c r="A209" s="330" t="s">
        <v>1537</v>
      </c>
      <c r="B209" s="337" t="s">
        <v>659</v>
      </c>
      <c r="C209" s="338" t="s">
        <v>1710</v>
      </c>
      <c r="D209" s="339">
        <f>+'Alimentazione CE Costi'!H111</f>
        <v>0</v>
      </c>
      <c r="E209" s="339">
        <f>+'Alimentazione CE Costi'!I111</f>
        <v>0</v>
      </c>
      <c r="F209" s="334"/>
      <c r="H209" s="334"/>
      <c r="J209" s="334"/>
    </row>
    <row r="210" spans="1:10" ht="22.5">
      <c r="A210" s="330" t="s">
        <v>1582</v>
      </c>
      <c r="B210" s="337" t="s">
        <v>661</v>
      </c>
      <c r="C210" s="338" t="s">
        <v>1711</v>
      </c>
      <c r="D210" s="339">
        <f>+'Alimentazione CE Costi'!H112</f>
        <v>0</v>
      </c>
      <c r="E210" s="339">
        <f>+'Alimentazione CE Costi'!I112</f>
        <v>0</v>
      </c>
      <c r="F210" s="334"/>
      <c r="H210" s="334"/>
      <c r="J210" s="334"/>
    </row>
    <row r="211" spans="1:10">
      <c r="A211" s="330"/>
      <c r="B211" s="511" t="s">
        <v>663</v>
      </c>
      <c r="C211" s="512" t="s">
        <v>1712</v>
      </c>
      <c r="D211" s="336">
        <f t="shared" ref="D211:E211" si="40">+D212+D213+D214</f>
        <v>0</v>
      </c>
      <c r="E211" s="336">
        <f t="shared" si="40"/>
        <v>0</v>
      </c>
      <c r="F211" s="334"/>
      <c r="H211" s="334"/>
      <c r="J211" s="334"/>
    </row>
    <row r="212" spans="1:10">
      <c r="A212" s="330"/>
      <c r="B212" s="337" t="s">
        <v>664</v>
      </c>
      <c r="C212" s="338" t="s">
        <v>1713</v>
      </c>
      <c r="D212" s="339">
        <f>+'Alimentazione CE Costi'!H115+'Alimentazione CE Costi'!H116</f>
        <v>0</v>
      </c>
      <c r="E212" s="339">
        <f>+'Alimentazione CE Costi'!I115+'Alimentazione CE Costi'!I116</f>
        <v>0</v>
      </c>
      <c r="F212" s="334"/>
      <c r="H212" s="334"/>
      <c r="J212" s="334"/>
    </row>
    <row r="213" spans="1:10" ht="22.5">
      <c r="A213" s="330" t="s">
        <v>1537</v>
      </c>
      <c r="B213" s="337" t="s">
        <v>668</v>
      </c>
      <c r="C213" s="338" t="s">
        <v>1714</v>
      </c>
      <c r="D213" s="339">
        <f>+'Alimentazione CE Costi'!H117</f>
        <v>0</v>
      </c>
      <c r="E213" s="339">
        <f>+'Alimentazione CE Costi'!I117</f>
        <v>0</v>
      </c>
      <c r="F213" s="334"/>
      <c r="H213" s="334"/>
      <c r="J213" s="334"/>
    </row>
    <row r="214" spans="1:10">
      <c r="A214" s="345" t="s">
        <v>1582</v>
      </c>
      <c r="B214" s="337" t="s">
        <v>670</v>
      </c>
      <c r="C214" s="338" t="s">
        <v>1715</v>
      </c>
      <c r="D214" s="339">
        <f>+'Alimentazione CE Costi'!H118</f>
        <v>0</v>
      </c>
      <c r="E214" s="339">
        <f>+'Alimentazione CE Costi'!I118</f>
        <v>0</v>
      </c>
      <c r="F214" s="334"/>
      <c r="H214" s="334"/>
      <c r="J214" s="334"/>
    </row>
    <row r="215" spans="1:10" ht="22.5">
      <c r="A215" s="345"/>
      <c r="B215" s="511" t="s">
        <v>672</v>
      </c>
      <c r="C215" s="512" t="s">
        <v>1716</v>
      </c>
      <c r="D215" s="336">
        <f t="shared" ref="D215:E215" si="41">+D216+D217+D218+D219+D220+D221+D222+D223+D232+D233</f>
        <v>27000</v>
      </c>
      <c r="E215" s="336">
        <f t="shared" si="41"/>
        <v>30000</v>
      </c>
      <c r="F215" s="334"/>
      <c r="H215" s="334"/>
      <c r="J215" s="334"/>
    </row>
    <row r="216" spans="1:10" ht="22.5">
      <c r="A216" s="358" t="s">
        <v>1537</v>
      </c>
      <c r="B216" s="337" t="s">
        <v>674</v>
      </c>
      <c r="C216" s="338" t="s">
        <v>1717</v>
      </c>
      <c r="D216" s="339">
        <f>+'Alimentazione CE Costi'!H121+'Alimentazione CE Costi'!H122</f>
        <v>27000</v>
      </c>
      <c r="E216" s="339">
        <f>+'Alimentazione CE Costi'!I121+'Alimentazione CE Costi'!I122</f>
        <v>30000</v>
      </c>
      <c r="F216" s="334"/>
      <c r="H216" s="334"/>
      <c r="J216" s="334"/>
    </row>
    <row r="217" spans="1:10" ht="33.75">
      <c r="A217" s="358" t="s">
        <v>1537</v>
      </c>
      <c r="B217" s="337" t="s">
        <v>678</v>
      </c>
      <c r="C217" s="338" t="s">
        <v>1718</v>
      </c>
      <c r="D217" s="339">
        <f>+'Alimentazione CE Costi'!H123</f>
        <v>0</v>
      </c>
      <c r="E217" s="339">
        <f>+'Alimentazione CE Costi'!I123</f>
        <v>0</v>
      </c>
      <c r="F217" s="334"/>
      <c r="H217" s="334"/>
      <c r="J217" s="334"/>
    </row>
    <row r="218" spans="1:10">
      <c r="A218" s="345"/>
      <c r="B218" s="337" t="s">
        <v>680</v>
      </c>
      <c r="C218" s="338" t="s">
        <v>1719</v>
      </c>
      <c r="D218" s="339">
        <f>+'Alimentazione CE Costi'!H124</f>
        <v>0</v>
      </c>
      <c r="E218" s="339">
        <f>+'Alimentazione CE Costi'!I124</f>
        <v>0</v>
      </c>
      <c r="F218" s="334"/>
      <c r="H218" s="334"/>
      <c r="J218" s="334"/>
    </row>
    <row r="219" spans="1:10" ht="22.5">
      <c r="A219" s="345"/>
      <c r="B219" s="337" t="s">
        <v>682</v>
      </c>
      <c r="C219" s="338" t="s">
        <v>1720</v>
      </c>
      <c r="D219" s="339">
        <f>+'Alimentazione CE Costi'!H125</f>
        <v>0</v>
      </c>
      <c r="E219" s="339">
        <f>+'Alimentazione CE Costi'!I125</f>
        <v>0</v>
      </c>
      <c r="F219" s="334"/>
      <c r="H219" s="334"/>
      <c r="J219" s="334"/>
    </row>
    <row r="220" spans="1:10">
      <c r="A220" s="345" t="s">
        <v>1582</v>
      </c>
      <c r="B220" s="337" t="s">
        <v>683</v>
      </c>
      <c r="C220" s="338" t="s">
        <v>1721</v>
      </c>
      <c r="D220" s="339">
        <f>+'Alimentazione CE Costi'!H127+'Alimentazione CE Costi'!H128</f>
        <v>0</v>
      </c>
      <c r="E220" s="339">
        <f>+'Alimentazione CE Costi'!I127+'Alimentazione CE Costi'!I128</f>
        <v>0</v>
      </c>
      <c r="F220" s="334"/>
      <c r="H220" s="334"/>
      <c r="J220" s="334"/>
    </row>
    <row r="221" spans="1:10" ht="22.5">
      <c r="A221" s="345" t="s">
        <v>1582</v>
      </c>
      <c r="B221" s="337" t="s">
        <v>687</v>
      </c>
      <c r="C221" s="338" t="s">
        <v>1722</v>
      </c>
      <c r="D221" s="339">
        <f>+'Alimentazione CE Costi'!H129</f>
        <v>0</v>
      </c>
      <c r="E221" s="339">
        <f>+'Alimentazione CE Costi'!I129</f>
        <v>0</v>
      </c>
      <c r="F221" s="334"/>
      <c r="H221" s="334"/>
      <c r="J221" s="334"/>
    </row>
    <row r="222" spans="1:10">
      <c r="A222" s="345"/>
      <c r="B222" s="337" t="s">
        <v>689</v>
      </c>
      <c r="C222" s="338" t="s">
        <v>1723</v>
      </c>
      <c r="D222" s="339">
        <f>+ROUND(SUM('Alimentazione CE Costi'!H131:H137),2)</f>
        <v>0</v>
      </c>
      <c r="E222" s="339">
        <f>+ROUND(SUM('Alimentazione CE Costi'!I131:I137),2)</f>
        <v>0</v>
      </c>
      <c r="F222" s="334"/>
      <c r="H222" s="334"/>
      <c r="J222" s="334"/>
    </row>
    <row r="223" spans="1:10">
      <c r="A223" s="345"/>
      <c r="B223" s="340" t="s">
        <v>693</v>
      </c>
      <c r="C223" s="341" t="s">
        <v>1724</v>
      </c>
      <c r="D223" s="342">
        <f t="shared" ref="D223:E223" si="42">SUM(D224:D231)</f>
        <v>0</v>
      </c>
      <c r="E223" s="342">
        <f t="shared" si="42"/>
        <v>0</v>
      </c>
      <c r="F223" s="334"/>
      <c r="H223" s="334"/>
      <c r="J223" s="334"/>
    </row>
    <row r="224" spans="1:10" ht="22.5">
      <c r="A224" s="345"/>
      <c r="B224" s="337" t="s">
        <v>695</v>
      </c>
      <c r="C224" s="338" t="s">
        <v>1725</v>
      </c>
      <c r="D224" s="339">
        <f>+'Alimentazione CE Costi'!H139</f>
        <v>0</v>
      </c>
      <c r="E224" s="339">
        <f>+'Alimentazione CE Costi'!I139</f>
        <v>0</v>
      </c>
      <c r="F224" s="334"/>
      <c r="H224" s="334"/>
      <c r="J224" s="334"/>
    </row>
    <row r="225" spans="1:10" ht="22.5">
      <c r="A225" s="345"/>
      <c r="B225" s="337" t="s">
        <v>697</v>
      </c>
      <c r="C225" s="338" t="s">
        <v>1726</v>
      </c>
      <c r="D225" s="339">
        <f>+'Alimentazione CE Costi'!H140</f>
        <v>0</v>
      </c>
      <c r="E225" s="339">
        <f>+'Alimentazione CE Costi'!I140</f>
        <v>0</v>
      </c>
      <c r="F225" s="334"/>
      <c r="H225" s="334"/>
      <c r="J225" s="334"/>
    </row>
    <row r="226" spans="1:10" ht="22.5">
      <c r="A226" s="345"/>
      <c r="B226" s="337" t="s">
        <v>699</v>
      </c>
      <c r="C226" s="338" t="s">
        <v>1727</v>
      </c>
      <c r="D226" s="339">
        <f>+'Alimentazione CE Costi'!H141</f>
        <v>0</v>
      </c>
      <c r="E226" s="339">
        <f>+'Alimentazione CE Costi'!I141</f>
        <v>0</v>
      </c>
      <c r="F226" s="334"/>
      <c r="H226" s="334"/>
      <c r="J226" s="334"/>
    </row>
    <row r="227" spans="1:10" ht="22.5">
      <c r="A227" s="345"/>
      <c r="B227" s="337" t="s">
        <v>701</v>
      </c>
      <c r="C227" s="338" t="s">
        <v>1728</v>
      </c>
      <c r="D227" s="339">
        <f>+'Alimentazione CE Costi'!H142</f>
        <v>0</v>
      </c>
      <c r="E227" s="339">
        <f>+'Alimentazione CE Costi'!I142</f>
        <v>0</v>
      </c>
      <c r="F227" s="334"/>
      <c r="H227" s="334"/>
      <c r="J227" s="334"/>
    </row>
    <row r="228" spans="1:10" ht="22.5">
      <c r="A228" s="345"/>
      <c r="B228" s="337" t="s">
        <v>703</v>
      </c>
      <c r="C228" s="338" t="s">
        <v>1729</v>
      </c>
      <c r="D228" s="339">
        <f>+'Alimentazione CE Costi'!H143</f>
        <v>0</v>
      </c>
      <c r="E228" s="339">
        <f>+'Alimentazione CE Costi'!I143</f>
        <v>0</v>
      </c>
      <c r="F228" s="334"/>
      <c r="H228" s="334"/>
      <c r="J228" s="334"/>
    </row>
    <row r="229" spans="1:10" ht="22.5">
      <c r="A229" s="345"/>
      <c r="B229" s="337" t="s">
        <v>705</v>
      </c>
      <c r="C229" s="338" t="s">
        <v>1730</v>
      </c>
      <c r="D229" s="339">
        <f>+'Alimentazione CE Costi'!H144</f>
        <v>0</v>
      </c>
      <c r="E229" s="339">
        <f>+'Alimentazione CE Costi'!I144</f>
        <v>0</v>
      </c>
      <c r="F229" s="334"/>
      <c r="H229" s="334"/>
      <c r="J229" s="334"/>
    </row>
    <row r="230" spans="1:10" ht="22.5">
      <c r="A230" s="345"/>
      <c r="B230" s="337" t="s">
        <v>707</v>
      </c>
      <c r="C230" s="338" t="s">
        <v>1731</v>
      </c>
      <c r="D230" s="339">
        <f>+'Alimentazione CE Costi'!H145</f>
        <v>0</v>
      </c>
      <c r="E230" s="339">
        <f>+'Alimentazione CE Costi'!I145</f>
        <v>0</v>
      </c>
      <c r="F230" s="334"/>
      <c r="H230" s="334"/>
      <c r="J230" s="334"/>
    </row>
    <row r="231" spans="1:10" ht="22.5">
      <c r="A231" s="345"/>
      <c r="B231" s="337" t="s">
        <v>709</v>
      </c>
      <c r="C231" s="338" t="s">
        <v>1732</v>
      </c>
      <c r="D231" s="339">
        <f>+'Alimentazione CE Costi'!H146</f>
        <v>0</v>
      </c>
      <c r="E231" s="339">
        <f>+'Alimentazione CE Costi'!I146</f>
        <v>0</v>
      </c>
      <c r="F231" s="334"/>
      <c r="H231" s="334"/>
      <c r="J231" s="334"/>
    </row>
    <row r="232" spans="1:10" ht="22.5">
      <c r="A232" s="345"/>
      <c r="B232" s="337" t="s">
        <v>711</v>
      </c>
      <c r="C232" s="338" t="s">
        <v>1733</v>
      </c>
      <c r="D232" s="339">
        <f>+'Alimentazione CE Costi'!H147</f>
        <v>0</v>
      </c>
      <c r="E232" s="339">
        <f>+'Alimentazione CE Costi'!I147</f>
        <v>0</v>
      </c>
      <c r="F232" s="334"/>
      <c r="H232" s="334"/>
      <c r="J232" s="334"/>
    </row>
    <row r="233" spans="1:10" ht="33.75">
      <c r="A233" s="345"/>
      <c r="B233" s="337" t="s">
        <v>713</v>
      </c>
      <c r="C233" s="338" t="s">
        <v>1734</v>
      </c>
      <c r="D233" s="339">
        <f>+'Alimentazione CE Costi'!H148</f>
        <v>0</v>
      </c>
      <c r="E233" s="339">
        <f>+'Alimentazione CE Costi'!I148</f>
        <v>0</v>
      </c>
      <c r="F233" s="334"/>
      <c r="H233" s="334"/>
      <c r="J233" s="334"/>
    </row>
    <row r="234" spans="1:10" ht="22.5">
      <c r="A234" s="330"/>
      <c r="B234" s="511" t="s">
        <v>715</v>
      </c>
      <c r="C234" s="512" t="s">
        <v>1735</v>
      </c>
      <c r="D234" s="336">
        <f t="shared" ref="D234:E234" si="43">SUM(D235:D239)</f>
        <v>0</v>
      </c>
      <c r="E234" s="336">
        <f t="shared" si="43"/>
        <v>0</v>
      </c>
      <c r="F234" s="334"/>
      <c r="H234" s="334"/>
      <c r="J234" s="334"/>
    </row>
    <row r="235" spans="1:10" ht="22.5">
      <c r="A235" s="330" t="s">
        <v>1537</v>
      </c>
      <c r="B235" s="337" t="s">
        <v>716</v>
      </c>
      <c r="C235" s="338" t="s">
        <v>1736</v>
      </c>
      <c r="D235" s="339">
        <f>+'Alimentazione CE Costi'!H150</f>
        <v>0</v>
      </c>
      <c r="E235" s="339">
        <f>+'Alimentazione CE Costi'!I150</f>
        <v>0</v>
      </c>
      <c r="F235" s="334"/>
      <c r="H235" s="334"/>
      <c r="J235" s="334"/>
    </row>
    <row r="236" spans="1:10">
      <c r="A236" s="347"/>
      <c r="B236" s="337" t="s">
        <v>717</v>
      </c>
      <c r="C236" s="338" t="s">
        <v>1737</v>
      </c>
      <c r="D236" s="339">
        <f>+'Alimentazione CE Costi'!H151</f>
        <v>0</v>
      </c>
      <c r="E236" s="339">
        <f>+'Alimentazione CE Costi'!I151</f>
        <v>0</v>
      </c>
      <c r="F236" s="334"/>
      <c r="H236" s="334"/>
      <c r="J236" s="334"/>
    </row>
    <row r="237" spans="1:10" ht="22.5">
      <c r="A237" s="347" t="s">
        <v>1586</v>
      </c>
      <c r="B237" s="337" t="s">
        <v>719</v>
      </c>
      <c r="C237" s="338" t="s">
        <v>1738</v>
      </c>
      <c r="D237" s="339">
        <f>+'Alimentazione CE Costi'!H152</f>
        <v>0</v>
      </c>
      <c r="E237" s="339">
        <f>+'Alimentazione CE Costi'!I152</f>
        <v>0</v>
      </c>
      <c r="F237" s="334"/>
      <c r="H237" s="334"/>
      <c r="J237" s="334"/>
    </row>
    <row r="238" spans="1:10">
      <c r="A238" s="347"/>
      <c r="B238" s="337" t="s">
        <v>721</v>
      </c>
      <c r="C238" s="338" t="s">
        <v>1739</v>
      </c>
      <c r="D238" s="339">
        <f>+'Alimentazione CE Costi'!H154+'Alimentazione CE Costi'!H155</f>
        <v>0</v>
      </c>
      <c r="E238" s="339">
        <f>+'Alimentazione CE Costi'!I154+'Alimentazione CE Costi'!I155</f>
        <v>0</v>
      </c>
      <c r="F238" s="334"/>
      <c r="H238" s="334"/>
      <c r="J238" s="334"/>
    </row>
    <row r="239" spans="1:10">
      <c r="A239" s="347"/>
      <c r="B239" s="337" t="s">
        <v>725</v>
      </c>
      <c r="C239" s="338" t="s">
        <v>1740</v>
      </c>
      <c r="D239" s="339">
        <f>+'Alimentazione CE Costi'!H157+'Alimentazione CE Costi'!H158</f>
        <v>0</v>
      </c>
      <c r="E239" s="339">
        <f>+'Alimentazione CE Costi'!I157+'Alimentazione CE Costi'!I158</f>
        <v>0</v>
      </c>
      <c r="F239" s="334"/>
      <c r="H239" s="334"/>
      <c r="J239" s="334"/>
    </row>
    <row r="240" spans="1:10" ht="22.5">
      <c r="A240" s="330"/>
      <c r="B240" s="511" t="s">
        <v>727</v>
      </c>
      <c r="C240" s="512" t="s">
        <v>1741</v>
      </c>
      <c r="D240" s="336">
        <f t="shared" ref="D240:E240" si="44">SUM(D241:D244)</f>
        <v>0</v>
      </c>
      <c r="E240" s="336">
        <f t="shared" si="44"/>
        <v>0</v>
      </c>
      <c r="F240" s="334"/>
      <c r="H240" s="334"/>
      <c r="J240" s="334"/>
    </row>
    <row r="241" spans="1:10" ht="22.5">
      <c r="A241" s="330" t="s">
        <v>1537</v>
      </c>
      <c r="B241" s="337" t="s">
        <v>729</v>
      </c>
      <c r="C241" s="338" t="s">
        <v>1742</v>
      </c>
      <c r="D241" s="339">
        <f>+'Alimentazione CE Costi'!H160</f>
        <v>0</v>
      </c>
      <c r="E241" s="339">
        <f>+'Alimentazione CE Costi'!I160</f>
        <v>0</v>
      </c>
      <c r="F241" s="334"/>
      <c r="H241" s="334"/>
      <c r="J241" s="334"/>
    </row>
    <row r="242" spans="1:10">
      <c r="A242" s="330"/>
      <c r="B242" s="337" t="s">
        <v>730</v>
      </c>
      <c r="C242" s="338" t="s">
        <v>1743</v>
      </c>
      <c r="D242" s="339">
        <f>+'Alimentazione CE Costi'!H161</f>
        <v>0</v>
      </c>
      <c r="E242" s="339">
        <f>+'Alimentazione CE Costi'!I161</f>
        <v>0</v>
      </c>
      <c r="F242" s="334"/>
      <c r="H242" s="334"/>
      <c r="J242" s="334"/>
    </row>
    <row r="243" spans="1:10">
      <c r="A243" s="345" t="s">
        <v>1582</v>
      </c>
      <c r="B243" s="337" t="s">
        <v>731</v>
      </c>
      <c r="C243" s="338" t="s">
        <v>1744</v>
      </c>
      <c r="D243" s="339">
        <f>+'Alimentazione CE Costi'!H162</f>
        <v>0</v>
      </c>
      <c r="E243" s="339">
        <f>+'Alimentazione CE Costi'!I162</f>
        <v>0</v>
      </c>
      <c r="F243" s="334"/>
      <c r="H243" s="334"/>
      <c r="J243" s="334"/>
    </row>
    <row r="244" spans="1:10">
      <c r="A244" s="345"/>
      <c r="B244" s="337" t="s">
        <v>733</v>
      </c>
      <c r="C244" s="338" t="s">
        <v>1745</v>
      </c>
      <c r="D244" s="339">
        <f>+'Alimentazione CE Costi'!H164+'Alimentazione CE Costi'!H165+'Alimentazione CE Costi'!H166+'Alimentazione CE Costi'!H167</f>
        <v>0</v>
      </c>
      <c r="E244" s="339">
        <f>+'Alimentazione CE Costi'!I164+'Alimentazione CE Costi'!I165+'Alimentazione CE Costi'!I166+'Alimentazione CE Costi'!I167</f>
        <v>0</v>
      </c>
      <c r="F244" s="334"/>
      <c r="H244" s="334"/>
      <c r="J244" s="334"/>
    </row>
    <row r="245" spans="1:10" ht="22.5">
      <c r="A245" s="345"/>
      <c r="B245" s="511" t="s">
        <v>1746</v>
      </c>
      <c r="C245" s="512" t="s">
        <v>1747</v>
      </c>
      <c r="D245" s="336">
        <f t="shared" ref="D245:E245" si="45">SUM(D246:D249)</f>
        <v>0</v>
      </c>
      <c r="E245" s="336">
        <f t="shared" si="45"/>
        <v>0</v>
      </c>
      <c r="F245" s="334"/>
      <c r="H245" s="334"/>
      <c r="J245" s="334"/>
    </row>
    <row r="246" spans="1:10" ht="22.5">
      <c r="A246" s="345" t="s">
        <v>1537</v>
      </c>
      <c r="B246" s="337" t="s">
        <v>739</v>
      </c>
      <c r="C246" s="338" t="s">
        <v>1748</v>
      </c>
      <c r="D246" s="339">
        <f>+'Alimentazione CE Costi'!H169</f>
        <v>0</v>
      </c>
      <c r="E246" s="339">
        <f>+'Alimentazione CE Costi'!I169</f>
        <v>0</v>
      </c>
      <c r="F246" s="334"/>
      <c r="H246" s="334"/>
      <c r="J246" s="334"/>
    </row>
    <row r="247" spans="1:10">
      <c r="A247" s="345"/>
      <c r="B247" s="337" t="s">
        <v>740</v>
      </c>
      <c r="C247" s="338" t="s">
        <v>1749</v>
      </c>
      <c r="D247" s="339">
        <f>+'Alimentazione CE Costi'!H170</f>
        <v>0</v>
      </c>
      <c r="E247" s="339">
        <f>+'Alimentazione CE Costi'!I170</f>
        <v>0</v>
      </c>
      <c r="F247" s="334"/>
      <c r="H247" s="334"/>
      <c r="J247" s="334"/>
    </row>
    <row r="248" spans="1:10">
      <c r="A248" s="345" t="s">
        <v>1582</v>
      </c>
      <c r="B248" s="337" t="s">
        <v>741</v>
      </c>
      <c r="C248" s="338" t="s">
        <v>1750</v>
      </c>
      <c r="D248" s="339">
        <f>+'Alimentazione CE Costi'!H171</f>
        <v>0</v>
      </c>
      <c r="E248" s="339">
        <f>+'Alimentazione CE Costi'!I171</f>
        <v>0</v>
      </c>
      <c r="F248" s="334"/>
      <c r="H248" s="334"/>
      <c r="J248" s="334"/>
    </row>
    <row r="249" spans="1:10">
      <c r="A249" s="345"/>
      <c r="B249" s="337" t="s">
        <v>742</v>
      </c>
      <c r="C249" s="338" t="s">
        <v>1751</v>
      </c>
      <c r="D249" s="339">
        <f>+'Alimentazione CE Costi'!H173+'Alimentazione CE Costi'!H174</f>
        <v>0</v>
      </c>
      <c r="E249" s="339">
        <f>+'Alimentazione CE Costi'!I173+'Alimentazione CE Costi'!I174</f>
        <v>0</v>
      </c>
      <c r="F249" s="334"/>
      <c r="H249" s="334"/>
      <c r="J249" s="334"/>
    </row>
    <row r="250" spans="1:10" ht="22.5">
      <c r="A250" s="345"/>
      <c r="B250" s="511" t="s">
        <v>746</v>
      </c>
      <c r="C250" s="512" t="s">
        <v>1752</v>
      </c>
      <c r="D250" s="336">
        <f t="shared" ref="D250:E250" si="46">SUM(D251:D254,D259)</f>
        <v>0</v>
      </c>
      <c r="E250" s="336">
        <f t="shared" si="46"/>
        <v>0</v>
      </c>
      <c r="F250" s="334"/>
      <c r="H250" s="334"/>
      <c r="J250" s="334"/>
    </row>
    <row r="251" spans="1:10" ht="22.5">
      <c r="A251" s="345" t="s">
        <v>1537</v>
      </c>
      <c r="B251" s="337" t="s">
        <v>747</v>
      </c>
      <c r="C251" s="338" t="s">
        <v>1753</v>
      </c>
      <c r="D251" s="339">
        <f>+'Alimentazione CE Costi'!H178+'Alimentazione CE Costi'!H177</f>
        <v>0</v>
      </c>
      <c r="E251" s="339">
        <f>+'Alimentazione CE Costi'!I178+'Alimentazione CE Costi'!I177</f>
        <v>0</v>
      </c>
      <c r="F251" s="334"/>
      <c r="H251" s="334"/>
      <c r="J251" s="334"/>
    </row>
    <row r="252" spans="1:10">
      <c r="A252" s="345"/>
      <c r="B252" s="337" t="s">
        <v>750</v>
      </c>
      <c r="C252" s="338" t="s">
        <v>1754</v>
      </c>
      <c r="D252" s="339">
        <f>+'Alimentazione CE Costi'!H179</f>
        <v>0</v>
      </c>
      <c r="E252" s="339">
        <f>+'Alimentazione CE Costi'!I179</f>
        <v>0</v>
      </c>
      <c r="F252" s="334"/>
      <c r="H252" s="334"/>
      <c r="J252" s="334"/>
    </row>
    <row r="253" spans="1:10">
      <c r="A253" s="345" t="s">
        <v>1582</v>
      </c>
      <c r="B253" s="337" t="s">
        <v>751</v>
      </c>
      <c r="C253" s="338" t="s">
        <v>1755</v>
      </c>
      <c r="D253" s="339">
        <f>+'Alimentazione CE Costi'!H181+'Alimentazione CE Costi'!H182</f>
        <v>0</v>
      </c>
      <c r="E253" s="339">
        <f>+'Alimentazione CE Costi'!I181+'Alimentazione CE Costi'!I182</f>
        <v>0</v>
      </c>
      <c r="F253" s="334"/>
      <c r="H253" s="334"/>
      <c r="J253" s="334"/>
    </row>
    <row r="254" spans="1:10">
      <c r="A254" s="345"/>
      <c r="B254" s="340" t="s">
        <v>754</v>
      </c>
      <c r="C254" s="341" t="s">
        <v>1756</v>
      </c>
      <c r="D254" s="342">
        <f t="shared" ref="D254:E254" si="47">SUM(D255:D258)</f>
        <v>0</v>
      </c>
      <c r="E254" s="342">
        <f t="shared" si="47"/>
        <v>0</v>
      </c>
      <c r="F254" s="334"/>
      <c r="H254" s="334"/>
      <c r="J254" s="334"/>
    </row>
    <row r="255" spans="1:10" ht="22.5">
      <c r="A255" s="345"/>
      <c r="B255" s="337" t="s">
        <v>756</v>
      </c>
      <c r="C255" s="338" t="s">
        <v>1757</v>
      </c>
      <c r="D255" s="339">
        <f>+'Alimentazione CE Costi'!H184</f>
        <v>0</v>
      </c>
      <c r="E255" s="339">
        <f>+'Alimentazione CE Costi'!I184</f>
        <v>0</v>
      </c>
      <c r="F255" s="334"/>
      <c r="H255" s="334"/>
      <c r="J255" s="334"/>
    </row>
    <row r="256" spans="1:10" ht="22.5">
      <c r="A256" s="345"/>
      <c r="B256" s="337" t="s">
        <v>758</v>
      </c>
      <c r="C256" s="338" t="s">
        <v>1758</v>
      </c>
      <c r="D256" s="339">
        <f>+'Alimentazione CE Costi'!H185</f>
        <v>0</v>
      </c>
      <c r="E256" s="339">
        <f>+'Alimentazione CE Costi'!I185</f>
        <v>0</v>
      </c>
      <c r="F256" s="334"/>
      <c r="H256" s="334"/>
      <c r="J256" s="334"/>
    </row>
    <row r="257" spans="1:10" ht="22.5">
      <c r="A257" s="345"/>
      <c r="B257" s="337" t="s">
        <v>760</v>
      </c>
      <c r="C257" s="338" t="s">
        <v>1759</v>
      </c>
      <c r="D257" s="339">
        <f>+'Alimentazione CE Costi'!H186</f>
        <v>0</v>
      </c>
      <c r="E257" s="339">
        <f>+'Alimentazione CE Costi'!I186</f>
        <v>0</v>
      </c>
      <c r="F257" s="334"/>
      <c r="H257" s="334"/>
      <c r="J257" s="334"/>
    </row>
    <row r="258" spans="1:10" ht="22.5">
      <c r="A258" s="345"/>
      <c r="B258" s="337" t="s">
        <v>762</v>
      </c>
      <c r="C258" s="338" t="s">
        <v>1760</v>
      </c>
      <c r="D258" s="339">
        <f>+'Alimentazione CE Costi'!H187</f>
        <v>0</v>
      </c>
      <c r="E258" s="339">
        <f>+'Alimentazione CE Costi'!I187</f>
        <v>0</v>
      </c>
      <c r="F258" s="334"/>
      <c r="H258" s="334"/>
      <c r="J258" s="334"/>
    </row>
    <row r="259" spans="1:10" ht="22.5">
      <c r="A259" s="345"/>
      <c r="B259" s="337" t="s">
        <v>763</v>
      </c>
      <c r="C259" s="338" t="s">
        <v>1761</v>
      </c>
      <c r="D259" s="339">
        <f>+'Alimentazione CE Costi'!H188</f>
        <v>0</v>
      </c>
      <c r="E259" s="339">
        <f>+'Alimentazione CE Costi'!I188</f>
        <v>0</v>
      </c>
      <c r="F259" s="334"/>
      <c r="H259" s="334"/>
      <c r="J259" s="334"/>
    </row>
    <row r="260" spans="1:10" ht="22.5">
      <c r="A260" s="345"/>
      <c r="B260" s="511" t="s">
        <v>765</v>
      </c>
      <c r="C260" s="512" t="s">
        <v>1762</v>
      </c>
      <c r="D260" s="336">
        <f t="shared" ref="D260:E260" si="48">SUM(D261:D265)</f>
        <v>0</v>
      </c>
      <c r="E260" s="336">
        <f t="shared" si="48"/>
        <v>0</v>
      </c>
      <c r="F260" s="334"/>
      <c r="H260" s="334"/>
      <c r="J260" s="334"/>
    </row>
    <row r="261" spans="1:10" ht="22.5">
      <c r="A261" s="345" t="s">
        <v>1537</v>
      </c>
      <c r="B261" s="337" t="s">
        <v>766</v>
      </c>
      <c r="C261" s="338" t="s">
        <v>1763</v>
      </c>
      <c r="D261" s="339">
        <f>+'Alimentazione CE Costi'!H190</f>
        <v>0</v>
      </c>
      <c r="E261" s="339">
        <f>+'Alimentazione CE Costi'!I190</f>
        <v>0</v>
      </c>
      <c r="F261" s="334"/>
      <c r="H261" s="334"/>
      <c r="J261" s="334"/>
    </row>
    <row r="262" spans="1:10">
      <c r="A262" s="330"/>
      <c r="B262" s="337" t="s">
        <v>767</v>
      </c>
      <c r="C262" s="338" t="s">
        <v>1764</v>
      </c>
      <c r="D262" s="339">
        <f>+'Alimentazione CE Costi'!H191</f>
        <v>0</v>
      </c>
      <c r="E262" s="339">
        <f>+'Alimentazione CE Costi'!I191</f>
        <v>0</v>
      </c>
      <c r="F262" s="334"/>
      <c r="H262" s="334"/>
      <c r="J262" s="334"/>
    </row>
    <row r="263" spans="1:10" ht="22.5">
      <c r="A263" s="330" t="s">
        <v>1586</v>
      </c>
      <c r="B263" s="337" t="s">
        <v>769</v>
      </c>
      <c r="C263" s="338" t="s">
        <v>1765</v>
      </c>
      <c r="D263" s="339">
        <f>+'Alimentazione CE Costi'!H192</f>
        <v>0</v>
      </c>
      <c r="E263" s="339">
        <f>+'Alimentazione CE Costi'!I192</f>
        <v>0</v>
      </c>
      <c r="F263" s="334"/>
      <c r="H263" s="334"/>
      <c r="J263" s="334"/>
    </row>
    <row r="264" spans="1:10">
      <c r="A264" s="330"/>
      <c r="B264" s="337" t="s">
        <v>770</v>
      </c>
      <c r="C264" s="338" t="s">
        <v>1766</v>
      </c>
      <c r="D264" s="339">
        <f>+'Alimentazione CE Costi'!H193</f>
        <v>0</v>
      </c>
      <c r="E264" s="339">
        <f>+'Alimentazione CE Costi'!I193</f>
        <v>0</v>
      </c>
      <c r="F264" s="334"/>
      <c r="H264" s="334"/>
      <c r="J264" s="334"/>
    </row>
    <row r="265" spans="1:10">
      <c r="A265" s="347"/>
      <c r="B265" s="337" t="s">
        <v>771</v>
      </c>
      <c r="C265" s="338" t="s">
        <v>1767</v>
      </c>
      <c r="D265" s="339">
        <f>+'Alimentazione CE Costi'!H194</f>
        <v>0</v>
      </c>
      <c r="E265" s="339">
        <f>+'Alimentazione CE Costi'!I194</f>
        <v>0</v>
      </c>
      <c r="F265" s="334"/>
      <c r="H265" s="334"/>
      <c r="J265" s="334"/>
    </row>
    <row r="266" spans="1:10" ht="22.5">
      <c r="A266" s="330"/>
      <c r="B266" s="511" t="s">
        <v>773</v>
      </c>
      <c r="C266" s="512" t="s">
        <v>1768</v>
      </c>
      <c r="D266" s="336">
        <f t="shared" ref="D266:E266" si="49">SUM(D267:D272)</f>
        <v>0</v>
      </c>
      <c r="E266" s="336">
        <f t="shared" si="49"/>
        <v>0</v>
      </c>
      <c r="F266" s="334"/>
      <c r="H266" s="334"/>
      <c r="J266" s="334"/>
    </row>
    <row r="267" spans="1:10" ht="22.5">
      <c r="A267" s="330" t="s">
        <v>1537</v>
      </c>
      <c r="B267" s="337" t="s">
        <v>774</v>
      </c>
      <c r="C267" s="338" t="s">
        <v>1769</v>
      </c>
      <c r="D267" s="339">
        <f>+'Alimentazione CE Costi'!H197+'Alimentazione CE Costi'!H198</f>
        <v>0</v>
      </c>
      <c r="E267" s="339">
        <f>+'Alimentazione CE Costi'!I197+'Alimentazione CE Costi'!I198</f>
        <v>0</v>
      </c>
      <c r="F267" s="334"/>
      <c r="H267" s="334"/>
      <c r="J267" s="334"/>
    </row>
    <row r="268" spans="1:10">
      <c r="A268" s="330"/>
      <c r="B268" s="337" t="s">
        <v>777</v>
      </c>
      <c r="C268" s="338" t="s">
        <v>1770</v>
      </c>
      <c r="D268" s="339">
        <f>+'Alimentazione CE Costi'!H199</f>
        <v>0</v>
      </c>
      <c r="E268" s="339">
        <f>+'Alimentazione CE Costi'!I199</f>
        <v>0</v>
      </c>
      <c r="F268" s="334"/>
      <c r="H268" s="334"/>
      <c r="J268" s="334"/>
    </row>
    <row r="269" spans="1:10">
      <c r="A269" s="330" t="s">
        <v>1582</v>
      </c>
      <c r="B269" s="337" t="s">
        <v>778</v>
      </c>
      <c r="C269" s="338" t="s">
        <v>1771</v>
      </c>
      <c r="D269" s="339">
        <f>+'Alimentazione CE Costi'!H200</f>
        <v>0</v>
      </c>
      <c r="E269" s="339">
        <f>+'Alimentazione CE Costi'!I200</f>
        <v>0</v>
      </c>
      <c r="F269" s="334"/>
      <c r="H269" s="334"/>
      <c r="J269" s="334"/>
    </row>
    <row r="270" spans="1:10">
      <c r="A270" s="330"/>
      <c r="B270" s="337" t="s">
        <v>779</v>
      </c>
      <c r="C270" s="338" t="s">
        <v>1772</v>
      </c>
      <c r="D270" s="339">
        <f>+'Alimentazione CE Costi'!H202+'Alimentazione CE Costi'!H203</f>
        <v>0</v>
      </c>
      <c r="E270" s="339">
        <f>+'Alimentazione CE Costi'!I202+'Alimentazione CE Costi'!I203</f>
        <v>0</v>
      </c>
      <c r="F270" s="334"/>
      <c r="H270" s="334"/>
      <c r="J270" s="334"/>
    </row>
    <row r="271" spans="1:10">
      <c r="A271" s="347"/>
      <c r="B271" s="337" t="s">
        <v>782</v>
      </c>
      <c r="C271" s="338" t="s">
        <v>1773</v>
      </c>
      <c r="D271" s="339">
        <f>+'Alimentazione CE Costi'!H204</f>
        <v>0</v>
      </c>
      <c r="E271" s="339">
        <f>+'Alimentazione CE Costi'!I204</f>
        <v>0</v>
      </c>
      <c r="F271" s="334"/>
      <c r="H271" s="334"/>
      <c r="J271" s="334"/>
    </row>
    <row r="272" spans="1:10" ht="22.5">
      <c r="A272" s="330"/>
      <c r="B272" s="337" t="s">
        <v>783</v>
      </c>
      <c r="C272" s="338" t="s">
        <v>1774</v>
      </c>
      <c r="D272" s="339">
        <f>+'Alimentazione CE Costi'!H205</f>
        <v>0</v>
      </c>
      <c r="E272" s="339">
        <f>+'Alimentazione CE Costi'!I205</f>
        <v>0</v>
      </c>
      <c r="F272" s="334"/>
      <c r="H272" s="334"/>
      <c r="J272" s="334"/>
    </row>
    <row r="273" spans="1:10">
      <c r="A273" s="330"/>
      <c r="B273" s="511" t="s">
        <v>785</v>
      </c>
      <c r="C273" s="512" t="s">
        <v>1775</v>
      </c>
      <c r="D273" s="336">
        <f t="shared" ref="D273:E273" si="50">SUM(D274:D278)</f>
        <v>0</v>
      </c>
      <c r="E273" s="336">
        <f t="shared" si="50"/>
        <v>0</v>
      </c>
      <c r="F273" s="334"/>
      <c r="H273" s="334"/>
      <c r="J273" s="334"/>
    </row>
    <row r="274" spans="1:10" ht="22.5">
      <c r="A274" s="330" t="s">
        <v>1537</v>
      </c>
      <c r="B274" s="337" t="s">
        <v>786</v>
      </c>
      <c r="C274" s="338" t="s">
        <v>1776</v>
      </c>
      <c r="D274" s="339">
        <f>+'Alimentazione CE Costi'!H207</f>
        <v>0</v>
      </c>
      <c r="E274" s="339">
        <f>+'Alimentazione CE Costi'!I207</f>
        <v>0</v>
      </c>
      <c r="F274" s="334"/>
      <c r="H274" s="334"/>
      <c r="J274" s="334"/>
    </row>
    <row r="275" spans="1:10">
      <c r="A275" s="330"/>
      <c r="B275" s="337" t="s">
        <v>787</v>
      </c>
      <c r="C275" s="338" t="s">
        <v>1777</v>
      </c>
      <c r="D275" s="339">
        <f>+'Alimentazione CE Costi'!H208</f>
        <v>0</v>
      </c>
      <c r="E275" s="339">
        <f>+'Alimentazione CE Costi'!I208</f>
        <v>0</v>
      </c>
      <c r="F275" s="334"/>
      <c r="H275" s="334"/>
      <c r="J275" s="334"/>
    </row>
    <row r="276" spans="1:10">
      <c r="A276" s="330" t="s">
        <v>1582</v>
      </c>
      <c r="B276" s="337" t="s">
        <v>788</v>
      </c>
      <c r="C276" s="338" t="s">
        <v>1778</v>
      </c>
      <c r="D276" s="339">
        <f>+'Alimentazione CE Costi'!H209</f>
        <v>0</v>
      </c>
      <c r="E276" s="339">
        <f>+'Alimentazione CE Costi'!I209</f>
        <v>0</v>
      </c>
      <c r="F276" s="334"/>
      <c r="H276" s="334"/>
      <c r="J276" s="334"/>
    </row>
    <row r="277" spans="1:10">
      <c r="A277" s="330"/>
      <c r="B277" s="337" t="s">
        <v>789</v>
      </c>
      <c r="C277" s="338" t="s">
        <v>1779</v>
      </c>
      <c r="D277" s="339">
        <f>+'Alimentazione CE Costi'!H210</f>
        <v>0</v>
      </c>
      <c r="E277" s="339">
        <f>+'Alimentazione CE Costi'!I210</f>
        <v>0</v>
      </c>
      <c r="F277" s="334"/>
      <c r="H277" s="334"/>
      <c r="J277" s="334"/>
    </row>
    <row r="278" spans="1:10" ht="22.5">
      <c r="A278" s="330"/>
      <c r="B278" s="337" t="s">
        <v>790</v>
      </c>
      <c r="C278" s="338" t="s">
        <v>1780</v>
      </c>
      <c r="D278" s="339">
        <f>+'Alimentazione CE Costi'!H211</f>
        <v>0</v>
      </c>
      <c r="E278" s="339">
        <f>+'Alimentazione CE Costi'!I211</f>
        <v>0</v>
      </c>
      <c r="F278" s="334"/>
      <c r="H278" s="334"/>
      <c r="J278" s="334"/>
    </row>
    <row r="279" spans="1:10">
      <c r="A279" s="330"/>
      <c r="B279" s="511" t="s">
        <v>792</v>
      </c>
      <c r="C279" s="512" t="s">
        <v>1781</v>
      </c>
      <c r="D279" s="336">
        <f t="shared" ref="D279:E279" si="51">SUM(D280:D283)</f>
        <v>0</v>
      </c>
      <c r="E279" s="336">
        <f t="shared" si="51"/>
        <v>0</v>
      </c>
      <c r="F279" s="334"/>
      <c r="H279" s="334"/>
      <c r="J279" s="334"/>
    </row>
    <row r="280" spans="1:10" ht="22.5">
      <c r="A280" s="330" t="s">
        <v>1537</v>
      </c>
      <c r="B280" s="337" t="s">
        <v>793</v>
      </c>
      <c r="C280" s="338" t="s">
        <v>1782</v>
      </c>
      <c r="D280" s="339">
        <f>+'Alimentazione CE Costi'!H213</f>
        <v>0</v>
      </c>
      <c r="E280" s="339">
        <f>+'Alimentazione CE Costi'!I213</f>
        <v>0</v>
      </c>
      <c r="F280" s="334"/>
      <c r="H280" s="334"/>
      <c r="J280" s="334"/>
    </row>
    <row r="281" spans="1:10">
      <c r="A281" s="330"/>
      <c r="B281" s="337" t="s">
        <v>794</v>
      </c>
      <c r="C281" s="338" t="s">
        <v>1783</v>
      </c>
      <c r="D281" s="339">
        <f>+'Alimentazione CE Costi'!H214</f>
        <v>0</v>
      </c>
      <c r="E281" s="339">
        <f>+'Alimentazione CE Costi'!I214</f>
        <v>0</v>
      </c>
      <c r="F281" s="334"/>
      <c r="H281" s="334"/>
      <c r="J281" s="334"/>
    </row>
    <row r="282" spans="1:10">
      <c r="A282" s="330" t="s">
        <v>1582</v>
      </c>
      <c r="B282" s="337" t="s">
        <v>795</v>
      </c>
      <c r="C282" s="338" t="s">
        <v>1784</v>
      </c>
      <c r="D282" s="339">
        <f>+'Alimentazione CE Costi'!H215</f>
        <v>0</v>
      </c>
      <c r="E282" s="339">
        <f>+'Alimentazione CE Costi'!I215</f>
        <v>0</v>
      </c>
      <c r="F282" s="334"/>
      <c r="H282" s="334"/>
      <c r="J282" s="334"/>
    </row>
    <row r="283" spans="1:10">
      <c r="A283" s="330"/>
      <c r="B283" s="337" t="s">
        <v>796</v>
      </c>
      <c r="C283" s="338" t="s">
        <v>1785</v>
      </c>
      <c r="D283" s="339">
        <f>+ROUND(SUM('Alimentazione CE Costi'!H217:H220),2)</f>
        <v>0</v>
      </c>
      <c r="E283" s="339">
        <f>+ROUND(SUM('Alimentazione CE Costi'!I217:I220),2)</f>
        <v>0</v>
      </c>
      <c r="F283" s="334"/>
      <c r="H283" s="334"/>
      <c r="J283" s="334"/>
    </row>
    <row r="284" spans="1:10" ht="22.5">
      <c r="A284" s="330"/>
      <c r="B284" s="511" t="s">
        <v>802</v>
      </c>
      <c r="C284" s="512" t="s">
        <v>1786</v>
      </c>
      <c r="D284" s="336">
        <f t="shared" ref="D284:E284" si="52">+D285+D288+D290+D291+D292+D289</f>
        <v>0</v>
      </c>
      <c r="E284" s="336">
        <f t="shared" si="52"/>
        <v>0</v>
      </c>
      <c r="F284" s="334"/>
      <c r="H284" s="334"/>
      <c r="J284" s="334"/>
    </row>
    <row r="285" spans="1:10" ht="22.5">
      <c r="A285" s="330" t="s">
        <v>1537</v>
      </c>
      <c r="B285" s="340" t="s">
        <v>803</v>
      </c>
      <c r="C285" s="341" t="s">
        <v>1787</v>
      </c>
      <c r="D285" s="342">
        <f t="shared" ref="D285:E285" si="53">+D286+D287</f>
        <v>0</v>
      </c>
      <c r="E285" s="342">
        <f t="shared" si="53"/>
        <v>0</v>
      </c>
      <c r="F285" s="334"/>
      <c r="H285" s="334"/>
      <c r="J285" s="334"/>
    </row>
    <row r="286" spans="1:10">
      <c r="A286" s="345" t="s">
        <v>1537</v>
      </c>
      <c r="B286" s="337" t="s">
        <v>805</v>
      </c>
      <c r="C286" s="338" t="s">
        <v>1788</v>
      </c>
      <c r="D286" s="339">
        <f>+'Alimentazione CE Costi'!H223</f>
        <v>0</v>
      </c>
      <c r="E286" s="339">
        <f>+'Alimentazione CE Costi'!I223</f>
        <v>0</v>
      </c>
      <c r="F286" s="334"/>
      <c r="H286" s="334"/>
      <c r="J286" s="334"/>
    </row>
    <row r="287" spans="1:10" ht="22.5">
      <c r="A287" s="345" t="s">
        <v>1537</v>
      </c>
      <c r="B287" s="337" t="s">
        <v>807</v>
      </c>
      <c r="C287" s="338" t="s">
        <v>1789</v>
      </c>
      <c r="D287" s="339">
        <f>+'Alimentazione CE Costi'!H224</f>
        <v>0</v>
      </c>
      <c r="E287" s="339">
        <f>+'Alimentazione CE Costi'!I224</f>
        <v>0</v>
      </c>
      <c r="F287" s="334"/>
      <c r="H287" s="334"/>
      <c r="J287" s="334"/>
    </row>
    <row r="288" spans="1:10">
      <c r="A288" s="330"/>
      <c r="B288" s="337" t="s">
        <v>809</v>
      </c>
      <c r="C288" s="338" t="s">
        <v>1790</v>
      </c>
      <c r="D288" s="339">
        <f>+'Alimentazione CE Costi'!H226+'Alimentazione CE Costi'!H227+'Alimentazione CE Costi'!H228+'Alimentazione CE Costi'!H229</f>
        <v>0</v>
      </c>
      <c r="E288" s="339">
        <f>+'Alimentazione CE Costi'!I226+'Alimentazione CE Costi'!I227+'Alimentazione CE Costi'!I228+'Alimentazione CE Costi'!I229</f>
        <v>0</v>
      </c>
      <c r="F288" s="334"/>
      <c r="H288" s="334"/>
      <c r="J288" s="334"/>
    </row>
    <row r="289" spans="1:10" ht="33.75">
      <c r="A289" s="330" t="s">
        <v>1582</v>
      </c>
      <c r="B289" s="337" t="s">
        <v>815</v>
      </c>
      <c r="C289" s="338" t="s">
        <v>1791</v>
      </c>
      <c r="D289" s="339">
        <f>+'Alimentazione CE Costi'!H230</f>
        <v>0</v>
      </c>
      <c r="E289" s="339">
        <f>+'Alimentazione CE Costi'!I230</f>
        <v>0</v>
      </c>
      <c r="F289" s="334"/>
      <c r="H289" s="334"/>
      <c r="J289" s="334"/>
    </row>
    <row r="290" spans="1:10" ht="22.5">
      <c r="A290" s="330" t="s">
        <v>1586</v>
      </c>
      <c r="B290" s="337" t="s">
        <v>817</v>
      </c>
      <c r="C290" s="338" t="s">
        <v>1792</v>
      </c>
      <c r="D290" s="339">
        <f>+'Alimentazione CE Costi'!H231</f>
        <v>0</v>
      </c>
      <c r="E290" s="339">
        <f>+'Alimentazione CE Costi'!I231</f>
        <v>0</v>
      </c>
      <c r="F290" s="334"/>
      <c r="H290" s="334"/>
      <c r="J290" s="334"/>
    </row>
    <row r="291" spans="1:10">
      <c r="A291" s="330"/>
      <c r="B291" s="337" t="s">
        <v>818</v>
      </c>
      <c r="C291" s="338" t="s">
        <v>1793</v>
      </c>
      <c r="D291" s="339">
        <f>+ROUND(SUM('Alimentazione CE Costi'!H233:H240),2)</f>
        <v>0</v>
      </c>
      <c r="E291" s="339">
        <f>+ROUND(SUM('Alimentazione CE Costi'!I233:I240),2)</f>
        <v>0</v>
      </c>
      <c r="F291" s="334"/>
      <c r="H291" s="334"/>
      <c r="J291" s="334"/>
    </row>
    <row r="292" spans="1:10">
      <c r="A292" s="330"/>
      <c r="B292" s="337" t="s">
        <v>824</v>
      </c>
      <c r="C292" s="338" t="s">
        <v>1794</v>
      </c>
      <c r="D292" s="339">
        <f>+'Alimentazione CE Costi'!H242+'Alimentazione CE Costi'!H243</f>
        <v>0</v>
      </c>
      <c r="E292" s="339">
        <f>+'Alimentazione CE Costi'!I242+'Alimentazione CE Costi'!I243</f>
        <v>0</v>
      </c>
      <c r="F292" s="334"/>
      <c r="H292" s="334"/>
      <c r="J292" s="334"/>
    </row>
    <row r="293" spans="1:10" ht="22.5">
      <c r="A293" s="347"/>
      <c r="B293" s="511" t="s">
        <v>827</v>
      </c>
      <c r="C293" s="512" t="s">
        <v>1795</v>
      </c>
      <c r="D293" s="336">
        <f t="shared" ref="D293:E293" si="54">SUM(D294:D300)</f>
        <v>0</v>
      </c>
      <c r="E293" s="336">
        <f t="shared" si="54"/>
        <v>0</v>
      </c>
      <c r="F293" s="334"/>
      <c r="H293" s="334"/>
      <c r="J293" s="334"/>
    </row>
    <row r="294" spans="1:10" ht="22.5">
      <c r="A294" s="330"/>
      <c r="B294" s="337" t="s">
        <v>829</v>
      </c>
      <c r="C294" s="338" t="s">
        <v>1796</v>
      </c>
      <c r="D294" s="339">
        <f>+'Alimentazione CE Costi'!H245</f>
        <v>0</v>
      </c>
      <c r="E294" s="339">
        <f>+'Alimentazione CE Costi'!I245</f>
        <v>0</v>
      </c>
      <c r="F294" s="334"/>
      <c r="H294" s="334"/>
      <c r="J294" s="334"/>
    </row>
    <row r="295" spans="1:10" ht="22.5">
      <c r="A295" s="330"/>
      <c r="B295" s="337" t="s">
        <v>831</v>
      </c>
      <c r="C295" s="338" t="s">
        <v>1797</v>
      </c>
      <c r="D295" s="339">
        <f>+'Alimentazione CE Costi'!H246</f>
        <v>0</v>
      </c>
      <c r="E295" s="339">
        <f>+'Alimentazione CE Costi'!I246</f>
        <v>0</v>
      </c>
      <c r="F295" s="334"/>
      <c r="H295" s="334"/>
      <c r="J295" s="334"/>
    </row>
    <row r="296" spans="1:10" ht="22.5">
      <c r="A296" s="330"/>
      <c r="B296" s="337" t="s">
        <v>833</v>
      </c>
      <c r="C296" s="338" t="s">
        <v>1798</v>
      </c>
      <c r="D296" s="339">
        <f>+'Alimentazione CE Costi'!H247</f>
        <v>0</v>
      </c>
      <c r="E296" s="339">
        <f>+'Alimentazione CE Costi'!I247</f>
        <v>0</v>
      </c>
      <c r="F296" s="334"/>
      <c r="H296" s="334"/>
      <c r="J296" s="334"/>
    </row>
    <row r="297" spans="1:10" ht="33.75">
      <c r="A297" s="330"/>
      <c r="B297" s="337" t="s">
        <v>835</v>
      </c>
      <c r="C297" s="338" t="s">
        <v>1799</v>
      </c>
      <c r="D297" s="339">
        <f>+'Alimentazione CE Costi'!H249+'Alimentazione CE Costi'!H250+'Alimentazione CE Costi'!H251+'Alimentazione CE Costi'!H252</f>
        <v>0</v>
      </c>
      <c r="E297" s="339">
        <f>+'Alimentazione CE Costi'!I249+'Alimentazione CE Costi'!I250+'Alimentazione CE Costi'!I251+'Alimentazione CE Costi'!I252</f>
        <v>0</v>
      </c>
      <c r="F297" s="334"/>
      <c r="H297" s="334"/>
      <c r="J297" s="334"/>
    </row>
    <row r="298" spans="1:10" ht="45">
      <c r="A298" s="330" t="s">
        <v>1537</v>
      </c>
      <c r="B298" s="337" t="s">
        <v>841</v>
      </c>
      <c r="C298" s="338" t="s">
        <v>1800</v>
      </c>
      <c r="D298" s="339">
        <f>+'Alimentazione CE Costi'!H254+'Alimentazione CE Costi'!H255+'Alimentazione CE Costi'!H256+'Alimentazione CE Costi'!H257</f>
        <v>0</v>
      </c>
      <c r="E298" s="339">
        <f>+'Alimentazione CE Costi'!I254+'Alimentazione CE Costi'!I255+'Alimentazione CE Costi'!I256+'Alimentazione CE Costi'!I257</f>
        <v>0</v>
      </c>
      <c r="F298" s="334"/>
      <c r="H298" s="334"/>
      <c r="J298" s="334"/>
    </row>
    <row r="299" spans="1:10" ht="22.5">
      <c r="A299" s="330"/>
      <c r="B299" s="337" t="s">
        <v>843</v>
      </c>
      <c r="C299" s="338" t="s">
        <v>1801</v>
      </c>
      <c r="D299" s="339">
        <f>+ROUND(SUM('Alimentazione CE Costi'!H259:H269),2)</f>
        <v>0</v>
      </c>
      <c r="E299" s="339">
        <f>+ROUND(SUM('Alimentazione CE Costi'!I259:I269),2)</f>
        <v>0</v>
      </c>
      <c r="F299" s="334"/>
      <c r="H299" s="334"/>
      <c r="J299" s="334"/>
    </row>
    <row r="300" spans="1:10" ht="33.75">
      <c r="A300" s="330" t="s">
        <v>1537</v>
      </c>
      <c r="B300" s="337" t="s">
        <v>854</v>
      </c>
      <c r="C300" s="338" t="s">
        <v>1802</v>
      </c>
      <c r="D300" s="339">
        <f>+ROUND(SUM('Alimentazione CE Costi'!H271:H279),2)</f>
        <v>0</v>
      </c>
      <c r="E300" s="339">
        <f>+ROUND(SUM('Alimentazione CE Costi'!I271:I279),2)</f>
        <v>0</v>
      </c>
      <c r="F300" s="334"/>
      <c r="H300" s="334"/>
      <c r="J300" s="334"/>
    </row>
    <row r="301" spans="1:10">
      <c r="A301" s="330"/>
      <c r="B301" s="511" t="s">
        <v>856</v>
      </c>
      <c r="C301" s="512" t="s">
        <v>1803</v>
      </c>
      <c r="D301" s="336">
        <f t="shared" ref="D301:E301" si="55">SUM(D302:D308)</f>
        <v>3638024</v>
      </c>
      <c r="E301" s="336">
        <f t="shared" si="55"/>
        <v>3163600</v>
      </c>
      <c r="F301" s="334"/>
      <c r="H301" s="334"/>
      <c r="J301" s="334"/>
    </row>
    <row r="302" spans="1:10">
      <c r="A302" s="347"/>
      <c r="B302" s="337" t="s">
        <v>858</v>
      </c>
      <c r="C302" s="338" t="s">
        <v>1804</v>
      </c>
      <c r="D302" s="339">
        <f>+'Alimentazione CE Costi'!H281</f>
        <v>2166416</v>
      </c>
      <c r="E302" s="339">
        <f>+'Alimentazione CE Costi'!I281</f>
        <v>2300000</v>
      </c>
      <c r="F302" s="334"/>
      <c r="H302" s="334"/>
      <c r="J302" s="334"/>
    </row>
    <row r="303" spans="1:10">
      <c r="A303" s="347"/>
      <c r="B303" s="337" t="s">
        <v>860</v>
      </c>
      <c r="C303" s="338" t="s">
        <v>1805</v>
      </c>
      <c r="D303" s="339">
        <f>+'Alimentazione CE Costi'!H282</f>
        <v>0</v>
      </c>
      <c r="E303" s="339">
        <f>+'Alimentazione CE Costi'!I282</f>
        <v>0</v>
      </c>
      <c r="F303" s="334"/>
      <c r="H303" s="334"/>
      <c r="J303" s="334"/>
    </row>
    <row r="304" spans="1:10" ht="22.5">
      <c r="A304" s="330"/>
      <c r="B304" s="337" t="s">
        <v>862</v>
      </c>
      <c r="C304" s="338" t="s">
        <v>1806</v>
      </c>
      <c r="D304" s="339">
        <f>+'Alimentazione CE Costi'!H283</f>
        <v>0</v>
      </c>
      <c r="E304" s="339">
        <f>+'Alimentazione CE Costi'!I283</f>
        <v>0</v>
      </c>
      <c r="F304" s="334"/>
      <c r="H304" s="334"/>
      <c r="J304" s="334"/>
    </row>
    <row r="305" spans="1:10">
      <c r="A305" s="347"/>
      <c r="B305" s="337" t="s">
        <v>864</v>
      </c>
      <c r="C305" s="338" t="s">
        <v>1807</v>
      </c>
      <c r="D305" s="339">
        <f>+'Alimentazione CE Costi'!H284</f>
        <v>0</v>
      </c>
      <c r="E305" s="339">
        <f>+'Alimentazione CE Costi'!I284</f>
        <v>0</v>
      </c>
      <c r="F305" s="334"/>
      <c r="H305" s="334"/>
      <c r="J305" s="334"/>
    </row>
    <row r="306" spans="1:10">
      <c r="A306" s="347"/>
      <c r="B306" s="337" t="s">
        <v>866</v>
      </c>
      <c r="C306" s="338" t="s">
        <v>1808</v>
      </c>
      <c r="D306" s="339">
        <f>+ROUND(SUM('Alimentazione CE Costi'!H286:H295),2)</f>
        <v>113160</v>
      </c>
      <c r="E306" s="339">
        <f>+ROUND(SUM('Alimentazione CE Costi'!I286:I295),2)</f>
        <v>109600</v>
      </c>
      <c r="F306" s="334"/>
      <c r="H306" s="334"/>
      <c r="J306" s="334"/>
    </row>
    <row r="307" spans="1:10" ht="22.5">
      <c r="A307" s="347" t="s">
        <v>1537</v>
      </c>
      <c r="B307" s="337" t="s">
        <v>877</v>
      </c>
      <c r="C307" s="338" t="s">
        <v>1809</v>
      </c>
      <c r="D307" s="339">
        <f>+'Alimentazione CE Costi'!H297+'Alimentazione CE Costi'!H298</f>
        <v>1358448</v>
      </c>
      <c r="E307" s="339">
        <f>+'Alimentazione CE Costi'!I297+'Alimentazione CE Costi'!I298</f>
        <v>754000</v>
      </c>
      <c r="F307" s="334"/>
      <c r="H307" s="334"/>
      <c r="J307" s="334"/>
    </row>
    <row r="308" spans="1:10">
      <c r="A308" s="330" t="s">
        <v>1537</v>
      </c>
      <c r="B308" s="337" t="s">
        <v>881</v>
      </c>
      <c r="C308" s="338" t="s">
        <v>1810</v>
      </c>
      <c r="D308" s="339">
        <f>+'Alimentazione CE Costi'!H299</f>
        <v>0</v>
      </c>
      <c r="E308" s="339">
        <f>+'Alimentazione CE Costi'!I299</f>
        <v>0</v>
      </c>
      <c r="F308" s="359"/>
      <c r="H308" s="334"/>
      <c r="J308" s="334"/>
    </row>
    <row r="309" spans="1:10" ht="22.5">
      <c r="A309" s="330"/>
      <c r="B309" s="511" t="s">
        <v>883</v>
      </c>
      <c r="C309" s="512" t="s">
        <v>1811</v>
      </c>
      <c r="D309" s="336">
        <f t="shared" ref="D309:E309" si="56">SUM(D310:D312,D319)</f>
        <v>1023400</v>
      </c>
      <c r="E309" s="336">
        <f t="shared" si="56"/>
        <v>1858630</v>
      </c>
      <c r="F309" s="334"/>
      <c r="H309" s="334"/>
      <c r="J309" s="334"/>
    </row>
    <row r="310" spans="1:10" ht="22.5">
      <c r="A310" s="345" t="s">
        <v>1537</v>
      </c>
      <c r="B310" s="337" t="s">
        <v>885</v>
      </c>
      <c r="C310" s="338" t="s">
        <v>1812</v>
      </c>
      <c r="D310" s="339">
        <f>+'Alimentazione CE Costi'!H301</f>
        <v>4000</v>
      </c>
      <c r="E310" s="339">
        <f>+'Alimentazione CE Costi'!I301</f>
        <v>15000</v>
      </c>
      <c r="F310" s="334"/>
      <c r="H310" s="334"/>
      <c r="J310" s="334"/>
    </row>
    <row r="311" spans="1:10" ht="22.5">
      <c r="A311" s="345"/>
      <c r="B311" s="337" t="s">
        <v>887</v>
      </c>
      <c r="C311" s="338" t="s">
        <v>1813</v>
      </c>
      <c r="D311" s="339">
        <f>+'Alimentazione CE Costi'!H302</f>
        <v>30500</v>
      </c>
      <c r="E311" s="339">
        <f>+'Alimentazione CE Costi'!I302</f>
        <v>0</v>
      </c>
      <c r="F311" s="334"/>
      <c r="H311" s="334"/>
      <c r="J311" s="334"/>
    </row>
    <row r="312" spans="1:10" ht="22.5">
      <c r="A312" s="345"/>
      <c r="B312" s="340" t="s">
        <v>889</v>
      </c>
      <c r="C312" s="341" t="s">
        <v>1814</v>
      </c>
      <c r="D312" s="342">
        <f t="shared" ref="D312:E312" si="57">SUM(D313:D318)</f>
        <v>945800</v>
      </c>
      <c r="E312" s="342">
        <f t="shared" si="57"/>
        <v>1804430</v>
      </c>
      <c r="F312" s="334"/>
      <c r="H312" s="334"/>
      <c r="J312" s="334"/>
    </row>
    <row r="313" spans="1:10" ht="22.5">
      <c r="A313" s="345"/>
      <c r="B313" s="337" t="s">
        <v>891</v>
      </c>
      <c r="C313" s="338" t="s">
        <v>1815</v>
      </c>
      <c r="D313" s="339">
        <f>+'Alimentazione CE Costi'!H304</f>
        <v>0</v>
      </c>
      <c r="E313" s="339">
        <f>+'Alimentazione CE Costi'!I304</f>
        <v>0</v>
      </c>
      <c r="F313" s="334"/>
      <c r="H313" s="334"/>
      <c r="J313" s="334"/>
    </row>
    <row r="314" spans="1:10" ht="22.5">
      <c r="A314" s="345"/>
      <c r="B314" s="337" t="s">
        <v>893</v>
      </c>
      <c r="C314" s="338" t="s">
        <v>1816</v>
      </c>
      <c r="D314" s="339">
        <f>+'Alimentazione CE Costi'!H306+'Alimentazione CE Costi'!H307+'Alimentazione CE Costi'!H308</f>
        <v>0</v>
      </c>
      <c r="E314" s="339">
        <f>+'Alimentazione CE Costi'!I306+'Alimentazione CE Costi'!I307+'Alimentazione CE Costi'!I308</f>
        <v>203000</v>
      </c>
      <c r="F314" s="334"/>
      <c r="H314" s="334"/>
      <c r="J314" s="334"/>
    </row>
    <row r="315" spans="1:10" ht="22.5">
      <c r="A315" s="345"/>
      <c r="B315" s="337" t="s">
        <v>898</v>
      </c>
      <c r="C315" s="338" t="s">
        <v>1817</v>
      </c>
      <c r="D315" s="339">
        <f>+'Alimentazione CE Costi'!H310+'Alimentazione CE Costi'!H311+'Alimentazione CE Costi'!H312+'Alimentazione CE Costi'!H313</f>
        <v>0</v>
      </c>
      <c r="E315" s="339">
        <f>+'Alimentazione CE Costi'!I310+'Alimentazione CE Costi'!I311+'Alimentazione CE Costi'!I312+'Alimentazione CE Costi'!I313</f>
        <v>0</v>
      </c>
      <c r="F315" s="334"/>
      <c r="H315" s="334"/>
      <c r="J315" s="334"/>
    </row>
    <row r="316" spans="1:10" ht="22.5">
      <c r="A316" s="345"/>
      <c r="B316" s="337" t="s">
        <v>904</v>
      </c>
      <c r="C316" s="338" t="s">
        <v>1818</v>
      </c>
      <c r="D316" s="339">
        <f>+'Alimentazione CE Costi'!H315+'Alimentazione CE Costi'!H316</f>
        <v>0</v>
      </c>
      <c r="E316" s="339">
        <f>+'Alimentazione CE Costi'!I315+'Alimentazione CE Costi'!I316</f>
        <v>0</v>
      </c>
      <c r="F316" s="334"/>
      <c r="H316" s="334"/>
      <c r="J316" s="334"/>
    </row>
    <row r="317" spans="1:10">
      <c r="A317" s="345"/>
      <c r="B317" s="337" t="s">
        <v>907</v>
      </c>
      <c r="C317" s="338" t="s">
        <v>1819</v>
      </c>
      <c r="D317" s="339">
        <f>+'Alimentazione CE Costi'!H317</f>
        <v>0</v>
      </c>
      <c r="E317" s="339">
        <f>+'Alimentazione CE Costi'!I317</f>
        <v>0</v>
      </c>
      <c r="F317" s="334"/>
      <c r="H317" s="334"/>
      <c r="J317" s="334"/>
    </row>
    <row r="318" spans="1:10" ht="22.5">
      <c r="A318" s="345"/>
      <c r="B318" s="337" t="s">
        <v>909</v>
      </c>
      <c r="C318" s="338" t="s">
        <v>1820</v>
      </c>
      <c r="D318" s="339">
        <f>+ROUND(SUM('Alimentazione CE Costi'!H319:H327),2)</f>
        <v>945800</v>
      </c>
      <c r="E318" s="339">
        <f>+ROUND(SUM('Alimentazione CE Costi'!I319:I327),2)</f>
        <v>1601430</v>
      </c>
      <c r="F318" s="334"/>
      <c r="H318" s="334"/>
      <c r="J318" s="334"/>
    </row>
    <row r="319" spans="1:10" ht="22.5">
      <c r="A319" s="345"/>
      <c r="B319" s="340" t="s">
        <v>920</v>
      </c>
      <c r="C319" s="341" t="s">
        <v>1821</v>
      </c>
      <c r="D319" s="342">
        <f t="shared" ref="D319:E319" si="58">SUM(D320:D322)</f>
        <v>43100</v>
      </c>
      <c r="E319" s="342">
        <f t="shared" si="58"/>
        <v>39200</v>
      </c>
      <c r="F319" s="334"/>
      <c r="H319" s="334"/>
      <c r="J319" s="334"/>
    </row>
    <row r="320" spans="1:10" ht="22.5">
      <c r="A320" s="345" t="s">
        <v>1537</v>
      </c>
      <c r="B320" s="337" t="s">
        <v>922</v>
      </c>
      <c r="C320" s="338" t="s">
        <v>1822</v>
      </c>
      <c r="D320" s="339">
        <f>+'Alimentazione CE Costi'!H329</f>
        <v>43100</v>
      </c>
      <c r="E320" s="339">
        <f>+'Alimentazione CE Costi'!I329</f>
        <v>39200</v>
      </c>
      <c r="F320" s="334"/>
      <c r="H320" s="334"/>
      <c r="J320" s="334"/>
    </row>
    <row r="321" spans="1:10" ht="22.5">
      <c r="A321" s="345"/>
      <c r="B321" s="337" t="s">
        <v>924</v>
      </c>
      <c r="C321" s="338" t="s">
        <v>1823</v>
      </c>
      <c r="D321" s="339">
        <f>+'Alimentazione CE Costi'!H330</f>
        <v>0</v>
      </c>
      <c r="E321" s="339">
        <f>+'Alimentazione CE Costi'!I330</f>
        <v>0</v>
      </c>
      <c r="F321" s="334"/>
      <c r="H321" s="334"/>
      <c r="J321" s="334"/>
    </row>
    <row r="322" spans="1:10" ht="22.5">
      <c r="A322" s="345" t="s">
        <v>1586</v>
      </c>
      <c r="B322" s="337" t="s">
        <v>926</v>
      </c>
      <c r="C322" s="338" t="s">
        <v>1824</v>
      </c>
      <c r="D322" s="339">
        <f>+'Alimentazione CE Costi'!H331</f>
        <v>0</v>
      </c>
      <c r="E322" s="339">
        <f>+'Alimentazione CE Costi'!I331</f>
        <v>0</v>
      </c>
      <c r="F322" s="334"/>
      <c r="H322" s="334"/>
      <c r="J322" s="334"/>
    </row>
    <row r="323" spans="1:10" ht="22.5">
      <c r="A323" s="345"/>
      <c r="B323" s="511" t="s">
        <v>928</v>
      </c>
      <c r="C323" s="512" t="s">
        <v>1825</v>
      </c>
      <c r="D323" s="336">
        <f t="shared" ref="D323:E323" si="59">SUM(D324:D330)</f>
        <v>2249102</v>
      </c>
      <c r="E323" s="336">
        <f t="shared" si="59"/>
        <v>2300000</v>
      </c>
      <c r="F323" s="334"/>
      <c r="H323" s="334"/>
      <c r="J323" s="334"/>
    </row>
    <row r="324" spans="1:10" ht="22.5">
      <c r="A324" s="358" t="s">
        <v>1537</v>
      </c>
      <c r="B324" s="337" t="s">
        <v>930</v>
      </c>
      <c r="C324" s="338" t="s">
        <v>1826</v>
      </c>
      <c r="D324" s="339">
        <f>+'Alimentazione CE Costi'!H333</f>
        <v>0</v>
      </c>
      <c r="E324" s="339">
        <f>+'Alimentazione CE Costi'!I333</f>
        <v>0</v>
      </c>
      <c r="F324" s="334"/>
      <c r="H324" s="334"/>
      <c r="J324" s="334"/>
    </row>
    <row r="325" spans="1:10" ht="22.5">
      <c r="A325" s="345"/>
      <c r="B325" s="337" t="s">
        <v>932</v>
      </c>
      <c r="C325" s="338" t="s">
        <v>1827</v>
      </c>
      <c r="D325" s="339">
        <f>+'Alimentazione CE Costi'!H334</f>
        <v>0</v>
      </c>
      <c r="E325" s="339">
        <f>+'Alimentazione CE Costi'!I334</f>
        <v>0</v>
      </c>
      <c r="F325" s="334"/>
      <c r="H325" s="334"/>
      <c r="J325" s="334"/>
    </row>
    <row r="326" spans="1:10" ht="22.5">
      <c r="A326" s="345" t="s">
        <v>1586</v>
      </c>
      <c r="B326" s="337" t="s">
        <v>934</v>
      </c>
      <c r="C326" s="338" t="s">
        <v>1828</v>
      </c>
      <c r="D326" s="339">
        <f>+'Alimentazione CE Costi'!H335</f>
        <v>0</v>
      </c>
      <c r="E326" s="339">
        <f>+'Alimentazione CE Costi'!I335</f>
        <v>0</v>
      </c>
      <c r="F326" s="334"/>
      <c r="H326" s="334"/>
      <c r="J326" s="334"/>
    </row>
    <row r="327" spans="1:10">
      <c r="A327" s="358"/>
      <c r="B327" s="337" t="s">
        <v>936</v>
      </c>
      <c r="C327" s="338" t="s">
        <v>1829</v>
      </c>
      <c r="D327" s="339">
        <f>+'Alimentazione CE Costi'!H337+'Alimentazione CE Costi'!H338</f>
        <v>2249102</v>
      </c>
      <c r="E327" s="339">
        <f>+'Alimentazione CE Costi'!I337+'Alimentazione CE Costi'!I338</f>
        <v>2300000</v>
      </c>
      <c r="F327" s="334"/>
      <c r="H327" s="334"/>
      <c r="J327" s="334"/>
    </row>
    <row r="328" spans="1:10" ht="22.5">
      <c r="A328" s="347"/>
      <c r="B328" s="337" t="s">
        <v>939</v>
      </c>
      <c r="C328" s="338" t="s">
        <v>1830</v>
      </c>
      <c r="D328" s="339">
        <f>+'Alimentazione CE Costi'!H339</f>
        <v>0</v>
      </c>
      <c r="E328" s="339">
        <f>+'Alimentazione CE Costi'!I339</f>
        <v>0</v>
      </c>
      <c r="F328" s="334"/>
      <c r="H328" s="334"/>
      <c r="J328" s="334"/>
    </row>
    <row r="329" spans="1:10" ht="22.5">
      <c r="A329" s="347" t="s">
        <v>1537</v>
      </c>
      <c r="B329" s="337" t="s">
        <v>941</v>
      </c>
      <c r="C329" s="338" t="s">
        <v>1831</v>
      </c>
      <c r="D329" s="339">
        <f>+'Alimentazione CE Costi'!H340</f>
        <v>0</v>
      </c>
      <c r="E329" s="339">
        <f>+'Alimentazione CE Costi'!I340</f>
        <v>0</v>
      </c>
      <c r="F329" s="334"/>
      <c r="H329" s="334"/>
      <c r="J329" s="334"/>
    </row>
    <row r="330" spans="1:10" ht="22.5">
      <c r="A330" s="347" t="s">
        <v>1586</v>
      </c>
      <c r="B330" s="337" t="s">
        <v>943</v>
      </c>
      <c r="C330" s="338" t="s">
        <v>1832</v>
      </c>
      <c r="D330" s="339">
        <f>+'Alimentazione CE Costi'!H341</f>
        <v>0</v>
      </c>
      <c r="E330" s="339">
        <f>+'Alimentazione CE Costi'!I341</f>
        <v>0</v>
      </c>
      <c r="F330" s="334"/>
      <c r="H330" s="334"/>
      <c r="J330" s="334"/>
    </row>
    <row r="331" spans="1:10" ht="22.5">
      <c r="A331" s="360" t="s">
        <v>1582</v>
      </c>
      <c r="B331" s="365" t="s">
        <v>944</v>
      </c>
      <c r="C331" s="366" t="s">
        <v>1833</v>
      </c>
      <c r="D331" s="339">
        <f>+'Alimentazione CE Costi'!H342</f>
        <v>0</v>
      </c>
      <c r="E331" s="339">
        <f>+'Alimentazione CE Costi'!I342</f>
        <v>0</v>
      </c>
      <c r="F331" s="334"/>
      <c r="H331" s="334"/>
      <c r="J331" s="334"/>
    </row>
    <row r="332" spans="1:10">
      <c r="A332" s="347"/>
      <c r="B332" s="505" t="s">
        <v>946</v>
      </c>
      <c r="C332" s="506" t="s">
        <v>1834</v>
      </c>
      <c r="D332" s="335">
        <f t="shared" ref="D332:E332" si="60">+D333+D353+D367</f>
        <v>17249081</v>
      </c>
      <c r="E332" s="335">
        <f t="shared" si="60"/>
        <v>19075235</v>
      </c>
      <c r="F332" s="334"/>
      <c r="H332" s="334"/>
      <c r="J332" s="334"/>
    </row>
    <row r="333" spans="1:10">
      <c r="A333" s="330"/>
      <c r="B333" s="511" t="s">
        <v>948</v>
      </c>
      <c r="C333" s="512" t="s">
        <v>1835</v>
      </c>
      <c r="D333" s="336">
        <f t="shared" ref="D333:E333" si="61">+D334+D335+D336+D339+D340+D341+D342+D343+D344+D345+D346+D349</f>
        <v>16421338</v>
      </c>
      <c r="E333" s="336">
        <f t="shared" si="61"/>
        <v>18107024</v>
      </c>
      <c r="F333" s="334"/>
      <c r="H333" s="334"/>
      <c r="J333" s="334"/>
    </row>
    <row r="334" spans="1:10">
      <c r="A334" s="330"/>
      <c r="B334" s="337" t="s">
        <v>950</v>
      </c>
      <c r="C334" s="338" t="s">
        <v>1836</v>
      </c>
      <c r="D334" s="339">
        <f>+'Alimentazione CE Costi'!H345</f>
        <v>0</v>
      </c>
      <c r="E334" s="339">
        <f>+'Alimentazione CE Costi'!I345</f>
        <v>0</v>
      </c>
      <c r="F334" s="334"/>
      <c r="H334" s="334"/>
      <c r="J334" s="334"/>
    </row>
    <row r="335" spans="1:10">
      <c r="A335" s="330"/>
      <c r="B335" s="337" t="s">
        <v>952</v>
      </c>
      <c r="C335" s="338" t="s">
        <v>1837</v>
      </c>
      <c r="D335" s="339">
        <f>+'Alimentazione CE Costi'!H346</f>
        <v>38842</v>
      </c>
      <c r="E335" s="339">
        <f>+'Alimentazione CE Costi'!I346</f>
        <v>20000</v>
      </c>
      <c r="F335" s="334"/>
      <c r="H335" s="334"/>
      <c r="J335" s="334"/>
    </row>
    <row r="336" spans="1:10">
      <c r="A336" s="330"/>
      <c r="B336" s="340" t="s">
        <v>954</v>
      </c>
      <c r="C336" s="341" t="s">
        <v>1838</v>
      </c>
      <c r="D336" s="342">
        <f t="shared" ref="D336:E336" si="62">+D337+D338</f>
        <v>120314</v>
      </c>
      <c r="E336" s="342">
        <f t="shared" si="62"/>
        <v>122000</v>
      </c>
      <c r="F336" s="334"/>
      <c r="H336" s="334"/>
      <c r="J336" s="334"/>
    </row>
    <row r="337" spans="1:10">
      <c r="A337" s="330"/>
      <c r="B337" s="337" t="s">
        <v>956</v>
      </c>
      <c r="C337" s="338" t="s">
        <v>1839</v>
      </c>
      <c r="D337" s="339">
        <f>+'Alimentazione CE Costi'!H348</f>
        <v>73563</v>
      </c>
      <c r="E337" s="339">
        <f>+'Alimentazione CE Costi'!I348</f>
        <v>74000</v>
      </c>
      <c r="F337" s="334"/>
      <c r="H337" s="334"/>
      <c r="J337" s="334"/>
    </row>
    <row r="338" spans="1:10">
      <c r="A338" s="330"/>
      <c r="B338" s="337" t="s">
        <v>958</v>
      </c>
      <c r="C338" s="338" t="s">
        <v>1840</v>
      </c>
      <c r="D338" s="339">
        <f>+'Alimentazione CE Costi'!H349</f>
        <v>46751</v>
      </c>
      <c r="E338" s="339">
        <f>+'Alimentazione CE Costi'!I349</f>
        <v>48000</v>
      </c>
      <c r="F338" s="334"/>
      <c r="H338" s="334"/>
      <c r="J338" s="334"/>
    </row>
    <row r="339" spans="1:10">
      <c r="A339" s="330"/>
      <c r="B339" s="337" t="s">
        <v>960</v>
      </c>
      <c r="C339" s="338" t="s">
        <v>1841</v>
      </c>
      <c r="D339" s="339">
        <f>+'Alimentazione CE Costi'!H350</f>
        <v>0</v>
      </c>
      <c r="E339" s="339">
        <f>+'Alimentazione CE Costi'!I350</f>
        <v>0</v>
      </c>
      <c r="F339" s="334"/>
      <c r="H339" s="334"/>
      <c r="J339" s="334"/>
    </row>
    <row r="340" spans="1:10">
      <c r="A340" s="330"/>
      <c r="B340" s="337" t="s">
        <v>962</v>
      </c>
      <c r="C340" s="338" t="s">
        <v>1842</v>
      </c>
      <c r="D340" s="339">
        <f>+'Alimentazione CE Costi'!H352+'Alimentazione CE Costi'!H353+'Alimentazione CE Costi'!H354</f>
        <v>25000</v>
      </c>
      <c r="E340" s="339">
        <f>+'Alimentazione CE Costi'!I352+'Alimentazione CE Costi'!I353+'Alimentazione CE Costi'!I354</f>
        <v>25000</v>
      </c>
      <c r="F340" s="334"/>
      <c r="H340" s="334"/>
      <c r="J340" s="334"/>
    </row>
    <row r="341" spans="1:10">
      <c r="A341" s="330"/>
      <c r="B341" s="337" t="s">
        <v>967</v>
      </c>
      <c r="C341" s="338" t="s">
        <v>1843</v>
      </c>
      <c r="D341" s="339">
        <f>+'Alimentazione CE Costi'!H355</f>
        <v>476</v>
      </c>
      <c r="E341" s="339">
        <f>+'Alimentazione CE Costi'!I355</f>
        <v>1500</v>
      </c>
      <c r="F341" s="334"/>
      <c r="H341" s="334"/>
      <c r="J341" s="334"/>
    </row>
    <row r="342" spans="1:10">
      <c r="A342" s="330"/>
      <c r="B342" s="337" t="s">
        <v>969</v>
      </c>
      <c r="C342" s="338" t="s">
        <v>1844</v>
      </c>
      <c r="D342" s="339">
        <f>+'Alimentazione CE Costi'!H356</f>
        <v>126731</v>
      </c>
      <c r="E342" s="339">
        <f>+'Alimentazione CE Costi'!I356</f>
        <v>134600</v>
      </c>
      <c r="F342" s="334"/>
      <c r="H342" s="334"/>
      <c r="J342" s="334"/>
    </row>
    <row r="343" spans="1:10">
      <c r="A343" s="330"/>
      <c r="B343" s="337" t="s">
        <v>971</v>
      </c>
      <c r="C343" s="338" t="s">
        <v>1845</v>
      </c>
      <c r="D343" s="339">
        <f>+'Alimentazione CE Costi'!H358+'Alimentazione CE Costi'!H359</f>
        <v>21723</v>
      </c>
      <c r="E343" s="339">
        <f>+'Alimentazione CE Costi'!I358+'Alimentazione CE Costi'!I359</f>
        <v>32102</v>
      </c>
      <c r="F343" s="334"/>
      <c r="H343" s="334"/>
      <c r="J343" s="334"/>
    </row>
    <row r="344" spans="1:10">
      <c r="A344" s="330"/>
      <c r="B344" s="337" t="s">
        <v>975</v>
      </c>
      <c r="C344" s="338" t="s">
        <v>1846</v>
      </c>
      <c r="D344" s="339">
        <f>+'Alimentazione CE Costi'!H360</f>
        <v>7492</v>
      </c>
      <c r="E344" s="339">
        <f>+'Alimentazione CE Costi'!I360</f>
        <v>8000</v>
      </c>
      <c r="F344" s="334"/>
      <c r="H344" s="334"/>
      <c r="J344" s="334"/>
    </row>
    <row r="345" spans="1:10">
      <c r="A345" s="330"/>
      <c r="B345" s="337" t="s">
        <v>977</v>
      </c>
      <c r="C345" s="338" t="s">
        <v>1847</v>
      </c>
      <c r="D345" s="339">
        <f>+ROUND(SUM('Alimentazione CE Costi'!H362:H366),2)</f>
        <v>245380</v>
      </c>
      <c r="E345" s="339">
        <f>+ROUND(SUM('Alimentazione CE Costi'!I362:I366),2)</f>
        <v>247000</v>
      </c>
      <c r="F345" s="334"/>
      <c r="H345" s="334"/>
      <c r="J345" s="334"/>
    </row>
    <row r="346" spans="1:10">
      <c r="A346" s="347"/>
      <c r="B346" s="340" t="s">
        <v>983</v>
      </c>
      <c r="C346" s="341" t="s">
        <v>1848</v>
      </c>
      <c r="D346" s="342">
        <f t="shared" ref="D346:E346" si="63">+D347+D348</f>
        <v>3749888</v>
      </c>
      <c r="E346" s="342">
        <f t="shared" si="63"/>
        <v>3933553</v>
      </c>
      <c r="F346" s="334"/>
      <c r="H346" s="334"/>
      <c r="J346" s="334"/>
    </row>
    <row r="347" spans="1:10">
      <c r="A347" s="347"/>
      <c r="B347" s="337" t="s">
        <v>985</v>
      </c>
      <c r="C347" s="338" t="s">
        <v>1849</v>
      </c>
      <c r="D347" s="339">
        <f>+'Alimentazione CE Costi'!H368</f>
        <v>3716553</v>
      </c>
      <c r="E347" s="339">
        <f>+'Alimentazione CE Costi'!I368</f>
        <v>3898553</v>
      </c>
      <c r="F347" s="359"/>
      <c r="H347" s="334"/>
      <c r="J347" s="334"/>
    </row>
    <row r="348" spans="1:10">
      <c r="A348" s="347"/>
      <c r="B348" s="337" t="s">
        <v>987</v>
      </c>
      <c r="C348" s="338" t="s">
        <v>1850</v>
      </c>
      <c r="D348" s="339">
        <f>+'Alimentazione CE Costi'!H369</f>
        <v>33335</v>
      </c>
      <c r="E348" s="339">
        <f>+'Alimentazione CE Costi'!I369</f>
        <v>35000</v>
      </c>
      <c r="F348" s="334"/>
      <c r="H348" s="334"/>
      <c r="J348" s="334"/>
    </row>
    <row r="349" spans="1:10">
      <c r="A349" s="347"/>
      <c r="B349" s="340" t="s">
        <v>989</v>
      </c>
      <c r="C349" s="341" t="s">
        <v>1851</v>
      </c>
      <c r="D349" s="342">
        <f t="shared" ref="D349:E349" si="64">+D350+D351+D352</f>
        <v>12085492</v>
      </c>
      <c r="E349" s="342">
        <f t="shared" si="64"/>
        <v>13583269</v>
      </c>
      <c r="F349" s="334"/>
      <c r="H349" s="334"/>
      <c r="J349" s="334"/>
    </row>
    <row r="350" spans="1:10" ht="22.5">
      <c r="A350" s="347" t="s">
        <v>1537</v>
      </c>
      <c r="B350" s="337" t="s">
        <v>991</v>
      </c>
      <c r="C350" s="338" t="s">
        <v>1852</v>
      </c>
      <c r="D350" s="339">
        <f>+'Alimentazione CE Costi'!H371</f>
        <v>0</v>
      </c>
      <c r="E350" s="339">
        <f>+'Alimentazione CE Costi'!I371</f>
        <v>0</v>
      </c>
      <c r="F350" s="334"/>
      <c r="H350" s="334"/>
      <c r="J350" s="334"/>
    </row>
    <row r="351" spans="1:10">
      <c r="A351" s="330"/>
      <c r="B351" s="337" t="s">
        <v>993</v>
      </c>
      <c r="C351" s="338" t="s">
        <v>1853</v>
      </c>
      <c r="D351" s="339">
        <f>+'Alimentazione CE Costi'!H373+'Alimentazione CE Costi'!H374</f>
        <v>15144</v>
      </c>
      <c r="E351" s="339">
        <f>+'Alimentazione CE Costi'!I373+'Alimentazione CE Costi'!I374</f>
        <v>30000</v>
      </c>
      <c r="F351" s="334"/>
      <c r="H351" s="334"/>
      <c r="J351" s="334"/>
    </row>
    <row r="352" spans="1:10">
      <c r="A352" s="347"/>
      <c r="B352" s="337" t="s">
        <v>997</v>
      </c>
      <c r="C352" s="338" t="s">
        <v>1854</v>
      </c>
      <c r="D352" s="339">
        <f>+ROUND(SUM('Alimentazione CE Costi'!H376:H390),2)</f>
        <v>12070348</v>
      </c>
      <c r="E352" s="339">
        <f>+ROUND(SUM('Alimentazione CE Costi'!I376:I390),2)</f>
        <v>13553269</v>
      </c>
      <c r="F352" s="334"/>
      <c r="H352" s="334"/>
      <c r="J352" s="334"/>
    </row>
    <row r="353" spans="1:10" ht="22.5">
      <c r="A353" s="330"/>
      <c r="B353" s="511" t="s">
        <v>1013</v>
      </c>
      <c r="C353" s="512" t="s">
        <v>1855</v>
      </c>
      <c r="D353" s="336">
        <f t="shared" ref="D353:E353" si="65">+D354+D355+D356+D363</f>
        <v>807743</v>
      </c>
      <c r="E353" s="336">
        <f t="shared" si="65"/>
        <v>928211</v>
      </c>
      <c r="F353" s="334"/>
      <c r="H353" s="334"/>
      <c r="J353" s="334"/>
    </row>
    <row r="354" spans="1:10" ht="22.5">
      <c r="A354" s="330" t="s">
        <v>1537</v>
      </c>
      <c r="B354" s="337" t="s">
        <v>1015</v>
      </c>
      <c r="C354" s="338" t="s">
        <v>1856</v>
      </c>
      <c r="D354" s="339">
        <f>+'Alimentazione CE Costi'!H392</f>
        <v>28000</v>
      </c>
      <c r="E354" s="339">
        <f>+'Alimentazione CE Costi'!I392</f>
        <v>42000</v>
      </c>
      <c r="F354" s="334"/>
      <c r="H354" s="334"/>
      <c r="J354" s="334"/>
    </row>
    <row r="355" spans="1:10" ht="22.5">
      <c r="A355" s="330"/>
      <c r="B355" s="337" t="s">
        <v>1017</v>
      </c>
      <c r="C355" s="338" t="s">
        <v>1857</v>
      </c>
      <c r="D355" s="339">
        <f>+'Alimentazione CE Costi'!H393</f>
        <v>0</v>
      </c>
      <c r="E355" s="339">
        <f>+'Alimentazione CE Costi'!I393</f>
        <v>0</v>
      </c>
      <c r="F355" s="334"/>
      <c r="H355" s="334"/>
      <c r="J355" s="334"/>
    </row>
    <row r="356" spans="1:10" ht="22.5">
      <c r="A356" s="330"/>
      <c r="B356" s="340" t="s">
        <v>1019</v>
      </c>
      <c r="C356" s="341" t="s">
        <v>1858</v>
      </c>
      <c r="D356" s="342">
        <f t="shared" ref="D356:E356" si="66">SUM(D357:D362)</f>
        <v>709443</v>
      </c>
      <c r="E356" s="342">
        <f t="shared" si="66"/>
        <v>886211</v>
      </c>
      <c r="F356" s="334"/>
      <c r="H356" s="334"/>
      <c r="J356" s="334"/>
    </row>
    <row r="357" spans="1:10">
      <c r="A357" s="330"/>
      <c r="B357" s="337" t="s">
        <v>1021</v>
      </c>
      <c r="C357" s="338" t="s">
        <v>1859</v>
      </c>
      <c r="D357" s="339">
        <f>+'Alimentazione CE Costi'!H396+'Alimentazione CE Costi'!H397+'Alimentazione CE Costi'!H398+'Alimentazione CE Costi'!H399+'Alimentazione CE Costi'!H400</f>
        <v>7515</v>
      </c>
      <c r="E357" s="339">
        <f>+'Alimentazione CE Costi'!I396+'Alimentazione CE Costi'!I397+'Alimentazione CE Costi'!I398+'Alimentazione CE Costi'!I399+'Alimentazione CE Costi'!I400</f>
        <v>7600</v>
      </c>
      <c r="F357" s="334"/>
      <c r="H357" s="334"/>
      <c r="J357" s="334"/>
    </row>
    <row r="358" spans="1:10" ht="22.5">
      <c r="A358" s="330"/>
      <c r="B358" s="337" t="s">
        <v>1028</v>
      </c>
      <c r="C358" s="338" t="s">
        <v>1860</v>
      </c>
      <c r="D358" s="339">
        <f>+'Alimentazione CE Costi'!H401</f>
        <v>150</v>
      </c>
      <c r="E358" s="339">
        <f>+'Alimentazione CE Costi'!I401</f>
        <v>0</v>
      </c>
      <c r="F358" s="334"/>
      <c r="H358" s="334"/>
      <c r="J358" s="334"/>
    </row>
    <row r="359" spans="1:10" ht="22.5">
      <c r="A359" s="330"/>
      <c r="B359" s="337" t="s">
        <v>1030</v>
      </c>
      <c r="C359" s="338" t="s">
        <v>1861</v>
      </c>
      <c r="D359" s="339">
        <f>+'Alimentazione CE Costi'!H402</f>
        <v>0</v>
      </c>
      <c r="E359" s="339">
        <f>+'Alimentazione CE Costi'!I402</f>
        <v>0</v>
      </c>
      <c r="F359" s="334"/>
      <c r="H359" s="334"/>
      <c r="J359" s="334"/>
    </row>
    <row r="360" spans="1:10">
      <c r="A360" s="330"/>
      <c r="B360" s="337" t="s">
        <v>1032</v>
      </c>
      <c r="C360" s="338" t="s">
        <v>1862</v>
      </c>
      <c r="D360" s="339">
        <f>+'Alimentazione CE Costi'!H403</f>
        <v>691000</v>
      </c>
      <c r="E360" s="339">
        <f>+'Alimentazione CE Costi'!I403</f>
        <v>845817</v>
      </c>
      <c r="F360" s="334"/>
      <c r="H360" s="334"/>
      <c r="J360" s="334"/>
    </row>
    <row r="361" spans="1:10" ht="22.5">
      <c r="A361" s="330"/>
      <c r="B361" s="337" t="s">
        <v>1034</v>
      </c>
      <c r="C361" s="338" t="s">
        <v>1863</v>
      </c>
      <c r="D361" s="355">
        <f>+SUM('Alimentazione CE Costi'!H405:H409)</f>
        <v>10778</v>
      </c>
      <c r="E361" s="355">
        <f>+SUM('Alimentazione CE Costi'!I405:I409)</f>
        <v>32794</v>
      </c>
      <c r="F361" s="334"/>
      <c r="H361" s="334"/>
      <c r="J361" s="334"/>
    </row>
    <row r="362" spans="1:10" ht="45">
      <c r="A362" s="330"/>
      <c r="B362" s="337" t="s">
        <v>1040</v>
      </c>
      <c r="C362" s="338" t="s">
        <v>1864</v>
      </c>
      <c r="D362" s="339">
        <f>+'Alimentazione CE Costi'!H410</f>
        <v>0</v>
      </c>
      <c r="E362" s="339">
        <f>+'Alimentazione CE Costi'!I410</f>
        <v>0</v>
      </c>
      <c r="F362" s="334"/>
      <c r="H362" s="334"/>
      <c r="J362" s="334"/>
    </row>
    <row r="363" spans="1:10" ht="22.5">
      <c r="A363" s="330"/>
      <c r="B363" s="340" t="s">
        <v>1042</v>
      </c>
      <c r="C363" s="341" t="s">
        <v>1865</v>
      </c>
      <c r="D363" s="342">
        <f t="shared" ref="D363:E363" si="67">SUM(D364:D366)</f>
        <v>70300</v>
      </c>
      <c r="E363" s="342">
        <f t="shared" si="67"/>
        <v>0</v>
      </c>
      <c r="F363" s="334"/>
      <c r="H363" s="334"/>
      <c r="J363" s="334"/>
    </row>
    <row r="364" spans="1:10" ht="22.5">
      <c r="A364" s="330" t="s">
        <v>1537</v>
      </c>
      <c r="B364" s="337" t="s">
        <v>1044</v>
      </c>
      <c r="C364" s="338" t="s">
        <v>1866</v>
      </c>
      <c r="D364" s="339">
        <f>+'Alimentazione CE Costi'!H412</f>
        <v>70300</v>
      </c>
      <c r="E364" s="339">
        <f>+'Alimentazione CE Costi'!I412</f>
        <v>0</v>
      </c>
      <c r="F364" s="334"/>
      <c r="H364" s="334"/>
      <c r="J364" s="334"/>
    </row>
    <row r="365" spans="1:10" ht="22.5">
      <c r="A365" s="330"/>
      <c r="B365" s="337" t="s">
        <v>1046</v>
      </c>
      <c r="C365" s="338" t="s">
        <v>1867</v>
      </c>
      <c r="D365" s="339">
        <f>+'Alimentazione CE Costi'!H413</f>
        <v>0</v>
      </c>
      <c r="E365" s="339">
        <f>+'Alimentazione CE Costi'!I413</f>
        <v>0</v>
      </c>
      <c r="F365" s="334"/>
      <c r="H365" s="334"/>
      <c r="J365" s="334"/>
    </row>
    <row r="366" spans="1:10" ht="22.5">
      <c r="A366" s="330" t="s">
        <v>1586</v>
      </c>
      <c r="B366" s="337" t="s">
        <v>1048</v>
      </c>
      <c r="C366" s="338" t="s">
        <v>1868</v>
      </c>
      <c r="D366" s="339">
        <f>+'Alimentazione CE Costi'!H414</f>
        <v>0</v>
      </c>
      <c r="E366" s="339">
        <f>+'Alimentazione CE Costi'!I414</f>
        <v>0</v>
      </c>
      <c r="F366" s="334"/>
      <c r="H366" s="334"/>
      <c r="J366" s="334"/>
    </row>
    <row r="367" spans="1:10">
      <c r="A367" s="330"/>
      <c r="B367" s="511" t="s">
        <v>1050</v>
      </c>
      <c r="C367" s="512" t="s">
        <v>1869</v>
      </c>
      <c r="D367" s="336">
        <f t="shared" ref="D367:E367" si="68">+D368+D369</f>
        <v>20000</v>
      </c>
      <c r="E367" s="336">
        <f t="shared" si="68"/>
        <v>40000</v>
      </c>
      <c r="F367" s="334"/>
      <c r="H367" s="334"/>
      <c r="J367" s="334"/>
    </row>
    <row r="368" spans="1:10">
      <c r="A368" s="330"/>
      <c r="B368" s="337" t="s">
        <v>1052</v>
      </c>
      <c r="C368" s="338" t="s">
        <v>1870</v>
      </c>
      <c r="D368" s="339">
        <f>+'Alimentazione CE Costi'!H416</f>
        <v>0</v>
      </c>
      <c r="E368" s="339">
        <f>+'Alimentazione CE Costi'!I416</f>
        <v>20000</v>
      </c>
      <c r="F368" s="334"/>
      <c r="H368" s="334"/>
      <c r="J368" s="334"/>
    </row>
    <row r="369" spans="1:10">
      <c r="A369" s="330"/>
      <c r="B369" s="337" t="s">
        <v>1054</v>
      </c>
      <c r="C369" s="338" t="s">
        <v>1871</v>
      </c>
      <c r="D369" s="339">
        <f>+'Alimentazione CE Costi'!H417</f>
        <v>20000</v>
      </c>
      <c r="E369" s="339">
        <f>+'Alimentazione CE Costi'!I417</f>
        <v>20000</v>
      </c>
      <c r="F369" s="334"/>
      <c r="H369" s="334"/>
      <c r="J369" s="334"/>
    </row>
    <row r="370" spans="1:10" ht="22.5">
      <c r="A370" s="330"/>
      <c r="B370" s="331" t="s">
        <v>1872</v>
      </c>
      <c r="C370" s="332" t="s">
        <v>1873</v>
      </c>
      <c r="D370" s="333">
        <f t="shared" ref="D370:E370" si="69">SUM(D371:D377)</f>
        <v>13476</v>
      </c>
      <c r="E370" s="333">
        <f t="shared" si="69"/>
        <v>16200</v>
      </c>
      <c r="F370" s="334"/>
      <c r="H370" s="334"/>
      <c r="J370" s="334"/>
    </row>
    <row r="371" spans="1:10" ht="22.5">
      <c r="A371" s="330"/>
      <c r="B371" s="365" t="s">
        <v>1057</v>
      </c>
      <c r="C371" s="366" t="s">
        <v>1874</v>
      </c>
      <c r="D371" s="339">
        <f>+'Alimentazione CE Costi'!H419</f>
        <v>0</v>
      </c>
      <c r="E371" s="339">
        <f>+'Alimentazione CE Costi'!I419</f>
        <v>0</v>
      </c>
      <c r="F371" s="334"/>
      <c r="H371" s="334"/>
      <c r="J371" s="334"/>
    </row>
    <row r="372" spans="1:10" ht="22.5">
      <c r="A372" s="347"/>
      <c r="B372" s="365" t="s">
        <v>1059</v>
      </c>
      <c r="C372" s="366" t="s">
        <v>1875</v>
      </c>
      <c r="D372" s="339">
        <f>+'Alimentazione CE Costi'!H421+'Alimentazione CE Costi'!H422+'Alimentazione CE Costi'!H423</f>
        <v>0</v>
      </c>
      <c r="E372" s="339">
        <f>+'Alimentazione CE Costi'!I421+'Alimentazione CE Costi'!I422+'Alimentazione CE Costi'!I423</f>
        <v>0</v>
      </c>
      <c r="F372" s="334"/>
      <c r="H372" s="334"/>
      <c r="J372" s="334"/>
    </row>
    <row r="373" spans="1:10" ht="22.5">
      <c r="A373" s="347"/>
      <c r="B373" s="365" t="s">
        <v>1064</v>
      </c>
      <c r="C373" s="366" t="s">
        <v>1876</v>
      </c>
      <c r="D373" s="339">
        <f>+'Alimentazione CE Costi'!H424</f>
        <v>0</v>
      </c>
      <c r="E373" s="339">
        <f>+'Alimentazione CE Costi'!I424</f>
        <v>0</v>
      </c>
      <c r="F373" s="334"/>
      <c r="H373" s="334"/>
      <c r="J373" s="334"/>
    </row>
    <row r="374" spans="1:10">
      <c r="A374" s="347"/>
      <c r="B374" s="365" t="s">
        <v>1066</v>
      </c>
      <c r="C374" s="366" t="s">
        <v>1877</v>
      </c>
      <c r="D374" s="339">
        <f>+'Alimentazione CE Costi'!H425</f>
        <v>0</v>
      </c>
      <c r="E374" s="339">
        <f>+'Alimentazione CE Costi'!I425</f>
        <v>0</v>
      </c>
      <c r="F374" s="334"/>
      <c r="H374" s="334"/>
      <c r="J374" s="334"/>
    </row>
    <row r="375" spans="1:10">
      <c r="A375" s="347"/>
      <c r="B375" s="365" t="s">
        <v>1068</v>
      </c>
      <c r="C375" s="366" t="s">
        <v>1878</v>
      </c>
      <c r="D375" s="339">
        <f>+'Alimentazione CE Costi'!H426</f>
        <v>459</v>
      </c>
      <c r="E375" s="339">
        <f>+'Alimentazione CE Costi'!I426</f>
        <v>3000</v>
      </c>
      <c r="F375" s="334"/>
      <c r="H375" s="334"/>
      <c r="J375" s="334"/>
    </row>
    <row r="376" spans="1:10">
      <c r="A376" s="347"/>
      <c r="B376" s="365" t="s">
        <v>1070</v>
      </c>
      <c r="C376" s="366" t="s">
        <v>1879</v>
      </c>
      <c r="D376" s="339">
        <f>+'Alimentazione CE Costi'!H428+'Alimentazione CE Costi'!H429+'Alimentazione CE Costi'!H430</f>
        <v>13017</v>
      </c>
      <c r="E376" s="339">
        <f>+'Alimentazione CE Costi'!I428+'Alimentazione CE Costi'!I429+'Alimentazione CE Costi'!I430</f>
        <v>13200</v>
      </c>
      <c r="F376" s="334"/>
      <c r="H376" s="334"/>
      <c r="J376" s="334"/>
    </row>
    <row r="377" spans="1:10" ht="22.5">
      <c r="A377" s="361" t="s">
        <v>1537</v>
      </c>
      <c r="B377" s="365" t="s">
        <v>1074</v>
      </c>
      <c r="C377" s="366" t="s">
        <v>1880</v>
      </c>
      <c r="D377" s="339">
        <f>+'Alimentazione CE Costi'!H431</f>
        <v>0</v>
      </c>
      <c r="E377" s="339">
        <f>+'Alimentazione CE Costi'!I431</f>
        <v>0</v>
      </c>
      <c r="F377" s="334"/>
      <c r="H377" s="334"/>
      <c r="J377" s="334"/>
    </row>
    <row r="378" spans="1:10">
      <c r="A378" s="330"/>
      <c r="B378" s="331" t="s">
        <v>1075</v>
      </c>
      <c r="C378" s="332" t="s">
        <v>1881</v>
      </c>
      <c r="D378" s="333">
        <f t="shared" ref="D378:E378" si="70">+D379+D380+D383+D386+D387</f>
        <v>3189081</v>
      </c>
      <c r="E378" s="333">
        <f t="shared" si="70"/>
        <v>3285989</v>
      </c>
      <c r="F378" s="334"/>
      <c r="H378" s="334"/>
      <c r="J378" s="334"/>
    </row>
    <row r="379" spans="1:10">
      <c r="A379" s="330"/>
      <c r="B379" s="365" t="s">
        <v>1077</v>
      </c>
      <c r="C379" s="366" t="s">
        <v>1882</v>
      </c>
      <c r="D379" s="339">
        <f>+'Alimentazione CE Costi'!H434+'Alimentazione CE Costi'!H435</f>
        <v>467698</v>
      </c>
      <c r="E379" s="339">
        <f>+'Alimentazione CE Costi'!I434+'Alimentazione CE Costi'!I435</f>
        <v>574174</v>
      </c>
      <c r="F379" s="334"/>
      <c r="H379" s="334"/>
      <c r="J379" s="334"/>
    </row>
    <row r="380" spans="1:10">
      <c r="A380" s="330"/>
      <c r="B380" s="505" t="s">
        <v>1081</v>
      </c>
      <c r="C380" s="506" t="s">
        <v>1883</v>
      </c>
      <c r="D380" s="335">
        <f t="shared" ref="D380:E380" si="71">+D381+D382</f>
        <v>2721383</v>
      </c>
      <c r="E380" s="335">
        <f t="shared" si="71"/>
        <v>2711815</v>
      </c>
      <c r="F380" s="334"/>
      <c r="H380" s="334"/>
      <c r="J380" s="334"/>
    </row>
    <row r="381" spans="1:10">
      <c r="A381" s="330"/>
      <c r="B381" s="337" t="s">
        <v>1083</v>
      </c>
      <c r="C381" s="338" t="s">
        <v>1884</v>
      </c>
      <c r="D381" s="339">
        <f>+'Alimentazione CE Costi'!H437</f>
        <v>2420000</v>
      </c>
      <c r="E381" s="339">
        <f>+'Alimentazione CE Costi'!I437</f>
        <v>2530000</v>
      </c>
      <c r="F381" s="334"/>
      <c r="H381" s="334"/>
      <c r="J381" s="334"/>
    </row>
    <row r="382" spans="1:10">
      <c r="A382" s="330"/>
      <c r="B382" s="337" t="s">
        <v>1085</v>
      </c>
      <c r="C382" s="338" t="s">
        <v>1885</v>
      </c>
      <c r="D382" s="339">
        <f>+ROUND(SUM('Alimentazione CE Costi'!H439:H442),2)</f>
        <v>301383</v>
      </c>
      <c r="E382" s="339">
        <f>+ROUND(SUM('Alimentazione CE Costi'!I439:I442),2)</f>
        <v>181815</v>
      </c>
      <c r="F382" s="334"/>
      <c r="H382" s="334"/>
      <c r="J382" s="334"/>
    </row>
    <row r="383" spans="1:10">
      <c r="A383" s="330"/>
      <c r="B383" s="505" t="s">
        <v>1091</v>
      </c>
      <c r="C383" s="506" t="s">
        <v>1886</v>
      </c>
      <c r="D383" s="335">
        <f t="shared" ref="D383:E383" si="72">+D384+D385</f>
        <v>0</v>
      </c>
      <c r="E383" s="335">
        <f t="shared" si="72"/>
        <v>0</v>
      </c>
      <c r="F383" s="334"/>
      <c r="H383" s="334"/>
      <c r="J383" s="334"/>
    </row>
    <row r="384" spans="1:10">
      <c r="A384" s="330"/>
      <c r="B384" s="337" t="s">
        <v>1093</v>
      </c>
      <c r="C384" s="338" t="s">
        <v>1887</v>
      </c>
      <c r="D384" s="339">
        <f>+'Alimentazione CE Costi'!H445+'Alimentazione CE Costi'!H446</f>
        <v>0</v>
      </c>
      <c r="E384" s="339">
        <f>+'Alimentazione CE Costi'!I445+'Alimentazione CE Costi'!I446</f>
        <v>0</v>
      </c>
      <c r="F384" s="334"/>
      <c r="H384" s="334"/>
      <c r="J384" s="334"/>
    </row>
    <row r="385" spans="1:10">
      <c r="A385" s="330"/>
      <c r="B385" s="337" t="s">
        <v>1097</v>
      </c>
      <c r="C385" s="338" t="s">
        <v>1888</v>
      </c>
      <c r="D385" s="339">
        <f>+'Alimentazione CE Costi'!H448+'Alimentazione CE Costi'!H449</f>
        <v>0</v>
      </c>
      <c r="E385" s="339">
        <f>+'Alimentazione CE Costi'!I448+'Alimentazione CE Costi'!I449</f>
        <v>0</v>
      </c>
      <c r="F385" s="334"/>
      <c r="H385" s="334"/>
      <c r="J385" s="334"/>
    </row>
    <row r="386" spans="1:10">
      <c r="A386" s="345"/>
      <c r="B386" s="365" t="s">
        <v>1099</v>
      </c>
      <c r="C386" s="366" t="s">
        <v>1889</v>
      </c>
      <c r="D386" s="339">
        <f>+'Alimentazione CE Costi'!H450</f>
        <v>0</v>
      </c>
      <c r="E386" s="339">
        <f>+'Alimentazione CE Costi'!I450</f>
        <v>0</v>
      </c>
      <c r="F386" s="334"/>
      <c r="H386" s="334"/>
      <c r="J386" s="334"/>
    </row>
    <row r="387" spans="1:10" ht="22.5">
      <c r="A387" s="362" t="s">
        <v>1537</v>
      </c>
      <c r="B387" s="365" t="s">
        <v>1101</v>
      </c>
      <c r="C387" s="366" t="s">
        <v>1890</v>
      </c>
      <c r="D387" s="339">
        <f>+'Alimentazione CE Costi'!H451</f>
        <v>0</v>
      </c>
      <c r="E387" s="339">
        <f>+'Alimentazione CE Costi'!I451</f>
        <v>0</v>
      </c>
      <c r="F387" s="334"/>
      <c r="H387" s="334"/>
      <c r="J387" s="334"/>
    </row>
    <row r="388" spans="1:10">
      <c r="A388" s="330"/>
      <c r="B388" s="513" t="s">
        <v>1891</v>
      </c>
      <c r="C388" s="514" t="s">
        <v>1892</v>
      </c>
      <c r="D388" s="363">
        <f t="shared" ref="D388:E388" si="73">+D389+D403+D412+D421</f>
        <v>8610224</v>
      </c>
      <c r="E388" s="363">
        <f t="shared" si="73"/>
        <v>8951889</v>
      </c>
      <c r="F388" s="334"/>
      <c r="H388" s="334"/>
      <c r="J388" s="334"/>
    </row>
    <row r="389" spans="1:10">
      <c r="A389" s="330"/>
      <c r="B389" s="331" t="s">
        <v>1103</v>
      </c>
      <c r="C389" s="332" t="s">
        <v>1893</v>
      </c>
      <c r="D389" s="333">
        <f t="shared" ref="D389:E389" si="74">+D390+D399</f>
        <v>3387967</v>
      </c>
      <c r="E389" s="333">
        <f t="shared" si="74"/>
        <v>3547823</v>
      </c>
      <c r="F389" s="334"/>
      <c r="H389" s="334"/>
      <c r="J389" s="334"/>
    </row>
    <row r="390" spans="1:10">
      <c r="A390" s="330"/>
      <c r="B390" s="505" t="s">
        <v>1105</v>
      </c>
      <c r="C390" s="506" t="s">
        <v>1894</v>
      </c>
      <c r="D390" s="335">
        <f t="shared" ref="D390:E390" si="75">+D391+D395</f>
        <v>1098379</v>
      </c>
      <c r="E390" s="335">
        <f t="shared" si="75"/>
        <v>1287667</v>
      </c>
      <c r="F390" s="334"/>
      <c r="H390" s="334"/>
      <c r="J390" s="334"/>
    </row>
    <row r="391" spans="1:10">
      <c r="A391" s="330"/>
      <c r="B391" s="507" t="s">
        <v>1107</v>
      </c>
      <c r="C391" s="508" t="s">
        <v>1895</v>
      </c>
      <c r="D391" s="336">
        <f t="shared" ref="D391:E391" si="76">SUM(D392:D394)</f>
        <v>386790</v>
      </c>
      <c r="E391" s="336">
        <f t="shared" si="76"/>
        <v>527285</v>
      </c>
      <c r="F391" s="334"/>
      <c r="H391" s="334"/>
      <c r="J391" s="334"/>
    </row>
    <row r="392" spans="1:10" ht="22.5">
      <c r="A392" s="347"/>
      <c r="B392" s="337" t="s">
        <v>1109</v>
      </c>
      <c r="C392" s="338" t="s">
        <v>1896</v>
      </c>
      <c r="D392" s="339">
        <f>+ROUND(SUM('Alimentazione CE Costi'!H456:H471),2)</f>
        <v>386790</v>
      </c>
      <c r="E392" s="339">
        <f>+ROUND(SUM('Alimentazione CE Costi'!I456:I471),2)</f>
        <v>527285</v>
      </c>
      <c r="F392" s="334"/>
      <c r="H392" s="334"/>
      <c r="J392" s="334"/>
    </row>
    <row r="393" spans="1:10" ht="22.5">
      <c r="A393" s="347"/>
      <c r="B393" s="337" t="s">
        <v>1127</v>
      </c>
      <c r="C393" s="338" t="s">
        <v>1897</v>
      </c>
      <c r="D393" s="339">
        <f>+ROUND(SUM('Alimentazione CE Costi'!H473:H488),2)</f>
        <v>0</v>
      </c>
      <c r="E393" s="339">
        <f>+ROUND(SUM('Alimentazione CE Costi'!I473:I488),2)</f>
        <v>0</v>
      </c>
      <c r="F393" s="334"/>
      <c r="H393" s="334"/>
      <c r="J393" s="334"/>
    </row>
    <row r="394" spans="1:10">
      <c r="A394" s="347"/>
      <c r="B394" s="337" t="s">
        <v>1129</v>
      </c>
      <c r="C394" s="338" t="s">
        <v>1898</v>
      </c>
      <c r="D394" s="339">
        <f>+'Alimentazione CE Costi'!H489</f>
        <v>0</v>
      </c>
      <c r="E394" s="339">
        <f>+'Alimentazione CE Costi'!I489</f>
        <v>0</v>
      </c>
      <c r="F394" s="334"/>
      <c r="H394" s="334"/>
      <c r="J394" s="334"/>
    </row>
    <row r="395" spans="1:10">
      <c r="A395" s="330"/>
      <c r="B395" s="507" t="s">
        <v>1131</v>
      </c>
      <c r="C395" s="508" t="s">
        <v>1899</v>
      </c>
      <c r="D395" s="336">
        <f t="shared" ref="D395:E395" si="77">SUM(D396:D398)</f>
        <v>711589</v>
      </c>
      <c r="E395" s="336">
        <f t="shared" si="77"/>
        <v>760382</v>
      </c>
      <c r="F395" s="334"/>
      <c r="H395" s="334"/>
      <c r="J395" s="334"/>
    </row>
    <row r="396" spans="1:10" ht="22.5">
      <c r="A396" s="347"/>
      <c r="B396" s="337" t="s">
        <v>1133</v>
      </c>
      <c r="C396" s="338" t="s">
        <v>1900</v>
      </c>
      <c r="D396" s="339">
        <f>+ROUND(SUM('Alimentazione CE Costi'!H492:H500),2)</f>
        <v>688633</v>
      </c>
      <c r="E396" s="339">
        <f>+ROUND(SUM('Alimentazione CE Costi'!I492:I500),2)</f>
        <v>649851</v>
      </c>
      <c r="F396" s="334"/>
      <c r="H396" s="334"/>
      <c r="J396" s="334"/>
    </row>
    <row r="397" spans="1:10" ht="22.5">
      <c r="A397" s="347"/>
      <c r="B397" s="337" t="s">
        <v>1140</v>
      </c>
      <c r="C397" s="338" t="s">
        <v>1901</v>
      </c>
      <c r="D397" s="339">
        <f>+ROUND(SUM('Alimentazione CE Costi'!H502:H510),2)</f>
        <v>22956</v>
      </c>
      <c r="E397" s="339">
        <f>+ROUND(SUM('Alimentazione CE Costi'!I502:I510),2)</f>
        <v>110531</v>
      </c>
      <c r="F397" s="334"/>
      <c r="H397" s="334"/>
      <c r="J397" s="334"/>
    </row>
    <row r="398" spans="1:10">
      <c r="A398" s="347"/>
      <c r="B398" s="337" t="s">
        <v>1141</v>
      </c>
      <c r="C398" s="338" t="s">
        <v>1902</v>
      </c>
      <c r="D398" s="339">
        <f>+'Alimentazione CE Costi'!H511</f>
        <v>0</v>
      </c>
      <c r="E398" s="339">
        <f>+'Alimentazione CE Costi'!I511</f>
        <v>0</v>
      </c>
      <c r="F398" s="334"/>
      <c r="H398" s="334"/>
      <c r="J398" s="334"/>
    </row>
    <row r="399" spans="1:10">
      <c r="A399" s="330"/>
      <c r="B399" s="511" t="s">
        <v>1143</v>
      </c>
      <c r="C399" s="512" t="s">
        <v>1903</v>
      </c>
      <c r="D399" s="336">
        <f t="shared" ref="D399:E399" si="78">SUM(D400:D402)</f>
        <v>2289588</v>
      </c>
      <c r="E399" s="336">
        <f t="shared" si="78"/>
        <v>2260156</v>
      </c>
      <c r="F399" s="334"/>
      <c r="H399" s="334"/>
      <c r="J399" s="334"/>
    </row>
    <row r="400" spans="1:10" ht="22.5">
      <c r="A400" s="347"/>
      <c r="B400" s="337" t="s">
        <v>1145</v>
      </c>
      <c r="C400" s="338" t="s">
        <v>1904</v>
      </c>
      <c r="D400" s="339">
        <f>+ROUND(SUM('Alimentazione CE Costi'!H514:H523),2)</f>
        <v>2265422</v>
      </c>
      <c r="E400" s="339">
        <f>+ROUND(SUM('Alimentazione CE Costi'!I514:I523),2)</f>
        <v>2221071</v>
      </c>
      <c r="F400" s="334"/>
      <c r="H400" s="334"/>
      <c r="J400" s="334"/>
    </row>
    <row r="401" spans="1:10" ht="22.5">
      <c r="A401" s="347"/>
      <c r="B401" s="337" t="s">
        <v>1151</v>
      </c>
      <c r="C401" s="338" t="s">
        <v>1905</v>
      </c>
      <c r="D401" s="339">
        <f>+ROUND(SUM('Alimentazione CE Costi'!H525:H534),2)</f>
        <v>24166</v>
      </c>
      <c r="E401" s="339">
        <f>+ROUND(SUM('Alimentazione CE Costi'!I525:I534),2)</f>
        <v>39085</v>
      </c>
      <c r="F401" s="334"/>
      <c r="H401" s="334"/>
      <c r="J401" s="334"/>
    </row>
    <row r="402" spans="1:10">
      <c r="A402" s="347"/>
      <c r="B402" s="337" t="s">
        <v>1153</v>
      </c>
      <c r="C402" s="338" t="s">
        <v>1906</v>
      </c>
      <c r="D402" s="339">
        <f>+'Alimentazione CE Costi'!H535</f>
        <v>0</v>
      </c>
      <c r="E402" s="339">
        <f>+'Alimentazione CE Costi'!I535</f>
        <v>0</v>
      </c>
      <c r="F402" s="334"/>
      <c r="H402" s="334"/>
      <c r="J402" s="334"/>
    </row>
    <row r="403" spans="1:10">
      <c r="A403" s="330"/>
      <c r="B403" s="331" t="s">
        <v>1155</v>
      </c>
      <c r="C403" s="332" t="s">
        <v>1907</v>
      </c>
      <c r="D403" s="333">
        <f t="shared" ref="D403:E403" si="79">+D404+D408</f>
        <v>285921</v>
      </c>
      <c r="E403" s="333">
        <f t="shared" si="79"/>
        <v>396651</v>
      </c>
      <c r="F403" s="334"/>
      <c r="H403" s="334"/>
      <c r="J403" s="334"/>
    </row>
    <row r="404" spans="1:10">
      <c r="A404" s="330"/>
      <c r="B404" s="505" t="s">
        <v>1157</v>
      </c>
      <c r="C404" s="506" t="s">
        <v>1908</v>
      </c>
      <c r="D404" s="335">
        <f t="shared" ref="D404:E404" si="80">SUM(D405:D407)</f>
        <v>285921</v>
      </c>
      <c r="E404" s="335">
        <f t="shared" si="80"/>
        <v>396651</v>
      </c>
      <c r="F404" s="334"/>
      <c r="H404" s="334"/>
      <c r="J404" s="334"/>
    </row>
    <row r="405" spans="1:10" ht="22.5">
      <c r="A405" s="347"/>
      <c r="B405" s="337" t="s">
        <v>1159</v>
      </c>
      <c r="C405" s="338" t="s">
        <v>1909</v>
      </c>
      <c r="D405" s="339">
        <f>+ROUND(SUM('Alimentazione CE Costi'!H539:H547),2)</f>
        <v>285921</v>
      </c>
      <c r="E405" s="339">
        <f>+ROUND(SUM('Alimentazione CE Costi'!I539:I547),2)</f>
        <v>396651</v>
      </c>
      <c r="F405" s="334"/>
      <c r="H405" s="334"/>
      <c r="J405" s="334"/>
    </row>
    <row r="406" spans="1:10" ht="22.5">
      <c r="A406" s="347"/>
      <c r="B406" s="337" t="s">
        <v>1162</v>
      </c>
      <c r="C406" s="338" t="s">
        <v>1910</v>
      </c>
      <c r="D406" s="339">
        <f>+ROUND(SUM('Alimentazione CE Costi'!H549:H557),2)</f>
        <v>0</v>
      </c>
      <c r="E406" s="339">
        <f>+ROUND(SUM('Alimentazione CE Costi'!I549:I557),2)</f>
        <v>0</v>
      </c>
      <c r="F406" s="334"/>
      <c r="H406" s="334"/>
      <c r="J406" s="334"/>
    </row>
    <row r="407" spans="1:10" ht="22.5">
      <c r="A407" s="347"/>
      <c r="B407" s="337" t="s">
        <v>1164</v>
      </c>
      <c r="C407" s="338" t="s">
        <v>1911</v>
      </c>
      <c r="D407" s="339">
        <f>+'Alimentazione CE Costi'!H558</f>
        <v>0</v>
      </c>
      <c r="E407" s="339">
        <f>+'Alimentazione CE Costi'!I558</f>
        <v>0</v>
      </c>
      <c r="F407" s="334"/>
      <c r="H407" s="334"/>
      <c r="J407" s="334"/>
    </row>
    <row r="408" spans="1:10" ht="22.5">
      <c r="A408" s="330"/>
      <c r="B408" s="505" t="s">
        <v>1166</v>
      </c>
      <c r="C408" s="506" t="s">
        <v>1912</v>
      </c>
      <c r="D408" s="335">
        <f t="shared" ref="D408:E408" si="81">SUM(D409:D411)</f>
        <v>0</v>
      </c>
      <c r="E408" s="335">
        <f t="shared" si="81"/>
        <v>0</v>
      </c>
      <c r="F408" s="334"/>
      <c r="H408" s="334"/>
      <c r="J408" s="334"/>
    </row>
    <row r="409" spans="1:10" ht="22.5">
      <c r="A409" s="347"/>
      <c r="B409" s="337" t="s">
        <v>1168</v>
      </c>
      <c r="C409" s="338" t="s">
        <v>1913</v>
      </c>
      <c r="D409" s="339">
        <f>+ROUND(SUM('Alimentazione CE Costi'!H561:H570),2)</f>
        <v>0</v>
      </c>
      <c r="E409" s="339">
        <f>+ROUND(SUM('Alimentazione CE Costi'!I561:I570),2)</f>
        <v>0</v>
      </c>
      <c r="F409" s="334"/>
      <c r="H409" s="334"/>
      <c r="J409" s="334"/>
    </row>
    <row r="410" spans="1:10" ht="22.5">
      <c r="A410" s="347"/>
      <c r="B410" s="337" t="s">
        <v>1170</v>
      </c>
      <c r="C410" s="338" t="s">
        <v>1914</v>
      </c>
      <c r="D410" s="339">
        <f>+ROUND(SUM('Alimentazione CE Costi'!H572:H581),2)</f>
        <v>0</v>
      </c>
      <c r="E410" s="339">
        <f>+ROUND(SUM('Alimentazione CE Costi'!I572:I581),2)</f>
        <v>0</v>
      </c>
      <c r="F410" s="334"/>
      <c r="H410" s="334"/>
      <c r="J410" s="334"/>
    </row>
    <row r="411" spans="1:10" ht="22.5">
      <c r="A411" s="347"/>
      <c r="B411" s="337" t="s">
        <v>1172</v>
      </c>
      <c r="C411" s="338" t="s">
        <v>1915</v>
      </c>
      <c r="D411" s="339">
        <f>+'Alimentazione CE Costi'!H582</f>
        <v>0</v>
      </c>
      <c r="E411" s="339">
        <f>+'Alimentazione CE Costi'!I582</f>
        <v>0</v>
      </c>
      <c r="F411" s="334"/>
      <c r="H411" s="334"/>
      <c r="J411" s="334"/>
    </row>
    <row r="412" spans="1:10">
      <c r="A412" s="330"/>
      <c r="B412" s="331" t="s">
        <v>1174</v>
      </c>
      <c r="C412" s="332" t="s">
        <v>1916</v>
      </c>
      <c r="D412" s="333">
        <f t="shared" ref="D412:E412" si="82">+D413+D417</f>
        <v>524726</v>
      </c>
      <c r="E412" s="333">
        <f t="shared" si="82"/>
        <v>630868</v>
      </c>
      <c r="F412" s="334"/>
      <c r="H412" s="334"/>
      <c r="J412" s="334"/>
    </row>
    <row r="413" spans="1:10">
      <c r="A413" s="330"/>
      <c r="B413" s="505" t="s">
        <v>1176</v>
      </c>
      <c r="C413" s="506" t="s">
        <v>1917</v>
      </c>
      <c r="D413" s="335">
        <f t="shared" ref="D413:E413" si="83">SUM(D414:D416)</f>
        <v>288346</v>
      </c>
      <c r="E413" s="335">
        <f t="shared" si="83"/>
        <v>317910</v>
      </c>
      <c r="F413" s="334"/>
      <c r="H413" s="334"/>
      <c r="J413" s="334"/>
    </row>
    <row r="414" spans="1:10" ht="22.5">
      <c r="A414" s="347"/>
      <c r="B414" s="337" t="s">
        <v>1178</v>
      </c>
      <c r="C414" s="338" t="s">
        <v>1918</v>
      </c>
      <c r="D414" s="339">
        <f>+ROUND(SUM('Alimentazione CE Costi'!H586:H594),2)</f>
        <v>112487</v>
      </c>
      <c r="E414" s="339">
        <f>+ROUND(SUM('Alimentazione CE Costi'!I586:I594),2)</f>
        <v>245355</v>
      </c>
      <c r="F414" s="334"/>
      <c r="H414" s="334"/>
      <c r="J414" s="334"/>
    </row>
    <row r="415" spans="1:10" ht="22.5">
      <c r="A415" s="347"/>
      <c r="B415" s="337" t="s">
        <v>1181</v>
      </c>
      <c r="C415" s="338" t="s">
        <v>1919</v>
      </c>
      <c r="D415" s="339">
        <f>+ROUND(SUM('Alimentazione CE Costi'!H596:H604),2)</f>
        <v>175859</v>
      </c>
      <c r="E415" s="339">
        <f>+ROUND(SUM('Alimentazione CE Costi'!I596:I604),2)</f>
        <v>72555</v>
      </c>
      <c r="F415" s="334"/>
      <c r="H415" s="334"/>
      <c r="J415" s="334"/>
    </row>
    <row r="416" spans="1:10">
      <c r="A416" s="347"/>
      <c r="B416" s="337" t="s">
        <v>1183</v>
      </c>
      <c r="C416" s="338" t="s">
        <v>1920</v>
      </c>
      <c r="D416" s="339">
        <f>+'Alimentazione CE Costi'!H605</f>
        <v>0</v>
      </c>
      <c r="E416" s="339">
        <f>+'Alimentazione CE Costi'!I605</f>
        <v>0</v>
      </c>
      <c r="F416" s="334"/>
      <c r="H416" s="334"/>
      <c r="J416" s="334"/>
    </row>
    <row r="417" spans="1:10">
      <c r="A417" s="330"/>
      <c r="B417" s="505" t="s">
        <v>1185</v>
      </c>
      <c r="C417" s="506" t="s">
        <v>1921</v>
      </c>
      <c r="D417" s="335">
        <f t="shared" ref="D417:E417" si="84">SUM(D418:D420)</f>
        <v>236380</v>
      </c>
      <c r="E417" s="335">
        <f t="shared" si="84"/>
        <v>312958</v>
      </c>
      <c r="F417" s="334"/>
      <c r="H417" s="334"/>
      <c r="J417" s="334"/>
    </row>
    <row r="418" spans="1:10" ht="22.5">
      <c r="A418" s="347"/>
      <c r="B418" s="337" t="s">
        <v>1187</v>
      </c>
      <c r="C418" s="338" t="s">
        <v>1922</v>
      </c>
      <c r="D418" s="339">
        <f>+ROUND(SUM('Alimentazione CE Costi'!H608:H617),2)</f>
        <v>233539</v>
      </c>
      <c r="E418" s="339">
        <f>+ROUND(SUM('Alimentazione CE Costi'!I608:I617),2)</f>
        <v>312958</v>
      </c>
      <c r="F418" s="334"/>
      <c r="H418" s="334"/>
      <c r="J418" s="334"/>
    </row>
    <row r="419" spans="1:10" ht="22.5">
      <c r="A419" s="347"/>
      <c r="B419" s="337" t="s">
        <v>1189</v>
      </c>
      <c r="C419" s="338" t="s">
        <v>1923</v>
      </c>
      <c r="D419" s="339">
        <f>+ROUND(SUM('Alimentazione CE Costi'!H619:H628),2)</f>
        <v>2841</v>
      </c>
      <c r="E419" s="339">
        <f>+ROUND(SUM('Alimentazione CE Costi'!I619:I628),2)</f>
        <v>0</v>
      </c>
      <c r="F419" s="334"/>
      <c r="H419" s="334"/>
      <c r="J419" s="334"/>
    </row>
    <row r="420" spans="1:10">
      <c r="A420" s="347"/>
      <c r="B420" s="337" t="s">
        <v>1191</v>
      </c>
      <c r="C420" s="338" t="s">
        <v>1924</v>
      </c>
      <c r="D420" s="339">
        <f>+'Alimentazione CE Costi'!H629</f>
        <v>0</v>
      </c>
      <c r="E420" s="339">
        <f>+'Alimentazione CE Costi'!I629</f>
        <v>0</v>
      </c>
      <c r="F420" s="334"/>
      <c r="H420" s="334"/>
      <c r="J420" s="334"/>
    </row>
    <row r="421" spans="1:10">
      <c r="A421" s="330"/>
      <c r="B421" s="331" t="s">
        <v>1193</v>
      </c>
      <c r="C421" s="332" t="s">
        <v>1925</v>
      </c>
      <c r="D421" s="333">
        <f t="shared" ref="D421:E421" si="85">+D422+D426</f>
        <v>4411610</v>
      </c>
      <c r="E421" s="333">
        <f t="shared" si="85"/>
        <v>4376547</v>
      </c>
      <c r="F421" s="334"/>
      <c r="H421" s="334"/>
      <c r="J421" s="334"/>
    </row>
    <row r="422" spans="1:10" ht="22.5">
      <c r="A422" s="330"/>
      <c r="B422" s="505" t="s">
        <v>1195</v>
      </c>
      <c r="C422" s="506" t="s">
        <v>1926</v>
      </c>
      <c r="D422" s="335">
        <f t="shared" ref="D422:E422" si="86">SUM(D423:D425)</f>
        <v>1254574</v>
      </c>
      <c r="E422" s="335">
        <f t="shared" si="86"/>
        <v>1445659</v>
      </c>
      <c r="F422" s="334"/>
      <c r="H422" s="334"/>
      <c r="J422" s="334"/>
    </row>
    <row r="423" spans="1:10" ht="22.5">
      <c r="A423" s="347"/>
      <c r="B423" s="337" t="s">
        <v>1197</v>
      </c>
      <c r="C423" s="338" t="s">
        <v>1927</v>
      </c>
      <c r="D423" s="339">
        <f>+ROUND(SUM('Alimentazione CE Costi'!H633:H641),2)</f>
        <v>1140276</v>
      </c>
      <c r="E423" s="339">
        <f>+ROUND(SUM('Alimentazione CE Costi'!I633:I641),2)</f>
        <v>1257551</v>
      </c>
      <c r="F423" s="334"/>
      <c r="H423" s="334"/>
      <c r="J423" s="334"/>
    </row>
    <row r="424" spans="1:10" ht="22.5">
      <c r="A424" s="347"/>
      <c r="B424" s="337" t="s">
        <v>1200</v>
      </c>
      <c r="C424" s="338" t="s">
        <v>1928</v>
      </c>
      <c r="D424" s="339">
        <f>+ROUND(SUM('Alimentazione CE Costi'!H643:H651),2)</f>
        <v>114298</v>
      </c>
      <c r="E424" s="339">
        <f>+ROUND(SUM('Alimentazione CE Costi'!I643:I651),2)</f>
        <v>188108</v>
      </c>
      <c r="F424" s="334"/>
      <c r="H424" s="334"/>
      <c r="J424" s="334"/>
    </row>
    <row r="425" spans="1:10" ht="22.5">
      <c r="A425" s="347"/>
      <c r="B425" s="337" t="s">
        <v>1202</v>
      </c>
      <c r="C425" s="338" t="s">
        <v>1929</v>
      </c>
      <c r="D425" s="339">
        <f>+'Alimentazione CE Costi'!H652</f>
        <v>0</v>
      </c>
      <c r="E425" s="339">
        <f>+'Alimentazione CE Costi'!I652</f>
        <v>0</v>
      </c>
      <c r="F425" s="334"/>
      <c r="H425" s="334"/>
      <c r="J425" s="334"/>
    </row>
    <row r="426" spans="1:10" ht="22.5">
      <c r="A426" s="330"/>
      <c r="B426" s="505" t="s">
        <v>1204</v>
      </c>
      <c r="C426" s="506" t="s">
        <v>1930</v>
      </c>
      <c r="D426" s="335">
        <f t="shared" ref="D426:E426" si="87">SUM(D427:D429)</f>
        <v>3157036</v>
      </c>
      <c r="E426" s="335">
        <f t="shared" si="87"/>
        <v>2930888</v>
      </c>
      <c r="F426" s="334"/>
      <c r="H426" s="334"/>
      <c r="J426" s="334"/>
    </row>
    <row r="427" spans="1:10" ht="22.5">
      <c r="A427" s="347"/>
      <c r="B427" s="337" t="s">
        <v>1206</v>
      </c>
      <c r="C427" s="338" t="s">
        <v>1931</v>
      </c>
      <c r="D427" s="339">
        <f>+ROUND(SUM('Alimentazione CE Costi'!H655:H664),2)</f>
        <v>3140994</v>
      </c>
      <c r="E427" s="339">
        <f>+ROUND(SUM('Alimentazione CE Costi'!I655:I664),2)</f>
        <v>2919970</v>
      </c>
      <c r="F427" s="334"/>
      <c r="H427" s="334"/>
      <c r="J427" s="334"/>
    </row>
    <row r="428" spans="1:10" ht="22.5">
      <c r="A428" s="347"/>
      <c r="B428" s="337" t="s">
        <v>1208</v>
      </c>
      <c r="C428" s="338" t="s">
        <v>1932</v>
      </c>
      <c r="D428" s="339">
        <f>+ROUND(SUM('Alimentazione CE Costi'!H666:H675),2)</f>
        <v>16042</v>
      </c>
      <c r="E428" s="339">
        <f>+ROUND(SUM('Alimentazione CE Costi'!I666:I675),2)</f>
        <v>10918</v>
      </c>
      <c r="F428" s="334"/>
      <c r="H428" s="334"/>
      <c r="J428" s="334"/>
    </row>
    <row r="429" spans="1:10" ht="22.5">
      <c r="A429" s="347"/>
      <c r="B429" s="337" t="s">
        <v>1210</v>
      </c>
      <c r="C429" s="338" t="s">
        <v>1933</v>
      </c>
      <c r="D429" s="339">
        <f>+'Alimentazione CE Costi'!H676</f>
        <v>0</v>
      </c>
      <c r="E429" s="339">
        <f>+'Alimentazione CE Costi'!I676</f>
        <v>0</v>
      </c>
      <c r="F429" s="334"/>
      <c r="H429" s="334"/>
      <c r="J429" s="334"/>
    </row>
    <row r="430" spans="1:10">
      <c r="A430" s="330"/>
      <c r="B430" s="331" t="s">
        <v>1211</v>
      </c>
      <c r="C430" s="332" t="s">
        <v>1934</v>
      </c>
      <c r="D430" s="333">
        <f t="shared" ref="D430:E430" si="88">+D431+D432+D433</f>
        <v>654676</v>
      </c>
      <c r="E430" s="333">
        <f t="shared" si="88"/>
        <v>734005</v>
      </c>
      <c r="F430" s="334"/>
      <c r="H430" s="334"/>
      <c r="J430" s="334"/>
    </row>
    <row r="431" spans="1:10">
      <c r="A431" s="330"/>
      <c r="B431" s="365" t="s">
        <v>1213</v>
      </c>
      <c r="C431" s="366" t="s">
        <v>1935</v>
      </c>
      <c r="D431" s="355">
        <f>+ROUND(SUM('Alimentazione CE Costi'!H679:H685),2)</f>
        <v>44527</v>
      </c>
      <c r="E431" s="355">
        <f>+ROUND(SUM('Alimentazione CE Costi'!I679:I685),2)</f>
        <v>50500</v>
      </c>
      <c r="F431" s="334"/>
      <c r="H431" s="334"/>
      <c r="J431" s="334"/>
    </row>
    <row r="432" spans="1:10">
      <c r="A432" s="330"/>
      <c r="B432" s="365" t="s">
        <v>1222</v>
      </c>
      <c r="C432" s="366" t="s">
        <v>1936</v>
      </c>
      <c r="D432" s="355">
        <f>+'Alimentazione CE Costi'!H686</f>
        <v>0</v>
      </c>
      <c r="E432" s="355">
        <f>+'Alimentazione CE Costi'!I686</f>
        <v>0</v>
      </c>
      <c r="F432" s="334"/>
      <c r="H432" s="334"/>
      <c r="J432" s="334"/>
    </row>
    <row r="433" spans="1:10">
      <c r="A433" s="330"/>
      <c r="B433" s="505" t="s">
        <v>1224</v>
      </c>
      <c r="C433" s="506" t="s">
        <v>1937</v>
      </c>
      <c r="D433" s="335">
        <f t="shared" ref="D433:E433" si="89">+D434+D435+D436+D437</f>
        <v>610149</v>
      </c>
      <c r="E433" s="335">
        <f t="shared" si="89"/>
        <v>683505</v>
      </c>
      <c r="F433" s="334"/>
      <c r="H433" s="334"/>
      <c r="J433" s="334"/>
    </row>
    <row r="434" spans="1:10" ht="22.5">
      <c r="A434" s="330"/>
      <c r="B434" s="337" t="s">
        <v>1226</v>
      </c>
      <c r="C434" s="338" t="s">
        <v>1938</v>
      </c>
      <c r="D434" s="339">
        <f>+ROUND(SUM('Alimentazione CE Costi'!H690:H700),2)</f>
        <v>609862</v>
      </c>
      <c r="E434" s="339">
        <f>+ROUND(SUM('Alimentazione CE Costi'!I690:I700),2)</f>
        <v>683505</v>
      </c>
      <c r="F434" s="334"/>
      <c r="H434" s="334"/>
      <c r="J434" s="334"/>
    </row>
    <row r="435" spans="1:10">
      <c r="A435" s="347"/>
      <c r="B435" s="337" t="s">
        <v>1234</v>
      </c>
      <c r="C435" s="338" t="s">
        <v>1939</v>
      </c>
      <c r="D435" s="339">
        <f>+'Alimentazione CE Costi'!H702+'Alimentazione CE Costi'!H703+'Alimentazione CE Costi'!H704</f>
        <v>287</v>
      </c>
      <c r="E435" s="339">
        <f>+'Alimentazione CE Costi'!I702+'Alimentazione CE Costi'!I703+'Alimentazione CE Costi'!I704</f>
        <v>0</v>
      </c>
      <c r="F435" s="334"/>
      <c r="H435" s="334"/>
      <c r="J435" s="334"/>
    </row>
    <row r="436" spans="1:10" ht="22.5">
      <c r="A436" s="347" t="s">
        <v>1537</v>
      </c>
      <c r="B436" s="337" t="s">
        <v>1238</v>
      </c>
      <c r="C436" s="338" t="s">
        <v>1940</v>
      </c>
      <c r="D436" s="339">
        <f>+'Alimentazione CE Costi'!H705</f>
        <v>0</v>
      </c>
      <c r="E436" s="339">
        <f>+'Alimentazione CE Costi'!I705</f>
        <v>0</v>
      </c>
      <c r="F436" s="334"/>
      <c r="H436" s="334"/>
      <c r="J436" s="334"/>
    </row>
    <row r="437" spans="1:10">
      <c r="A437" s="347"/>
      <c r="B437" s="337" t="s">
        <v>1240</v>
      </c>
      <c r="C437" s="338" t="s">
        <v>1941</v>
      </c>
      <c r="D437" s="339">
        <f>+'Alimentazione CE Costi'!H706</f>
        <v>0</v>
      </c>
      <c r="E437" s="339">
        <f>+'Alimentazione CE Costi'!I706</f>
        <v>0</v>
      </c>
      <c r="F437" s="334"/>
      <c r="H437" s="334"/>
      <c r="J437" s="334"/>
    </row>
    <row r="438" spans="1:10">
      <c r="A438" s="330"/>
      <c r="B438" s="515" t="s">
        <v>1942</v>
      </c>
      <c r="C438" s="516" t="s">
        <v>1943</v>
      </c>
      <c r="D438" s="364">
        <f t="shared" ref="D438:E438" si="90">+D439+D440</f>
        <v>127985</v>
      </c>
      <c r="E438" s="364">
        <f t="shared" si="90"/>
        <v>127985</v>
      </c>
      <c r="F438" s="334"/>
      <c r="H438" s="334"/>
      <c r="J438" s="334"/>
    </row>
    <row r="439" spans="1:10">
      <c r="A439" s="330"/>
      <c r="B439" s="365" t="s">
        <v>1242</v>
      </c>
      <c r="C439" s="366" t="s">
        <v>1944</v>
      </c>
      <c r="D439" s="339">
        <f>+ROUND(SUM('Alimentazione CE Costi'!H708:H715),2)</f>
        <v>1239</v>
      </c>
      <c r="E439" s="339">
        <f>+ROUND(SUM('Alimentazione CE Costi'!I708:I715),2)</f>
        <v>1239</v>
      </c>
      <c r="F439" s="334"/>
      <c r="H439" s="334"/>
      <c r="J439" s="334"/>
    </row>
    <row r="440" spans="1:10">
      <c r="A440" s="330"/>
      <c r="B440" s="331" t="s">
        <v>1252</v>
      </c>
      <c r="C440" s="332" t="s">
        <v>1945</v>
      </c>
      <c r="D440" s="333">
        <f t="shared" ref="D440:E440" si="91">+D441+D444</f>
        <v>126746</v>
      </c>
      <c r="E440" s="333">
        <f t="shared" si="91"/>
        <v>126746</v>
      </c>
      <c r="F440" s="334"/>
      <c r="H440" s="334"/>
      <c r="J440" s="334"/>
    </row>
    <row r="441" spans="1:10">
      <c r="A441" s="345"/>
      <c r="B441" s="505" t="s">
        <v>1254</v>
      </c>
      <c r="C441" s="506" t="s">
        <v>1946</v>
      </c>
      <c r="D441" s="335">
        <f t="shared" ref="D441:E441" si="92">+D442+D443</f>
        <v>0</v>
      </c>
      <c r="E441" s="335">
        <f t="shared" si="92"/>
        <v>0</v>
      </c>
      <c r="F441" s="334"/>
      <c r="H441" s="334"/>
      <c r="J441" s="334"/>
    </row>
    <row r="442" spans="1:10">
      <c r="A442" s="345"/>
      <c r="B442" s="337" t="s">
        <v>1256</v>
      </c>
      <c r="C442" s="338" t="s">
        <v>1947</v>
      </c>
      <c r="D442" s="339">
        <f>+'Alimentazione CE Costi'!H718</f>
        <v>0</v>
      </c>
      <c r="E442" s="339">
        <f>+'Alimentazione CE Costi'!I718</f>
        <v>0</v>
      </c>
      <c r="F442" s="334"/>
      <c r="H442" s="334"/>
      <c r="J442" s="334"/>
    </row>
    <row r="443" spans="1:10">
      <c r="A443" s="345"/>
      <c r="B443" s="337" t="s">
        <v>1258</v>
      </c>
      <c r="C443" s="338" t="s">
        <v>1948</v>
      </c>
      <c r="D443" s="339">
        <f>+'Alimentazione CE Costi'!H719</f>
        <v>0</v>
      </c>
      <c r="E443" s="339">
        <f>+'Alimentazione CE Costi'!I719</f>
        <v>0</v>
      </c>
      <c r="F443" s="334"/>
      <c r="H443" s="334"/>
      <c r="J443" s="334"/>
    </row>
    <row r="444" spans="1:10" ht="22.5">
      <c r="A444" s="345"/>
      <c r="B444" s="365" t="s">
        <v>1260</v>
      </c>
      <c r="C444" s="366" t="s">
        <v>1949</v>
      </c>
      <c r="D444" s="339">
        <f>+ROUND(SUM('Alimentazione CE Costi'!H721:H725),2)</f>
        <v>126746</v>
      </c>
      <c r="E444" s="339">
        <f>+ROUND(SUM('Alimentazione CE Costi'!I721:I725),2)</f>
        <v>126746</v>
      </c>
      <c r="F444" s="334"/>
      <c r="H444" s="334"/>
      <c r="J444" s="334"/>
    </row>
    <row r="445" spans="1:10">
      <c r="A445" s="345"/>
      <c r="B445" s="331" t="s">
        <v>1267</v>
      </c>
      <c r="C445" s="332" t="s">
        <v>1950</v>
      </c>
      <c r="D445" s="333">
        <f t="shared" ref="D445:E445" si="93">+D446+D447</f>
        <v>0</v>
      </c>
      <c r="E445" s="333">
        <f t="shared" si="93"/>
        <v>0</v>
      </c>
      <c r="F445" s="334"/>
      <c r="H445" s="334"/>
      <c r="J445" s="334"/>
    </row>
    <row r="446" spans="1:10" ht="22.5">
      <c r="A446" s="345"/>
      <c r="B446" s="365" t="s">
        <v>1269</v>
      </c>
      <c r="C446" s="366" t="s">
        <v>1951</v>
      </c>
      <c r="D446" s="355">
        <f>+ROUND(SUM('Alimentazione CE Costi'!H729:H743),2)</f>
        <v>0</v>
      </c>
      <c r="E446" s="355">
        <f>+ROUND(SUM('Alimentazione CE Costi'!I729:I743),2)</f>
        <v>0</v>
      </c>
      <c r="F446" s="334"/>
      <c r="H446" s="334"/>
      <c r="J446" s="334"/>
    </row>
    <row r="447" spans="1:10">
      <c r="A447" s="345"/>
      <c r="B447" s="365" t="s">
        <v>1287</v>
      </c>
      <c r="C447" s="366" t="s">
        <v>1952</v>
      </c>
      <c r="D447" s="339">
        <f>+ROUND(SUM('Alimentazione CE Costi'!H745:H791),2)</f>
        <v>0</v>
      </c>
      <c r="E447" s="339">
        <f>+ROUND(SUM('Alimentazione CE Costi'!I745:I791),2)</f>
        <v>0</v>
      </c>
      <c r="F447" s="334"/>
      <c r="H447" s="334"/>
      <c r="J447" s="334"/>
    </row>
    <row r="448" spans="1:10">
      <c r="A448" s="345"/>
      <c r="B448" s="331" t="s">
        <v>1335</v>
      </c>
      <c r="C448" s="332" t="s">
        <v>1953</v>
      </c>
      <c r="D448" s="333">
        <f t="shared" ref="D448:E448" si="94">+D449+D458</f>
        <v>0</v>
      </c>
      <c r="E448" s="333">
        <f t="shared" si="94"/>
        <v>0</v>
      </c>
      <c r="F448" s="334"/>
      <c r="H448" s="334"/>
      <c r="J448" s="334"/>
    </row>
    <row r="449" spans="1:10">
      <c r="A449" s="345"/>
      <c r="B449" s="505" t="s">
        <v>1337</v>
      </c>
      <c r="C449" s="506" t="s">
        <v>1954</v>
      </c>
      <c r="D449" s="335">
        <f t="shared" ref="D449:E449" si="95">SUM(D450:D457)</f>
        <v>0</v>
      </c>
      <c r="E449" s="335">
        <f t="shared" si="95"/>
        <v>0</v>
      </c>
      <c r="F449" s="334"/>
      <c r="H449" s="334"/>
      <c r="J449" s="334"/>
    </row>
    <row r="450" spans="1:10">
      <c r="A450" s="345"/>
      <c r="B450" s="337" t="s">
        <v>1338</v>
      </c>
      <c r="C450" s="338" t="s">
        <v>1955</v>
      </c>
      <c r="D450" s="339">
        <f>+'Alimentazione CE Costi'!H794</f>
        <v>0</v>
      </c>
      <c r="E450" s="339">
        <f>+'Alimentazione CE Costi'!I794</f>
        <v>0</v>
      </c>
      <c r="F450" s="334"/>
      <c r="H450" s="334"/>
      <c r="J450" s="334"/>
    </row>
    <row r="451" spans="1:10">
      <c r="A451" s="345"/>
      <c r="B451" s="337" t="s">
        <v>1339</v>
      </c>
      <c r="C451" s="338" t="s">
        <v>1956</v>
      </c>
      <c r="D451" s="339">
        <f>+'Alimentazione CE Costi'!H795</f>
        <v>0</v>
      </c>
      <c r="E451" s="339">
        <f>+'Alimentazione CE Costi'!I795</f>
        <v>0</v>
      </c>
      <c r="F451" s="334"/>
      <c r="H451" s="334"/>
      <c r="J451" s="334"/>
    </row>
    <row r="452" spans="1:10">
      <c r="A452" s="345"/>
      <c r="B452" s="337" t="s">
        <v>1340</v>
      </c>
      <c r="C452" s="338" t="s">
        <v>1957</v>
      </c>
      <c r="D452" s="339">
        <f>+'Alimentazione CE Costi'!H796</f>
        <v>0</v>
      </c>
      <c r="E452" s="339">
        <f>+'Alimentazione CE Costi'!I796</f>
        <v>0</v>
      </c>
      <c r="F452" s="334"/>
      <c r="H452" s="334"/>
      <c r="J452" s="334"/>
    </row>
    <row r="453" spans="1:10">
      <c r="A453" s="345"/>
      <c r="B453" s="337" t="s">
        <v>1341</v>
      </c>
      <c r="C453" s="338" t="s">
        <v>1958</v>
      </c>
      <c r="D453" s="339">
        <f>+'Alimentazione CE Costi'!H797</f>
        <v>0</v>
      </c>
      <c r="E453" s="339">
        <f>+'Alimentazione CE Costi'!I797</f>
        <v>0</v>
      </c>
      <c r="F453" s="334"/>
      <c r="H453" s="334"/>
      <c r="J453" s="334"/>
    </row>
    <row r="454" spans="1:10">
      <c r="A454" s="345"/>
      <c r="B454" s="337" t="s">
        <v>1342</v>
      </c>
      <c r="C454" s="338" t="s">
        <v>1959</v>
      </c>
      <c r="D454" s="339">
        <f>+'Alimentazione CE Costi'!H798</f>
        <v>0</v>
      </c>
      <c r="E454" s="339">
        <f>+'Alimentazione CE Costi'!I798</f>
        <v>0</v>
      </c>
      <c r="F454" s="334"/>
      <c r="H454" s="334"/>
      <c r="J454" s="334"/>
    </row>
    <row r="455" spans="1:10">
      <c r="A455" s="345"/>
      <c r="B455" s="337" t="s">
        <v>1343</v>
      </c>
      <c r="C455" s="338" t="s">
        <v>1960</v>
      </c>
      <c r="D455" s="339">
        <f>+'Alimentazione CE Costi'!H799</f>
        <v>0</v>
      </c>
      <c r="E455" s="339">
        <f>+'Alimentazione CE Costi'!I799</f>
        <v>0</v>
      </c>
      <c r="F455" s="334"/>
      <c r="H455" s="334"/>
      <c r="J455" s="334"/>
    </row>
    <row r="456" spans="1:10">
      <c r="A456" s="345"/>
      <c r="B456" s="337" t="s">
        <v>1344</v>
      </c>
      <c r="C456" s="338" t="s">
        <v>1961</v>
      </c>
      <c r="D456" s="339">
        <f>+'Alimentazione CE Costi'!H800</f>
        <v>0</v>
      </c>
      <c r="E456" s="339">
        <f>+'Alimentazione CE Costi'!I800</f>
        <v>0</v>
      </c>
      <c r="F456" s="334"/>
      <c r="H456" s="334"/>
      <c r="J456" s="334"/>
    </row>
    <row r="457" spans="1:10">
      <c r="A457" s="345"/>
      <c r="B457" s="337" t="s">
        <v>1345</v>
      </c>
      <c r="C457" s="338" t="s">
        <v>1962</v>
      </c>
      <c r="D457" s="339">
        <f>+'Alimentazione CE Costi'!H801</f>
        <v>0</v>
      </c>
      <c r="E457" s="339">
        <f>+'Alimentazione CE Costi'!I801</f>
        <v>0</v>
      </c>
      <c r="F457" s="334"/>
      <c r="H457" s="334"/>
      <c r="J457" s="334"/>
    </row>
    <row r="458" spans="1:10">
      <c r="A458" s="345"/>
      <c r="B458" s="505" t="s">
        <v>1347</v>
      </c>
      <c r="C458" s="506" t="s">
        <v>1963</v>
      </c>
      <c r="D458" s="335">
        <f t="shared" ref="D458:E458" si="96">SUM(D459:D464)</f>
        <v>0</v>
      </c>
      <c r="E458" s="335">
        <f t="shared" si="96"/>
        <v>0</v>
      </c>
      <c r="F458" s="334"/>
      <c r="H458" s="334"/>
      <c r="J458" s="334"/>
    </row>
    <row r="459" spans="1:10">
      <c r="A459" s="345"/>
      <c r="B459" s="337" t="s">
        <v>1348</v>
      </c>
      <c r="C459" s="338" t="s">
        <v>1964</v>
      </c>
      <c r="D459" s="339">
        <f>+'Alimentazione CE Costi'!H803</f>
        <v>0</v>
      </c>
      <c r="E459" s="339">
        <f>+'Alimentazione CE Costi'!I803</f>
        <v>0</v>
      </c>
      <c r="F459" s="334"/>
      <c r="H459" s="334"/>
      <c r="J459" s="334"/>
    </row>
    <row r="460" spans="1:10" ht="22.5">
      <c r="A460" s="345"/>
      <c r="B460" s="337" t="s">
        <v>1349</v>
      </c>
      <c r="C460" s="338" t="s">
        <v>1965</v>
      </c>
      <c r="D460" s="339">
        <f>+'Alimentazione CE Costi'!H804</f>
        <v>0</v>
      </c>
      <c r="E460" s="339">
        <f>+'Alimentazione CE Costi'!I804</f>
        <v>0</v>
      </c>
      <c r="F460" s="334"/>
      <c r="H460" s="334"/>
      <c r="J460" s="334"/>
    </row>
    <row r="461" spans="1:10">
      <c r="A461" s="345"/>
      <c r="B461" s="337" t="s">
        <v>1350</v>
      </c>
      <c r="C461" s="338" t="s">
        <v>1966</v>
      </c>
      <c r="D461" s="339">
        <f>+'Alimentazione CE Costi'!H805</f>
        <v>0</v>
      </c>
      <c r="E461" s="339">
        <f>+'Alimentazione CE Costi'!I805</f>
        <v>0</v>
      </c>
      <c r="F461" s="334"/>
      <c r="H461" s="334"/>
      <c r="J461" s="334"/>
    </row>
    <row r="462" spans="1:10">
      <c r="A462" s="345"/>
      <c r="B462" s="337" t="s">
        <v>1351</v>
      </c>
      <c r="C462" s="338" t="s">
        <v>1967</v>
      </c>
      <c r="D462" s="339">
        <f>+'Alimentazione CE Costi'!H806</f>
        <v>0</v>
      </c>
      <c r="E462" s="339">
        <f>+'Alimentazione CE Costi'!I806</f>
        <v>0</v>
      </c>
      <c r="F462" s="334"/>
      <c r="H462" s="334"/>
      <c r="J462" s="334"/>
    </row>
    <row r="463" spans="1:10">
      <c r="A463" s="345"/>
      <c r="B463" s="337" t="s">
        <v>1352</v>
      </c>
      <c r="C463" s="338" t="s">
        <v>1968</v>
      </c>
      <c r="D463" s="339">
        <f>+'Alimentazione CE Costi'!H807</f>
        <v>0</v>
      </c>
      <c r="E463" s="339">
        <f>+'Alimentazione CE Costi'!I807</f>
        <v>0</v>
      </c>
      <c r="F463" s="334"/>
      <c r="H463" s="334"/>
      <c r="J463" s="334"/>
    </row>
    <row r="464" spans="1:10">
      <c r="A464" s="345"/>
      <c r="B464" s="337" t="s">
        <v>1353</v>
      </c>
      <c r="C464" s="338" t="s">
        <v>1969</v>
      </c>
      <c r="D464" s="339">
        <f>+'Alimentazione CE Costi'!H808</f>
        <v>0</v>
      </c>
      <c r="E464" s="339">
        <f>+'Alimentazione CE Costi'!I808</f>
        <v>0</v>
      </c>
      <c r="F464" s="334"/>
      <c r="H464" s="334"/>
      <c r="J464" s="334"/>
    </row>
    <row r="465" spans="1:10">
      <c r="A465" s="345"/>
      <c r="B465" s="331" t="s">
        <v>1355</v>
      </c>
      <c r="C465" s="332" t="s">
        <v>1970</v>
      </c>
      <c r="D465" s="333">
        <f t="shared" ref="D465:E465" si="97">+D466+D474+D475+D482</f>
        <v>12741318</v>
      </c>
      <c r="E465" s="333">
        <f t="shared" si="97"/>
        <v>12733514</v>
      </c>
      <c r="F465" s="334"/>
      <c r="H465" s="334"/>
      <c r="J465" s="334"/>
    </row>
    <row r="466" spans="1:10">
      <c r="A466" s="345"/>
      <c r="B466" s="505" t="s">
        <v>1357</v>
      </c>
      <c r="C466" s="506" t="s">
        <v>1971</v>
      </c>
      <c r="D466" s="335">
        <f t="shared" ref="D466:E466" si="98">SUM(D467:D473)</f>
        <v>12433629.039999999</v>
      </c>
      <c r="E466" s="335">
        <f t="shared" si="98"/>
        <v>12501355</v>
      </c>
      <c r="F466" s="334"/>
      <c r="H466" s="334"/>
      <c r="J466" s="334"/>
    </row>
    <row r="467" spans="1:10">
      <c r="A467" s="345"/>
      <c r="B467" s="337" t="s">
        <v>1359</v>
      </c>
      <c r="C467" s="338" t="s">
        <v>1972</v>
      </c>
      <c r="D467" s="339">
        <f>+'Alimentazione CE Costi'!H811</f>
        <v>0</v>
      </c>
      <c r="E467" s="339">
        <f>+'Alimentazione CE Costi'!I811</f>
        <v>0</v>
      </c>
      <c r="F467" s="334"/>
      <c r="H467" s="334"/>
      <c r="J467" s="334"/>
    </row>
    <row r="468" spans="1:10" ht="22.5">
      <c r="A468" s="345"/>
      <c r="B468" s="337" t="s">
        <v>1361</v>
      </c>
      <c r="C468" s="338" t="s">
        <v>1973</v>
      </c>
      <c r="D468" s="339">
        <f>+'Alimentazione CE Costi'!H812</f>
        <v>0</v>
      </c>
      <c r="E468" s="339">
        <f>+'Alimentazione CE Costi'!I812</f>
        <v>0</v>
      </c>
      <c r="F468" s="334"/>
      <c r="H468" s="334"/>
      <c r="J468" s="334"/>
    </row>
    <row r="469" spans="1:10" ht="22.5">
      <c r="A469" s="345"/>
      <c r="B469" s="337" t="s">
        <v>1363</v>
      </c>
      <c r="C469" s="338" t="s">
        <v>1974</v>
      </c>
      <c r="D469" s="339">
        <f>+'Alimentazione CE Costi'!H813</f>
        <v>0</v>
      </c>
      <c r="E469" s="339">
        <f>+'Alimentazione CE Costi'!I813</f>
        <v>0</v>
      </c>
      <c r="F469" s="334"/>
      <c r="H469" s="334"/>
      <c r="J469" s="334"/>
    </row>
    <row r="470" spans="1:10" ht="22.5">
      <c r="A470" s="345"/>
      <c r="B470" s="337" t="s">
        <v>1365</v>
      </c>
      <c r="C470" s="338" t="s">
        <v>1975</v>
      </c>
      <c r="D470" s="339">
        <f>+'Alimentazione CE Costi'!H814</f>
        <v>0</v>
      </c>
      <c r="E470" s="339">
        <f>+'Alimentazione CE Costi'!I814</f>
        <v>0</v>
      </c>
      <c r="F470" s="334"/>
      <c r="H470" s="334"/>
      <c r="J470" s="334"/>
    </row>
    <row r="471" spans="1:10">
      <c r="A471" s="345"/>
      <c r="B471" s="337" t="s">
        <v>1367</v>
      </c>
      <c r="C471" s="338" t="s">
        <v>1976</v>
      </c>
      <c r="D471" s="339">
        <f>+'Alimentazione CE Costi'!H815</f>
        <v>12433629.039999999</v>
      </c>
      <c r="E471" s="339">
        <f>+'Alimentazione CE Costi'!I815</f>
        <v>12454820</v>
      </c>
      <c r="F471" s="334"/>
      <c r="H471" s="334"/>
      <c r="J471" s="334"/>
    </row>
    <row r="472" spans="1:10">
      <c r="A472" s="345"/>
      <c r="B472" s="337" t="s">
        <v>1369</v>
      </c>
      <c r="C472" s="338" t="s">
        <v>1977</v>
      </c>
      <c r="D472" s="339">
        <f>+'Alimentazione CE Costi'!H817+'Alimentazione CE Costi'!H818+'Alimentazione CE Costi'!H819</f>
        <v>0</v>
      </c>
      <c r="E472" s="339">
        <f>+'Alimentazione CE Costi'!I817+'Alimentazione CE Costi'!I818+'Alimentazione CE Costi'!I819</f>
        <v>46535</v>
      </c>
      <c r="F472" s="334"/>
      <c r="H472" s="334"/>
      <c r="J472" s="334"/>
    </row>
    <row r="473" spans="1:10">
      <c r="A473" s="345"/>
      <c r="B473" s="337" t="s">
        <v>1373</v>
      </c>
      <c r="C473" s="338" t="s">
        <v>1978</v>
      </c>
      <c r="D473" s="339">
        <f>+'Alimentazione CE Costi'!H820</f>
        <v>0</v>
      </c>
      <c r="E473" s="339">
        <f>+'Alimentazione CE Costi'!I820</f>
        <v>0</v>
      </c>
      <c r="F473" s="334"/>
      <c r="H473" s="334"/>
      <c r="J473" s="334"/>
    </row>
    <row r="474" spans="1:10" ht="22.5">
      <c r="A474" s="345"/>
      <c r="B474" s="365" t="s">
        <v>1375</v>
      </c>
      <c r="C474" s="366" t="s">
        <v>1979</v>
      </c>
      <c r="D474" s="339">
        <f>+'Alimentazione CE Costi'!H822+'Alimentazione CE Costi'!H823</f>
        <v>0</v>
      </c>
      <c r="E474" s="339">
        <f>+'Alimentazione CE Costi'!I822+'Alimentazione CE Costi'!I823</f>
        <v>0</v>
      </c>
      <c r="F474" s="334"/>
      <c r="H474" s="334"/>
      <c r="J474" s="334"/>
    </row>
    <row r="475" spans="1:10" ht="22.5">
      <c r="A475" s="345"/>
      <c r="B475" s="505" t="s">
        <v>1379</v>
      </c>
      <c r="C475" s="506" t="s">
        <v>1980</v>
      </c>
      <c r="D475" s="335">
        <f t="shared" ref="D475:E475" si="99">SUM(D476:D481)</f>
        <v>77562.960000000006</v>
      </c>
      <c r="E475" s="335">
        <f t="shared" si="99"/>
        <v>0</v>
      </c>
      <c r="F475" s="334"/>
      <c r="H475" s="334"/>
      <c r="J475" s="334"/>
    </row>
    <row r="476" spans="1:10" ht="22.5">
      <c r="A476" s="345"/>
      <c r="B476" s="337" t="s">
        <v>1381</v>
      </c>
      <c r="C476" s="338" t="s">
        <v>1981</v>
      </c>
      <c r="D476" s="339">
        <f>+'Alimentazione CE Costi'!H825</f>
        <v>77562.960000000006</v>
      </c>
      <c r="E476" s="339">
        <f>+'Alimentazione CE Costi'!I825</f>
        <v>0</v>
      </c>
      <c r="F476" s="334"/>
      <c r="H476" s="334"/>
      <c r="J476" s="334"/>
    </row>
    <row r="477" spans="1:10" ht="22.5">
      <c r="A477" s="345"/>
      <c r="B477" s="337" t="s">
        <v>1383</v>
      </c>
      <c r="C477" s="338" t="s">
        <v>1982</v>
      </c>
      <c r="D477" s="339">
        <f>+'Alimentazione CE Costi'!H826</f>
        <v>0</v>
      </c>
      <c r="E477" s="339">
        <f>+'Alimentazione CE Costi'!I826</f>
        <v>0</v>
      </c>
      <c r="F477" s="334"/>
      <c r="H477" s="334"/>
      <c r="J477" s="334"/>
    </row>
    <row r="478" spans="1:10" ht="22.5">
      <c r="A478" s="345"/>
      <c r="B478" s="337" t="s">
        <v>1385</v>
      </c>
      <c r="C478" s="338" t="s">
        <v>1983</v>
      </c>
      <c r="D478" s="339">
        <f>+'Alimentazione CE Costi'!H827</f>
        <v>0</v>
      </c>
      <c r="E478" s="339">
        <f>+'Alimentazione CE Costi'!I827</f>
        <v>0</v>
      </c>
      <c r="F478" s="334"/>
      <c r="H478" s="334"/>
      <c r="J478" s="334"/>
    </row>
    <row r="479" spans="1:10" ht="22.5">
      <c r="A479" s="345"/>
      <c r="B479" s="337" t="s">
        <v>1387</v>
      </c>
      <c r="C479" s="338" t="s">
        <v>1984</v>
      </c>
      <c r="D479" s="339">
        <f>+'Alimentazione CE Costi'!H828</f>
        <v>0</v>
      </c>
      <c r="E479" s="339">
        <f>+'Alimentazione CE Costi'!I828</f>
        <v>0</v>
      </c>
      <c r="F479" s="334"/>
      <c r="H479" s="334"/>
      <c r="J479" s="334"/>
    </row>
    <row r="480" spans="1:10" ht="22.5">
      <c r="A480" s="345"/>
      <c r="B480" s="337" t="s">
        <v>1389</v>
      </c>
      <c r="C480" s="338" t="s">
        <v>1985</v>
      </c>
      <c r="D480" s="339">
        <f>+'Alimentazione CE Costi'!H830+'Alimentazione CE Costi'!H831</f>
        <v>0</v>
      </c>
      <c r="E480" s="339">
        <f>+'Alimentazione CE Costi'!I830+'Alimentazione CE Costi'!I831</f>
        <v>0</v>
      </c>
      <c r="F480" s="334"/>
      <c r="H480" s="334"/>
      <c r="J480" s="334"/>
    </row>
    <row r="481" spans="1:10" ht="22.5">
      <c r="A481" s="345"/>
      <c r="B481" s="337" t="s">
        <v>1393</v>
      </c>
      <c r="C481" s="338" t="s">
        <v>1986</v>
      </c>
      <c r="D481" s="339">
        <f>+'Alimentazione CE Costi'!H832</f>
        <v>0</v>
      </c>
      <c r="E481" s="339">
        <f>+'Alimentazione CE Costi'!I832</f>
        <v>0</v>
      </c>
      <c r="F481" s="334"/>
      <c r="H481" s="334"/>
      <c r="J481" s="334"/>
    </row>
    <row r="482" spans="1:10">
      <c r="A482" s="345"/>
      <c r="B482" s="505" t="s">
        <v>1395</v>
      </c>
      <c r="C482" s="506" t="s">
        <v>1987</v>
      </c>
      <c r="D482" s="335">
        <f t="shared" ref="D482:E482" si="100">SUM(D483:D492)</f>
        <v>230126</v>
      </c>
      <c r="E482" s="335">
        <f t="shared" si="100"/>
        <v>232159</v>
      </c>
      <c r="F482" s="334"/>
      <c r="H482" s="334"/>
      <c r="J482" s="334"/>
    </row>
    <row r="483" spans="1:10">
      <c r="A483" s="345"/>
      <c r="B483" s="343" t="s">
        <v>1397</v>
      </c>
      <c r="C483" s="344" t="s">
        <v>1988</v>
      </c>
      <c r="D483" s="339">
        <f>+'Alimentazione CE Costi'!H834</f>
        <v>0</v>
      </c>
      <c r="E483" s="339">
        <f>+'Alimentazione CE Costi'!I834</f>
        <v>0</v>
      </c>
      <c r="F483" s="334"/>
      <c r="H483" s="334"/>
      <c r="J483" s="334"/>
    </row>
    <row r="484" spans="1:10">
      <c r="A484" s="345"/>
      <c r="B484" s="343" t="s">
        <v>1399</v>
      </c>
      <c r="C484" s="344" t="s">
        <v>1989</v>
      </c>
      <c r="D484" s="339">
        <f>+'Alimentazione CE Costi'!H835</f>
        <v>0</v>
      </c>
      <c r="E484" s="339">
        <f>+'Alimentazione CE Costi'!I835</f>
        <v>0</v>
      </c>
      <c r="F484" s="334"/>
      <c r="H484" s="334"/>
      <c r="J484" s="334"/>
    </row>
    <row r="485" spans="1:10">
      <c r="A485" s="345"/>
      <c r="B485" s="343" t="s">
        <v>1401</v>
      </c>
      <c r="C485" s="344" t="s">
        <v>1990</v>
      </c>
      <c r="D485" s="339">
        <f>+'Alimentazione CE Costi'!H836</f>
        <v>6562</v>
      </c>
      <c r="E485" s="339">
        <f>+'Alimentazione CE Costi'!I836</f>
        <v>10429</v>
      </c>
      <c r="F485" s="334"/>
      <c r="H485" s="334"/>
      <c r="J485" s="334"/>
    </row>
    <row r="486" spans="1:10">
      <c r="A486" s="345"/>
      <c r="B486" s="337" t="s">
        <v>1403</v>
      </c>
      <c r="C486" s="338" t="s">
        <v>1991</v>
      </c>
      <c r="D486" s="339">
        <f>+'Alimentazione CE Costi'!H837</f>
        <v>127148</v>
      </c>
      <c r="E486" s="339">
        <f>+'Alimentazione CE Costi'!I837</f>
        <v>68498</v>
      </c>
      <c r="F486" s="334"/>
      <c r="H486" s="334"/>
      <c r="J486" s="334"/>
    </row>
    <row r="487" spans="1:10">
      <c r="A487" s="345"/>
      <c r="B487" s="337" t="s">
        <v>1405</v>
      </c>
      <c r="C487" s="338" t="s">
        <v>1992</v>
      </c>
      <c r="D487" s="339">
        <f>+'Alimentazione CE Costi'!H838</f>
        <v>96416</v>
      </c>
      <c r="E487" s="339">
        <f>+'Alimentazione CE Costi'!I838</f>
        <v>153232</v>
      </c>
      <c r="F487" s="334"/>
      <c r="H487" s="334"/>
      <c r="J487" s="334"/>
    </row>
    <row r="488" spans="1:10">
      <c r="A488" s="345"/>
      <c r="B488" s="337" t="s">
        <v>1407</v>
      </c>
      <c r="C488" s="338" t="s">
        <v>1993</v>
      </c>
      <c r="D488" s="339">
        <f>+'Alimentazione CE Costi'!H839</f>
        <v>0</v>
      </c>
      <c r="E488" s="339">
        <f>+'Alimentazione CE Costi'!I839</f>
        <v>0</v>
      </c>
      <c r="F488" s="334"/>
      <c r="H488" s="334"/>
      <c r="J488" s="334"/>
    </row>
    <row r="489" spans="1:10">
      <c r="A489" s="345"/>
      <c r="B489" s="337" t="s">
        <v>1409</v>
      </c>
      <c r="C489" s="338" t="s">
        <v>1994</v>
      </c>
      <c r="D489" s="339">
        <f>+'Alimentazione CE Costi'!H840</f>
        <v>0</v>
      </c>
      <c r="E489" s="339">
        <f>+'Alimentazione CE Costi'!I840</f>
        <v>0</v>
      </c>
      <c r="F489" s="334"/>
      <c r="H489" s="334"/>
      <c r="J489" s="334"/>
    </row>
    <row r="490" spans="1:10">
      <c r="A490" s="345"/>
      <c r="B490" s="337" t="s">
        <v>1411</v>
      </c>
      <c r="C490" s="338" t="s">
        <v>1995</v>
      </c>
      <c r="D490" s="339">
        <f>+'Alimentazione CE Costi'!H841</f>
        <v>0</v>
      </c>
      <c r="E490" s="339">
        <f>+'Alimentazione CE Costi'!I841</f>
        <v>0</v>
      </c>
      <c r="F490" s="334"/>
      <c r="H490" s="334"/>
      <c r="J490" s="334"/>
    </row>
    <row r="491" spans="1:10" ht="22.5">
      <c r="A491" s="345"/>
      <c r="B491" s="337" t="s">
        <v>1413</v>
      </c>
      <c r="C491" s="338" t="s">
        <v>1996</v>
      </c>
      <c r="D491" s="339">
        <f>+'Alimentazione CE Costi'!H842</f>
        <v>0</v>
      </c>
      <c r="E491" s="339">
        <f>+'Alimentazione CE Costi'!I842</f>
        <v>0</v>
      </c>
      <c r="F491" s="334"/>
      <c r="H491" s="334"/>
      <c r="J491" s="334"/>
    </row>
    <row r="492" spans="1:10">
      <c r="A492" s="345"/>
      <c r="B492" s="343" t="s">
        <v>1414</v>
      </c>
      <c r="C492" s="517" t="s">
        <v>1997</v>
      </c>
      <c r="D492" s="339">
        <f>+'Alimentazione CE Costi'!H843</f>
        <v>0</v>
      </c>
      <c r="E492" s="339">
        <f>+'Alimentazione CE Costi'!I843</f>
        <v>0</v>
      </c>
      <c r="F492" s="334"/>
      <c r="H492" s="334"/>
      <c r="J492" s="334"/>
    </row>
    <row r="493" spans="1:10">
      <c r="A493" s="330"/>
      <c r="B493" s="349" t="s">
        <v>1998</v>
      </c>
      <c r="C493" s="350" t="s">
        <v>1999</v>
      </c>
      <c r="D493" s="351">
        <f t="shared" ref="D493:E493" si="101">+D465+D448+D438+D430+D388+D378+D370+D201+D161+D445</f>
        <v>426677093</v>
      </c>
      <c r="E493" s="351">
        <f t="shared" si="101"/>
        <v>403618648</v>
      </c>
      <c r="F493" s="334"/>
      <c r="H493" s="334"/>
      <c r="J493" s="334"/>
    </row>
    <row r="494" spans="1:10">
      <c r="A494" s="330"/>
      <c r="B494" s="352"/>
      <c r="C494" s="353" t="s">
        <v>2000</v>
      </c>
      <c r="D494" s="354"/>
      <c r="E494" s="354"/>
      <c r="F494" s="334"/>
      <c r="H494" s="334"/>
      <c r="J494" s="334"/>
    </row>
    <row r="495" spans="1:10">
      <c r="A495" s="330"/>
      <c r="B495" s="331" t="s">
        <v>460</v>
      </c>
      <c r="C495" s="332" t="s">
        <v>2001</v>
      </c>
      <c r="D495" s="333">
        <f t="shared" ref="D495:E495" si="102">+D496+D497+D498</f>
        <v>0</v>
      </c>
      <c r="E495" s="333">
        <f t="shared" si="102"/>
        <v>0</v>
      </c>
      <c r="F495" s="334"/>
      <c r="H495" s="334"/>
      <c r="J495" s="334"/>
    </row>
    <row r="496" spans="1:10">
      <c r="A496" s="330"/>
      <c r="B496" s="365" t="s">
        <v>462</v>
      </c>
      <c r="C496" s="366" t="s">
        <v>2002</v>
      </c>
      <c r="D496" s="339">
        <f>+'Alimentazione CE Ricavi'!H232</f>
        <v>0</v>
      </c>
      <c r="E496" s="339">
        <f>+'Alimentazione CE Ricavi'!I232</f>
        <v>0</v>
      </c>
      <c r="F496" s="334"/>
      <c r="H496" s="334"/>
      <c r="J496" s="334"/>
    </row>
    <row r="497" spans="1:10">
      <c r="A497" s="330"/>
      <c r="B497" s="365" t="s">
        <v>464</v>
      </c>
      <c r="C497" s="366" t="s">
        <v>2003</v>
      </c>
      <c r="D497" s="339">
        <f>+'Alimentazione CE Ricavi'!H234+'Alimentazione CE Ricavi'!H235</f>
        <v>0</v>
      </c>
      <c r="E497" s="339">
        <f>+'Alimentazione CE Ricavi'!I234+'Alimentazione CE Ricavi'!I235</f>
        <v>0</v>
      </c>
      <c r="F497" s="334"/>
      <c r="H497" s="334"/>
      <c r="J497" s="334"/>
    </row>
    <row r="498" spans="1:10">
      <c r="A498" s="330"/>
      <c r="B498" s="365" t="s">
        <v>468</v>
      </c>
      <c r="C498" s="366" t="s">
        <v>2004</v>
      </c>
      <c r="D498" s="339">
        <f>+'Alimentazione CE Ricavi'!H237+'Alimentazione CE Ricavi'!H238+'Alimentazione CE Ricavi'!H239</f>
        <v>0</v>
      </c>
      <c r="E498" s="339">
        <f>+'Alimentazione CE Ricavi'!I237+'Alimentazione CE Ricavi'!I238+'Alimentazione CE Ricavi'!I239</f>
        <v>0</v>
      </c>
      <c r="F498" s="334"/>
      <c r="H498" s="334"/>
      <c r="J498" s="334"/>
    </row>
    <row r="499" spans="1:10">
      <c r="A499" s="330"/>
      <c r="B499" s="331" t="s">
        <v>472</v>
      </c>
      <c r="C499" s="332" t="s">
        <v>2005</v>
      </c>
      <c r="D499" s="333">
        <f t="shared" ref="D499:E499" si="103">SUM(D500:D504)</f>
        <v>0</v>
      </c>
      <c r="E499" s="333">
        <f t="shared" si="103"/>
        <v>0</v>
      </c>
      <c r="F499" s="334"/>
      <c r="H499" s="334"/>
      <c r="J499" s="334"/>
    </row>
    <row r="500" spans="1:10">
      <c r="A500" s="330"/>
      <c r="B500" s="365" t="s">
        <v>474</v>
      </c>
      <c r="C500" s="366" t="s">
        <v>2006</v>
      </c>
      <c r="D500" s="339">
        <f>+'Alimentazione CE Ricavi'!H241</f>
        <v>0</v>
      </c>
      <c r="E500" s="339">
        <f>+'Alimentazione CE Ricavi'!I241</f>
        <v>0</v>
      </c>
      <c r="F500" s="334"/>
      <c r="H500" s="334"/>
      <c r="J500" s="334"/>
    </row>
    <row r="501" spans="1:10" ht="22.5">
      <c r="A501" s="330"/>
      <c r="B501" s="365" t="s">
        <v>476</v>
      </c>
      <c r="C501" s="366" t="s">
        <v>2007</v>
      </c>
      <c r="D501" s="339">
        <f>+'Alimentazione CE Ricavi'!H242</f>
        <v>0</v>
      </c>
      <c r="E501" s="339">
        <f>+'Alimentazione CE Ricavi'!I242</f>
        <v>0</v>
      </c>
      <c r="F501" s="334"/>
      <c r="H501" s="334"/>
      <c r="J501" s="334"/>
    </row>
    <row r="502" spans="1:10" ht="22.5">
      <c r="A502" s="330"/>
      <c r="B502" s="365" t="s">
        <v>478</v>
      </c>
      <c r="C502" s="366" t="s">
        <v>2008</v>
      </c>
      <c r="D502" s="339">
        <f>+'Alimentazione CE Ricavi'!H243</f>
        <v>0</v>
      </c>
      <c r="E502" s="339">
        <f>+'Alimentazione CE Ricavi'!I243</f>
        <v>0</v>
      </c>
      <c r="F502" s="334"/>
      <c r="H502" s="334"/>
      <c r="J502" s="334"/>
    </row>
    <row r="503" spans="1:10">
      <c r="A503" s="330"/>
      <c r="B503" s="365" t="s">
        <v>480</v>
      </c>
      <c r="C503" s="366" t="s">
        <v>2009</v>
      </c>
      <c r="D503" s="339">
        <f>+'Alimentazione CE Ricavi'!H244</f>
        <v>0</v>
      </c>
      <c r="E503" s="339">
        <f>+'Alimentazione CE Ricavi'!I244</f>
        <v>0</v>
      </c>
      <c r="F503" s="334"/>
      <c r="H503" s="334"/>
      <c r="J503" s="334"/>
    </row>
    <row r="504" spans="1:10">
      <c r="A504" s="330"/>
      <c r="B504" s="365" t="s">
        <v>482</v>
      </c>
      <c r="C504" s="366" t="s">
        <v>2010</v>
      </c>
      <c r="D504" s="339">
        <f>+'Alimentazione CE Ricavi'!H245</f>
        <v>0</v>
      </c>
      <c r="E504" s="339">
        <f>+'Alimentazione CE Ricavi'!I245</f>
        <v>0</v>
      </c>
      <c r="F504" s="334"/>
      <c r="H504" s="334"/>
      <c r="J504" s="334"/>
    </row>
    <row r="505" spans="1:10">
      <c r="A505" s="330"/>
      <c r="B505" s="331" t="s">
        <v>1416</v>
      </c>
      <c r="C505" s="332" t="s">
        <v>2011</v>
      </c>
      <c r="D505" s="333">
        <f t="shared" ref="D505:E505" si="104">SUM(D506:D508)</f>
        <v>0</v>
      </c>
      <c r="E505" s="333">
        <f t="shared" si="104"/>
        <v>0</v>
      </c>
      <c r="F505" s="334"/>
      <c r="H505" s="334"/>
      <c r="J505" s="334"/>
    </row>
    <row r="506" spans="1:10">
      <c r="A506" s="330"/>
      <c r="B506" s="365" t="s">
        <v>1418</v>
      </c>
      <c r="C506" s="366" t="s">
        <v>2012</v>
      </c>
      <c r="D506" s="339">
        <f>+'Alimentazione CE Costi'!H845</f>
        <v>0</v>
      </c>
      <c r="E506" s="339">
        <f>+'Alimentazione CE Costi'!I845</f>
        <v>0</v>
      </c>
      <c r="F506" s="334"/>
      <c r="H506" s="334"/>
      <c r="J506" s="334"/>
    </row>
    <row r="507" spans="1:10">
      <c r="A507" s="330"/>
      <c r="B507" s="365" t="s">
        <v>1420</v>
      </c>
      <c r="C507" s="366" t="s">
        <v>2013</v>
      </c>
      <c r="D507" s="339">
        <f>+'Alimentazione CE Costi'!H846</f>
        <v>0</v>
      </c>
      <c r="E507" s="339">
        <f>+'Alimentazione CE Costi'!I846</f>
        <v>0</v>
      </c>
      <c r="F507" s="334"/>
      <c r="H507" s="334"/>
      <c r="J507" s="334"/>
    </row>
    <row r="508" spans="1:10">
      <c r="A508" s="330"/>
      <c r="B508" s="365" t="s">
        <v>1422</v>
      </c>
      <c r="C508" s="366" t="s">
        <v>2014</v>
      </c>
      <c r="D508" s="339">
        <f>+'Alimentazione CE Costi'!H848+'Alimentazione CE Costi'!H849</f>
        <v>0</v>
      </c>
      <c r="E508" s="339">
        <f>+'Alimentazione CE Costi'!I848+'Alimentazione CE Costi'!I849</f>
        <v>0</v>
      </c>
      <c r="F508" s="334"/>
      <c r="H508" s="334"/>
      <c r="J508" s="334"/>
    </row>
    <row r="509" spans="1:10">
      <c r="A509" s="347"/>
      <c r="B509" s="331" t="s">
        <v>2015</v>
      </c>
      <c r="C509" s="332" t="s">
        <v>2016</v>
      </c>
      <c r="D509" s="333">
        <f t="shared" ref="D509:E509" si="105">SUM(D510:D511)</f>
        <v>0</v>
      </c>
      <c r="E509" s="333">
        <f t="shared" si="105"/>
        <v>0</v>
      </c>
      <c r="F509" s="334"/>
      <c r="H509" s="334"/>
      <c r="J509" s="334"/>
    </row>
    <row r="510" spans="1:10">
      <c r="A510" s="347"/>
      <c r="B510" s="365" t="s">
        <v>1425</v>
      </c>
      <c r="C510" s="366" t="s">
        <v>2017</v>
      </c>
      <c r="D510" s="339">
        <f>+'Alimentazione CE Costi'!H851</f>
        <v>0</v>
      </c>
      <c r="E510" s="339">
        <f>+'Alimentazione CE Costi'!I851</f>
        <v>0</v>
      </c>
      <c r="F510" s="334"/>
      <c r="H510" s="334"/>
      <c r="J510" s="334"/>
    </row>
    <row r="511" spans="1:10">
      <c r="A511" s="330"/>
      <c r="B511" s="365" t="s">
        <v>1427</v>
      </c>
      <c r="C511" s="366" t="s">
        <v>2018</v>
      </c>
      <c r="D511" s="339">
        <f>+'Alimentazione CE Costi'!H852</f>
        <v>0</v>
      </c>
      <c r="E511" s="339">
        <f>+'Alimentazione CE Costi'!I852</f>
        <v>0</v>
      </c>
      <c r="F511" s="334"/>
      <c r="H511" s="334"/>
      <c r="J511" s="334"/>
    </row>
    <row r="512" spans="1:10">
      <c r="A512" s="347"/>
      <c r="B512" s="349" t="s">
        <v>2019</v>
      </c>
      <c r="C512" s="350" t="s">
        <v>2020</v>
      </c>
      <c r="D512" s="351">
        <f t="shared" ref="D512:E512" si="106">+D495+D499-D505-D509</f>
        <v>0</v>
      </c>
      <c r="E512" s="351">
        <f t="shared" si="106"/>
        <v>0</v>
      </c>
      <c r="F512" s="334"/>
      <c r="H512" s="334"/>
      <c r="J512" s="334"/>
    </row>
    <row r="513" spans="1:10">
      <c r="A513" s="330"/>
      <c r="B513" s="352"/>
      <c r="C513" s="353" t="s">
        <v>2021</v>
      </c>
      <c r="D513" s="354"/>
      <c r="E513" s="354"/>
      <c r="F513" s="334"/>
      <c r="H513" s="334"/>
      <c r="J513" s="334"/>
    </row>
    <row r="514" spans="1:10">
      <c r="A514" s="330"/>
      <c r="B514" s="365" t="s">
        <v>484</v>
      </c>
      <c r="C514" s="366" t="s">
        <v>2022</v>
      </c>
      <c r="D514" s="339">
        <f>+'Alimentazione CE Ricavi'!H246</f>
        <v>0</v>
      </c>
      <c r="E514" s="339">
        <f>+'Alimentazione CE Ricavi'!I246</f>
        <v>0</v>
      </c>
      <c r="F514" s="334"/>
      <c r="H514" s="334"/>
      <c r="J514" s="334"/>
    </row>
    <row r="515" spans="1:10">
      <c r="A515" s="330"/>
      <c r="B515" s="365" t="s">
        <v>1429</v>
      </c>
      <c r="C515" s="366" t="s">
        <v>2023</v>
      </c>
      <c r="D515" s="339">
        <f>+'Alimentazione CE Costi'!H853</f>
        <v>0</v>
      </c>
      <c r="E515" s="339">
        <f>+'Alimentazione CE Costi'!I853</f>
        <v>0</v>
      </c>
      <c r="F515" s="334"/>
      <c r="H515" s="334"/>
      <c r="J515" s="334"/>
    </row>
    <row r="516" spans="1:10">
      <c r="A516" s="330"/>
      <c r="B516" s="349" t="s">
        <v>2024</v>
      </c>
      <c r="C516" s="350" t="s">
        <v>2025</v>
      </c>
      <c r="D516" s="351">
        <f t="shared" ref="D516:E516" si="107">+D514-D515</f>
        <v>0</v>
      </c>
      <c r="E516" s="351">
        <f t="shared" si="107"/>
        <v>0</v>
      </c>
      <c r="F516" s="334"/>
      <c r="H516" s="334"/>
      <c r="J516" s="334"/>
    </row>
    <row r="517" spans="1:10">
      <c r="A517" s="330"/>
      <c r="B517" s="352"/>
      <c r="C517" s="353" t="s">
        <v>2026</v>
      </c>
      <c r="D517" s="354"/>
      <c r="E517" s="354"/>
      <c r="F517" s="334"/>
      <c r="H517" s="334"/>
      <c r="J517" s="334"/>
    </row>
    <row r="518" spans="1:10">
      <c r="A518" s="330"/>
      <c r="B518" s="331" t="s">
        <v>485</v>
      </c>
      <c r="C518" s="332" t="s">
        <v>2027</v>
      </c>
      <c r="D518" s="333">
        <f t="shared" ref="D518:E518" si="108">+D519+D520</f>
        <v>214013</v>
      </c>
      <c r="E518" s="333">
        <f t="shared" si="108"/>
        <v>0</v>
      </c>
      <c r="F518" s="334"/>
      <c r="H518" s="334"/>
      <c r="J518" s="334"/>
    </row>
    <row r="519" spans="1:10">
      <c r="A519" s="330"/>
      <c r="B519" s="365" t="s">
        <v>487</v>
      </c>
      <c r="C519" s="366" t="s">
        <v>2028</v>
      </c>
      <c r="D519" s="339">
        <f>+'Alimentazione CE Ricavi'!H248</f>
        <v>0</v>
      </c>
      <c r="E519" s="339">
        <f>+'Alimentazione CE Ricavi'!I248</f>
        <v>0</v>
      </c>
      <c r="F519" s="334"/>
      <c r="H519" s="334"/>
      <c r="J519" s="334"/>
    </row>
    <row r="520" spans="1:10">
      <c r="A520" s="330"/>
      <c r="B520" s="505" t="s">
        <v>489</v>
      </c>
      <c r="C520" s="506" t="s">
        <v>2029</v>
      </c>
      <c r="D520" s="335">
        <f t="shared" ref="D520:E520" si="109">+D521+D522+D533+D543</f>
        <v>214013</v>
      </c>
      <c r="E520" s="335">
        <f t="shared" si="109"/>
        <v>0</v>
      </c>
      <c r="F520" s="334"/>
      <c r="H520" s="334"/>
      <c r="J520" s="334"/>
    </row>
    <row r="521" spans="1:10">
      <c r="A521" s="330"/>
      <c r="B521" s="337" t="s">
        <v>491</v>
      </c>
      <c r="C521" s="338" t="s">
        <v>2030</v>
      </c>
      <c r="D521" s="339">
        <f>+'Alimentazione CE Ricavi'!H250</f>
        <v>183625</v>
      </c>
      <c r="E521" s="339">
        <f>+'Alimentazione CE Ricavi'!I250</f>
        <v>0</v>
      </c>
      <c r="F521" s="334"/>
      <c r="H521" s="334"/>
      <c r="J521" s="334"/>
    </row>
    <row r="522" spans="1:10">
      <c r="A522" s="330"/>
      <c r="B522" s="507" t="s">
        <v>493</v>
      </c>
      <c r="C522" s="508" t="s">
        <v>2031</v>
      </c>
      <c r="D522" s="336">
        <f t="shared" ref="D522:E522" si="110">+D523+D524+D525</f>
        <v>22319</v>
      </c>
      <c r="E522" s="336">
        <f t="shared" si="110"/>
        <v>0</v>
      </c>
      <c r="F522" s="334"/>
      <c r="H522" s="334"/>
      <c r="J522" s="334"/>
    </row>
    <row r="523" spans="1:10">
      <c r="A523" s="345"/>
      <c r="B523" s="337" t="s">
        <v>495</v>
      </c>
      <c r="C523" s="338" t="s">
        <v>2032</v>
      </c>
      <c r="D523" s="339">
        <f>+'Alimentazione CE Ricavi'!H252</f>
        <v>0</v>
      </c>
      <c r="E523" s="339">
        <f>+'Alimentazione CE Ricavi'!I252</f>
        <v>0</v>
      </c>
      <c r="F523" s="334"/>
      <c r="H523" s="334"/>
      <c r="J523" s="334"/>
    </row>
    <row r="524" spans="1:10" ht="22.5">
      <c r="A524" s="345" t="s">
        <v>1537</v>
      </c>
      <c r="B524" s="337" t="s">
        <v>497</v>
      </c>
      <c r="C524" s="338" t="s">
        <v>2033</v>
      </c>
      <c r="D524" s="339">
        <f>+'Alimentazione CE Ricavi'!H253</f>
        <v>0</v>
      </c>
      <c r="E524" s="339">
        <f>+'Alimentazione CE Ricavi'!I253</f>
        <v>0</v>
      </c>
      <c r="F524" s="334"/>
      <c r="H524" s="334"/>
      <c r="J524" s="334"/>
    </row>
    <row r="525" spans="1:10">
      <c r="A525" s="345"/>
      <c r="B525" s="340" t="s">
        <v>499</v>
      </c>
      <c r="C525" s="341" t="s">
        <v>2034</v>
      </c>
      <c r="D525" s="342">
        <f t="shared" ref="D525:E525" si="111">SUM(D526:D532)</f>
        <v>22319</v>
      </c>
      <c r="E525" s="342">
        <f t="shared" si="111"/>
        <v>0</v>
      </c>
      <c r="F525" s="334"/>
      <c r="H525" s="334"/>
      <c r="J525" s="334"/>
    </row>
    <row r="526" spans="1:10" ht="22.5">
      <c r="A526" s="345" t="s">
        <v>1582</v>
      </c>
      <c r="B526" s="337" t="s">
        <v>501</v>
      </c>
      <c r="C526" s="338" t="s">
        <v>2035</v>
      </c>
      <c r="D526" s="339">
        <f>+'Alimentazione CE Ricavi'!H255</f>
        <v>0</v>
      </c>
      <c r="E526" s="339">
        <f>+'Alimentazione CE Ricavi'!I255</f>
        <v>0</v>
      </c>
      <c r="F526" s="334"/>
      <c r="H526" s="334"/>
      <c r="J526" s="334"/>
    </row>
    <row r="527" spans="1:10">
      <c r="A527" s="345"/>
      <c r="B527" s="337" t="s">
        <v>503</v>
      </c>
      <c r="C527" s="338" t="s">
        <v>2036</v>
      </c>
      <c r="D527" s="339">
        <f>+'Alimentazione CE Ricavi'!H256</f>
        <v>0</v>
      </c>
      <c r="E527" s="339">
        <f>+'Alimentazione CE Ricavi'!I256</f>
        <v>0</v>
      </c>
      <c r="F527" s="334"/>
      <c r="H527" s="334"/>
      <c r="J527" s="334"/>
    </row>
    <row r="528" spans="1:10" ht="22.5">
      <c r="A528" s="345"/>
      <c r="B528" s="337" t="s">
        <v>505</v>
      </c>
      <c r="C528" s="338" t="s">
        <v>2037</v>
      </c>
      <c r="D528" s="339">
        <f>+'Alimentazione CE Ricavi'!H257</f>
        <v>0</v>
      </c>
      <c r="E528" s="339">
        <f>+'Alimentazione CE Ricavi'!I257</f>
        <v>0</v>
      </c>
      <c r="F528" s="334"/>
      <c r="H528" s="334"/>
      <c r="J528" s="334"/>
    </row>
    <row r="529" spans="1:10" ht="22.5">
      <c r="A529" s="345"/>
      <c r="B529" s="337" t="s">
        <v>507</v>
      </c>
      <c r="C529" s="338" t="s">
        <v>2038</v>
      </c>
      <c r="D529" s="339">
        <f>+'Alimentazione CE Ricavi'!H258</f>
        <v>0</v>
      </c>
      <c r="E529" s="339">
        <f>+'Alimentazione CE Ricavi'!I258</f>
        <v>0</v>
      </c>
      <c r="F529" s="334"/>
      <c r="H529" s="334"/>
      <c r="J529" s="334"/>
    </row>
    <row r="530" spans="1:10" ht="22.5">
      <c r="A530" s="345"/>
      <c r="B530" s="337" t="s">
        <v>509</v>
      </c>
      <c r="C530" s="338" t="s">
        <v>2039</v>
      </c>
      <c r="D530" s="339">
        <f>+'Alimentazione CE Ricavi'!H259</f>
        <v>0</v>
      </c>
      <c r="E530" s="339">
        <f>+'Alimentazione CE Ricavi'!I259</f>
        <v>0</v>
      </c>
      <c r="F530" s="334"/>
      <c r="H530" s="334"/>
      <c r="J530" s="334"/>
    </row>
    <row r="531" spans="1:10" ht="22.5">
      <c r="A531" s="345"/>
      <c r="B531" s="337" t="s">
        <v>511</v>
      </c>
      <c r="C531" s="338" t="s">
        <v>2040</v>
      </c>
      <c r="D531" s="339">
        <f>+'Alimentazione CE Ricavi'!H260</f>
        <v>17894</v>
      </c>
      <c r="E531" s="339">
        <f>+'Alimentazione CE Ricavi'!I260</f>
        <v>0</v>
      </c>
      <c r="F531" s="334"/>
      <c r="H531" s="334"/>
      <c r="J531" s="334"/>
    </row>
    <row r="532" spans="1:10">
      <c r="A532" s="345"/>
      <c r="B532" s="337" t="s">
        <v>513</v>
      </c>
      <c r="C532" s="338" t="s">
        <v>2041</v>
      </c>
      <c r="D532" s="339">
        <f>+'Alimentazione CE Ricavi'!H261</f>
        <v>4425</v>
      </c>
      <c r="E532" s="339">
        <f>+'Alimentazione CE Ricavi'!I261</f>
        <v>0</v>
      </c>
      <c r="F532" s="334"/>
      <c r="H532" s="334"/>
      <c r="J532" s="334"/>
    </row>
    <row r="533" spans="1:10">
      <c r="A533" s="345"/>
      <c r="B533" s="507" t="s">
        <v>2042</v>
      </c>
      <c r="C533" s="508" t="s">
        <v>2043</v>
      </c>
      <c r="D533" s="336">
        <f t="shared" ref="D533:E533" si="112">+D534+D535</f>
        <v>3011</v>
      </c>
      <c r="E533" s="336">
        <f t="shared" si="112"/>
        <v>0</v>
      </c>
      <c r="F533" s="334"/>
      <c r="H533" s="334"/>
      <c r="J533" s="334"/>
    </row>
    <row r="534" spans="1:10" ht="22.5">
      <c r="A534" s="330" t="s">
        <v>1537</v>
      </c>
      <c r="B534" s="337" t="s">
        <v>516</v>
      </c>
      <c r="C534" s="338" t="s">
        <v>2044</v>
      </c>
      <c r="D534" s="339">
        <f>+'Alimentazione CE Ricavi'!H263</f>
        <v>0</v>
      </c>
      <c r="E534" s="339">
        <f>+'Alimentazione CE Ricavi'!I263</f>
        <v>0</v>
      </c>
      <c r="F534" s="334"/>
      <c r="H534" s="334"/>
      <c r="J534" s="334"/>
    </row>
    <row r="535" spans="1:10">
      <c r="A535" s="330"/>
      <c r="B535" s="340" t="s">
        <v>2045</v>
      </c>
      <c r="C535" s="341" t="s">
        <v>2046</v>
      </c>
      <c r="D535" s="342">
        <f t="shared" ref="D535:E535" si="113">SUM(D536:D542)</f>
        <v>3011</v>
      </c>
      <c r="E535" s="342">
        <f t="shared" si="113"/>
        <v>0</v>
      </c>
      <c r="F535" s="334"/>
      <c r="H535" s="334"/>
      <c r="J535" s="334"/>
    </row>
    <row r="536" spans="1:10" ht="22.5">
      <c r="A536" s="330" t="s">
        <v>1582</v>
      </c>
      <c r="B536" s="337" t="s">
        <v>519</v>
      </c>
      <c r="C536" s="338" t="s">
        <v>2047</v>
      </c>
      <c r="D536" s="339">
        <f>+'Alimentazione CE Ricavi'!H265</f>
        <v>0</v>
      </c>
      <c r="E536" s="339">
        <f>+'Alimentazione CE Ricavi'!I265</f>
        <v>0</v>
      </c>
      <c r="F536" s="334"/>
      <c r="H536" s="334"/>
      <c r="J536" s="334"/>
    </row>
    <row r="537" spans="1:10">
      <c r="A537" s="330"/>
      <c r="B537" s="337" t="s">
        <v>521</v>
      </c>
      <c r="C537" s="338" t="s">
        <v>2048</v>
      </c>
      <c r="D537" s="339">
        <f>+'Alimentazione CE Ricavi'!H266</f>
        <v>0</v>
      </c>
      <c r="E537" s="339">
        <f>+'Alimentazione CE Ricavi'!I266</f>
        <v>0</v>
      </c>
      <c r="F537" s="334"/>
      <c r="H537" s="334"/>
      <c r="J537" s="334"/>
    </row>
    <row r="538" spans="1:10" ht="22.5">
      <c r="A538" s="330"/>
      <c r="B538" s="337" t="s">
        <v>523</v>
      </c>
      <c r="C538" s="338" t="s">
        <v>2049</v>
      </c>
      <c r="D538" s="339">
        <f>+'Alimentazione CE Ricavi'!H267</f>
        <v>0</v>
      </c>
      <c r="E538" s="339">
        <f>+'Alimentazione CE Ricavi'!I267</f>
        <v>0</v>
      </c>
      <c r="F538" s="334"/>
      <c r="H538" s="334"/>
      <c r="J538" s="334"/>
    </row>
    <row r="539" spans="1:10" ht="22.5">
      <c r="A539" s="330"/>
      <c r="B539" s="337" t="s">
        <v>525</v>
      </c>
      <c r="C539" s="338" t="s">
        <v>2050</v>
      </c>
      <c r="D539" s="339">
        <f>+'Alimentazione CE Ricavi'!H268</f>
        <v>0</v>
      </c>
      <c r="E539" s="339">
        <f>+'Alimentazione CE Ricavi'!I268</f>
        <v>0</v>
      </c>
      <c r="F539" s="334"/>
      <c r="H539" s="334"/>
      <c r="J539" s="334"/>
    </row>
    <row r="540" spans="1:10" ht="22.5">
      <c r="A540" s="330"/>
      <c r="B540" s="337" t="s">
        <v>527</v>
      </c>
      <c r="C540" s="338" t="s">
        <v>2051</v>
      </c>
      <c r="D540" s="339">
        <f>+'Alimentazione CE Ricavi'!H269</f>
        <v>0</v>
      </c>
      <c r="E540" s="339">
        <f>+'Alimentazione CE Ricavi'!I269</f>
        <v>0</v>
      </c>
      <c r="F540" s="334"/>
      <c r="H540" s="334"/>
      <c r="J540" s="334"/>
    </row>
    <row r="541" spans="1:10" ht="22.5">
      <c r="A541" s="330"/>
      <c r="B541" s="337" t="s">
        <v>529</v>
      </c>
      <c r="C541" s="338" t="s">
        <v>2052</v>
      </c>
      <c r="D541" s="339">
        <f>+'Alimentazione CE Ricavi'!H270</f>
        <v>108</v>
      </c>
      <c r="E541" s="339">
        <f>+'Alimentazione CE Ricavi'!I270</f>
        <v>0</v>
      </c>
      <c r="F541" s="334"/>
      <c r="H541" s="334"/>
      <c r="J541" s="334"/>
    </row>
    <row r="542" spans="1:10">
      <c r="A542" s="330"/>
      <c r="B542" s="337" t="s">
        <v>531</v>
      </c>
      <c r="C542" s="338" t="s">
        <v>2053</v>
      </c>
      <c r="D542" s="339">
        <f>+'Alimentazione CE Ricavi'!H271</f>
        <v>2903</v>
      </c>
      <c r="E542" s="339">
        <f>+'Alimentazione CE Ricavi'!I271</f>
        <v>0</v>
      </c>
      <c r="F542" s="334"/>
      <c r="H542" s="334"/>
      <c r="J542" s="334"/>
    </row>
    <row r="543" spans="1:10">
      <c r="A543" s="330"/>
      <c r="B543" s="337" t="s">
        <v>532</v>
      </c>
      <c r="C543" s="338" t="s">
        <v>2054</v>
      </c>
      <c r="D543" s="339">
        <f>+'Alimentazione CE Ricavi'!H272</f>
        <v>5058</v>
      </c>
      <c r="E543" s="339">
        <f>+'Alimentazione CE Ricavi'!I272</f>
        <v>0</v>
      </c>
      <c r="F543" s="334"/>
      <c r="H543" s="334"/>
      <c r="J543" s="334"/>
    </row>
    <row r="544" spans="1:10">
      <c r="A544" s="330"/>
      <c r="B544" s="331" t="s">
        <v>1430</v>
      </c>
      <c r="C544" s="332" t="s">
        <v>2055</v>
      </c>
      <c r="D544" s="333">
        <f t="shared" ref="D544:E544" si="114">+D545+D546</f>
        <v>200432</v>
      </c>
      <c r="E544" s="333">
        <f t="shared" si="114"/>
        <v>0</v>
      </c>
      <c r="F544" s="334"/>
      <c r="H544" s="334"/>
      <c r="J544" s="334"/>
    </row>
    <row r="545" spans="1:10">
      <c r="A545" s="330"/>
      <c r="B545" s="365" t="s">
        <v>1432</v>
      </c>
      <c r="C545" s="366" t="s">
        <v>2056</v>
      </c>
      <c r="D545" s="339">
        <f>+'Alimentazione CE Costi'!H855</f>
        <v>0</v>
      </c>
      <c r="E545" s="339">
        <f>+'Alimentazione CE Costi'!I855</f>
        <v>0</v>
      </c>
      <c r="F545" s="334"/>
      <c r="H545" s="334"/>
      <c r="J545" s="334"/>
    </row>
    <row r="546" spans="1:10">
      <c r="A546" s="330"/>
      <c r="B546" s="505" t="s">
        <v>1434</v>
      </c>
      <c r="C546" s="506" t="s">
        <v>2057</v>
      </c>
      <c r="D546" s="335">
        <f t="shared" ref="D546:E546" si="115">+D547+D548+D549+D564+D575</f>
        <v>200432</v>
      </c>
      <c r="E546" s="335">
        <f t="shared" si="115"/>
        <v>0</v>
      </c>
      <c r="F546" s="334"/>
      <c r="H546" s="334"/>
      <c r="J546" s="334"/>
    </row>
    <row r="547" spans="1:10">
      <c r="A547" s="330"/>
      <c r="B547" s="337" t="s">
        <v>1436</v>
      </c>
      <c r="C547" s="338" t="s">
        <v>2058</v>
      </c>
      <c r="D547" s="339">
        <f>+'Alimentazione CE Costi'!H857</f>
        <v>0</v>
      </c>
      <c r="E547" s="339">
        <f>+'Alimentazione CE Costi'!I857</f>
        <v>0</v>
      </c>
      <c r="F547" s="334"/>
      <c r="H547" s="334"/>
      <c r="J547" s="334"/>
    </row>
    <row r="548" spans="1:10">
      <c r="A548" s="330"/>
      <c r="B548" s="337" t="s">
        <v>1438</v>
      </c>
      <c r="C548" s="338" t="s">
        <v>2059</v>
      </c>
      <c r="D548" s="339">
        <f>+'Alimentazione CE Costi'!H858</f>
        <v>0</v>
      </c>
      <c r="E548" s="339">
        <f>+'Alimentazione CE Costi'!I858</f>
        <v>0</v>
      </c>
      <c r="F548" s="334"/>
      <c r="H548" s="334"/>
      <c r="J548" s="334"/>
    </row>
    <row r="549" spans="1:10">
      <c r="A549" s="330"/>
      <c r="B549" s="507" t="s">
        <v>1440</v>
      </c>
      <c r="C549" s="508" t="s">
        <v>2060</v>
      </c>
      <c r="D549" s="336">
        <f t="shared" ref="D549:E549" si="116">+D550+D553</f>
        <v>196514</v>
      </c>
      <c r="E549" s="336">
        <f t="shared" si="116"/>
        <v>0</v>
      </c>
      <c r="F549" s="334"/>
      <c r="H549" s="334"/>
      <c r="J549" s="334"/>
    </row>
    <row r="550" spans="1:10" ht="22.5">
      <c r="A550" s="330" t="s">
        <v>1537</v>
      </c>
      <c r="B550" s="340" t="s">
        <v>1442</v>
      </c>
      <c r="C550" s="341" t="s">
        <v>2061</v>
      </c>
      <c r="D550" s="342">
        <f t="shared" ref="D550:E550" si="117">+D551+D552</f>
        <v>1831</v>
      </c>
      <c r="E550" s="342">
        <f t="shared" si="117"/>
        <v>0</v>
      </c>
      <c r="F550" s="334"/>
      <c r="H550" s="334"/>
      <c r="J550" s="334"/>
    </row>
    <row r="551" spans="1:10" ht="22.5">
      <c r="A551" s="330" t="s">
        <v>1537</v>
      </c>
      <c r="B551" s="337" t="s">
        <v>1444</v>
      </c>
      <c r="C551" s="338" t="s">
        <v>2062</v>
      </c>
      <c r="D551" s="339">
        <f>+'Alimentazione CE Costi'!H861</f>
        <v>0</v>
      </c>
      <c r="E551" s="339">
        <f>+'Alimentazione CE Costi'!I861</f>
        <v>0</v>
      </c>
      <c r="F551" s="334"/>
      <c r="H551" s="334"/>
      <c r="J551" s="334"/>
    </row>
    <row r="552" spans="1:10" ht="22.5">
      <c r="A552" s="330" t="s">
        <v>1537</v>
      </c>
      <c r="B552" s="337" t="s">
        <v>1446</v>
      </c>
      <c r="C552" s="338" t="s">
        <v>2063</v>
      </c>
      <c r="D552" s="339">
        <f>+'Alimentazione CE Costi'!H862</f>
        <v>1831</v>
      </c>
      <c r="E552" s="339">
        <f>+'Alimentazione CE Costi'!I862</f>
        <v>0</v>
      </c>
      <c r="F552" s="334"/>
      <c r="H552" s="334"/>
      <c r="J552" s="334"/>
    </row>
    <row r="553" spans="1:10">
      <c r="A553" s="330"/>
      <c r="B553" s="340" t="s">
        <v>1448</v>
      </c>
      <c r="C553" s="341" t="s">
        <v>2064</v>
      </c>
      <c r="D553" s="342">
        <f t="shared" ref="D553:E553" si="118">+D554+D555+D559+D560+D561+D562+D563</f>
        <v>194683</v>
      </c>
      <c r="E553" s="342">
        <f t="shared" si="118"/>
        <v>0</v>
      </c>
      <c r="F553" s="334"/>
      <c r="H553" s="334"/>
      <c r="J553" s="334"/>
    </row>
    <row r="554" spans="1:10" ht="22.5">
      <c r="A554" s="330" t="s">
        <v>1582</v>
      </c>
      <c r="B554" s="337" t="s">
        <v>1450</v>
      </c>
      <c r="C554" s="338" t="s">
        <v>2065</v>
      </c>
      <c r="D554" s="339">
        <f>+'Alimentazione CE Costi'!H864</f>
        <v>0</v>
      </c>
      <c r="E554" s="339">
        <f>+'Alimentazione CE Costi'!I864</f>
        <v>0</v>
      </c>
      <c r="F554" s="334"/>
      <c r="H554" s="334"/>
      <c r="J554" s="334"/>
    </row>
    <row r="555" spans="1:10" ht="22.5">
      <c r="A555" s="330"/>
      <c r="B555" s="367" t="s">
        <v>1452</v>
      </c>
      <c r="C555" s="368" t="s">
        <v>2066</v>
      </c>
      <c r="D555" s="369">
        <f t="shared" ref="D555:E555" si="119">+D556+D557+D558</f>
        <v>0</v>
      </c>
      <c r="E555" s="369">
        <f t="shared" si="119"/>
        <v>0</v>
      </c>
      <c r="F555" s="334"/>
      <c r="H555" s="334"/>
      <c r="J555" s="334"/>
    </row>
    <row r="556" spans="1:10" ht="22.5">
      <c r="A556" s="330"/>
      <c r="B556" s="337" t="s">
        <v>1454</v>
      </c>
      <c r="C556" s="338" t="s">
        <v>2067</v>
      </c>
      <c r="D556" s="339">
        <f>+'Alimentazione CE Costi'!H866</f>
        <v>0</v>
      </c>
      <c r="E556" s="339">
        <f>+'Alimentazione CE Costi'!I866</f>
        <v>0</v>
      </c>
      <c r="F556" s="334"/>
      <c r="H556" s="334"/>
      <c r="J556" s="334"/>
    </row>
    <row r="557" spans="1:10" ht="22.5">
      <c r="A557" s="330"/>
      <c r="B557" s="337" t="s">
        <v>1456</v>
      </c>
      <c r="C557" s="338" t="s">
        <v>2068</v>
      </c>
      <c r="D557" s="339">
        <f>+'Alimentazione CE Costi'!H867</f>
        <v>0</v>
      </c>
      <c r="E557" s="339">
        <f>+'Alimentazione CE Costi'!I867</f>
        <v>0</v>
      </c>
      <c r="F557" s="334"/>
      <c r="H557" s="334"/>
      <c r="J557" s="334"/>
    </row>
    <row r="558" spans="1:10" ht="22.5">
      <c r="A558" s="330"/>
      <c r="B558" s="337" t="s">
        <v>1458</v>
      </c>
      <c r="C558" s="338" t="s">
        <v>2069</v>
      </c>
      <c r="D558" s="339">
        <f>+'Alimentazione CE Costi'!H868</f>
        <v>0</v>
      </c>
      <c r="E558" s="339">
        <f>+'Alimentazione CE Costi'!I868</f>
        <v>0</v>
      </c>
      <c r="F558" s="334"/>
      <c r="H558" s="334"/>
      <c r="J558" s="334"/>
    </row>
    <row r="559" spans="1:10" ht="22.5">
      <c r="A559" s="330"/>
      <c r="B559" s="337" t="s">
        <v>1460</v>
      </c>
      <c r="C559" s="338" t="s">
        <v>2070</v>
      </c>
      <c r="D559" s="339">
        <f>+'Alimentazione CE Costi'!H869</f>
        <v>0</v>
      </c>
      <c r="E559" s="339">
        <f>+'Alimentazione CE Costi'!I869</f>
        <v>0</v>
      </c>
      <c r="F559" s="334"/>
      <c r="H559" s="334"/>
      <c r="J559" s="334"/>
    </row>
    <row r="560" spans="1:10" ht="22.5">
      <c r="A560" s="330"/>
      <c r="B560" s="337" t="s">
        <v>1462</v>
      </c>
      <c r="C560" s="338" t="s">
        <v>2071</v>
      </c>
      <c r="D560" s="339">
        <f>+'Alimentazione CE Costi'!H870</f>
        <v>0</v>
      </c>
      <c r="E560" s="339">
        <f>+'Alimentazione CE Costi'!I870</f>
        <v>0</v>
      </c>
      <c r="F560" s="334"/>
      <c r="H560" s="334"/>
      <c r="J560" s="334"/>
    </row>
    <row r="561" spans="1:10" ht="22.5">
      <c r="A561" s="330"/>
      <c r="B561" s="337" t="s">
        <v>1464</v>
      </c>
      <c r="C561" s="338" t="s">
        <v>2072</v>
      </c>
      <c r="D561" s="339">
        <f>+'Alimentazione CE Costi'!H871</f>
        <v>0</v>
      </c>
      <c r="E561" s="339">
        <f>+'Alimentazione CE Costi'!I871</f>
        <v>0</v>
      </c>
      <c r="F561" s="334"/>
      <c r="H561" s="334"/>
      <c r="J561" s="334"/>
    </row>
    <row r="562" spans="1:10" ht="22.5">
      <c r="A562" s="330"/>
      <c r="B562" s="337" t="s">
        <v>1466</v>
      </c>
      <c r="C562" s="338" t="s">
        <v>2073</v>
      </c>
      <c r="D562" s="339">
        <f>+'Alimentazione CE Costi'!H872</f>
        <v>13096</v>
      </c>
      <c r="E562" s="339">
        <f>+'Alimentazione CE Costi'!I872</f>
        <v>0</v>
      </c>
      <c r="F562" s="334"/>
      <c r="H562" s="334"/>
      <c r="J562" s="334"/>
    </row>
    <row r="563" spans="1:10">
      <c r="A563" s="330"/>
      <c r="B563" s="337" t="s">
        <v>1468</v>
      </c>
      <c r="C563" s="338" t="s">
        <v>2074</v>
      </c>
      <c r="D563" s="339">
        <f>+'Alimentazione CE Costi'!H873</f>
        <v>181587</v>
      </c>
      <c r="E563" s="339">
        <f>+'Alimentazione CE Costi'!I873</f>
        <v>0</v>
      </c>
      <c r="F563" s="334"/>
      <c r="H563" s="334"/>
      <c r="J563" s="334"/>
    </row>
    <row r="564" spans="1:10">
      <c r="A564" s="330"/>
      <c r="B564" s="507" t="s">
        <v>1470</v>
      </c>
      <c r="C564" s="508" t="s">
        <v>2075</v>
      </c>
      <c r="D564" s="336">
        <f t="shared" ref="D564:E564" si="120">+D565+D566+D567</f>
        <v>2181</v>
      </c>
      <c r="E564" s="336">
        <f t="shared" si="120"/>
        <v>0</v>
      </c>
      <c r="F564" s="334"/>
      <c r="H564" s="334"/>
      <c r="J564" s="334"/>
    </row>
    <row r="565" spans="1:10">
      <c r="A565" s="345"/>
      <c r="B565" s="337" t="s">
        <v>1472</v>
      </c>
      <c r="C565" s="338" t="s">
        <v>2076</v>
      </c>
      <c r="D565" s="339">
        <f>+'Alimentazione CE Costi'!H875</f>
        <v>0</v>
      </c>
      <c r="E565" s="339">
        <f>+'Alimentazione CE Costi'!I875</f>
        <v>0</v>
      </c>
      <c r="F565" s="334"/>
      <c r="H565" s="334"/>
      <c r="J565" s="334"/>
    </row>
    <row r="566" spans="1:10" ht="22.5">
      <c r="A566" s="345" t="s">
        <v>1537</v>
      </c>
      <c r="B566" s="337" t="s">
        <v>1474</v>
      </c>
      <c r="C566" s="338" t="s">
        <v>2077</v>
      </c>
      <c r="D566" s="339">
        <f>+'Alimentazione CE Costi'!H876</f>
        <v>0</v>
      </c>
      <c r="E566" s="339">
        <f>+'Alimentazione CE Costi'!I876</f>
        <v>0</v>
      </c>
      <c r="F566" s="334"/>
      <c r="H566" s="334"/>
      <c r="J566" s="334"/>
    </row>
    <row r="567" spans="1:10">
      <c r="A567" s="345"/>
      <c r="B567" s="340" t="s">
        <v>1476</v>
      </c>
      <c r="C567" s="341" t="s">
        <v>2078</v>
      </c>
      <c r="D567" s="342">
        <f t="shared" ref="D567:E567" si="121">SUM(D568:D574)</f>
        <v>2181</v>
      </c>
      <c r="E567" s="342">
        <f t="shared" si="121"/>
        <v>0</v>
      </c>
      <c r="F567" s="334"/>
      <c r="H567" s="334"/>
      <c r="J567" s="334"/>
    </row>
    <row r="568" spans="1:10" ht="22.5">
      <c r="A568" s="345" t="s">
        <v>1582</v>
      </c>
      <c r="B568" s="337" t="s">
        <v>1478</v>
      </c>
      <c r="C568" s="338" t="s">
        <v>2079</v>
      </c>
      <c r="D568" s="339">
        <f>+'Alimentazione CE Costi'!H878</f>
        <v>0</v>
      </c>
      <c r="E568" s="339">
        <f>+'Alimentazione CE Costi'!I878</f>
        <v>0</v>
      </c>
      <c r="F568" s="334"/>
      <c r="H568" s="334"/>
      <c r="J568" s="334"/>
    </row>
    <row r="569" spans="1:10">
      <c r="A569" s="345"/>
      <c r="B569" s="337" t="s">
        <v>1480</v>
      </c>
      <c r="C569" s="338" t="s">
        <v>2080</v>
      </c>
      <c r="D569" s="339">
        <f>+'Alimentazione CE Costi'!H879</f>
        <v>0</v>
      </c>
      <c r="E569" s="339">
        <f>+'Alimentazione CE Costi'!I879</f>
        <v>0</v>
      </c>
      <c r="F569" s="334"/>
      <c r="H569" s="334"/>
      <c r="J569" s="334"/>
    </row>
    <row r="570" spans="1:10" ht="22.5">
      <c r="A570" s="345"/>
      <c r="B570" s="337" t="s">
        <v>1482</v>
      </c>
      <c r="C570" s="338" t="s">
        <v>2081</v>
      </c>
      <c r="D570" s="339">
        <f>+'Alimentazione CE Costi'!H880</f>
        <v>0</v>
      </c>
      <c r="E570" s="339">
        <f>+'Alimentazione CE Costi'!I880</f>
        <v>0</v>
      </c>
      <c r="F570" s="334"/>
      <c r="H570" s="334"/>
      <c r="J570" s="334"/>
    </row>
    <row r="571" spans="1:10" ht="22.5">
      <c r="A571" s="345"/>
      <c r="B571" s="337" t="s">
        <v>1484</v>
      </c>
      <c r="C571" s="338" t="s">
        <v>2082</v>
      </c>
      <c r="D571" s="339">
        <f>+'Alimentazione CE Costi'!H881</f>
        <v>0</v>
      </c>
      <c r="E571" s="339">
        <f>+'Alimentazione CE Costi'!I881</f>
        <v>0</v>
      </c>
      <c r="F571" s="334"/>
      <c r="H571" s="334"/>
      <c r="J571" s="334"/>
    </row>
    <row r="572" spans="1:10" ht="22.5">
      <c r="A572" s="345"/>
      <c r="B572" s="337" t="s">
        <v>1486</v>
      </c>
      <c r="C572" s="338" t="s">
        <v>2083</v>
      </c>
      <c r="D572" s="339">
        <f>+'Alimentazione CE Costi'!H882</f>
        <v>0</v>
      </c>
      <c r="E572" s="339">
        <f>+'Alimentazione CE Costi'!I882</f>
        <v>0</v>
      </c>
      <c r="F572" s="334"/>
      <c r="H572" s="334"/>
      <c r="J572" s="334"/>
    </row>
    <row r="573" spans="1:10" ht="22.5">
      <c r="A573" s="345"/>
      <c r="B573" s="337" t="s">
        <v>1488</v>
      </c>
      <c r="C573" s="338" t="s">
        <v>2084</v>
      </c>
      <c r="D573" s="339">
        <f>+'Alimentazione CE Costi'!H883</f>
        <v>199</v>
      </c>
      <c r="E573" s="339">
        <f>+'Alimentazione CE Costi'!I883</f>
        <v>0</v>
      </c>
      <c r="F573" s="334"/>
      <c r="H573" s="334"/>
      <c r="J573" s="334"/>
    </row>
    <row r="574" spans="1:10">
      <c r="A574" s="345"/>
      <c r="B574" s="337" t="s">
        <v>1490</v>
      </c>
      <c r="C574" s="338" t="s">
        <v>2085</v>
      </c>
      <c r="D574" s="339">
        <f>+'Alimentazione CE Costi'!H884</f>
        <v>1982</v>
      </c>
      <c r="E574" s="339">
        <f>+'Alimentazione CE Costi'!I884</f>
        <v>0</v>
      </c>
      <c r="F574" s="334"/>
      <c r="H574" s="334"/>
      <c r="J574" s="334"/>
    </row>
    <row r="575" spans="1:10">
      <c r="A575" s="330"/>
      <c r="B575" s="337" t="s">
        <v>1491</v>
      </c>
      <c r="C575" s="338" t="s">
        <v>2086</v>
      </c>
      <c r="D575" s="339">
        <f>+'Alimentazione CE Costi'!H885</f>
        <v>1737</v>
      </c>
      <c r="E575" s="339">
        <f>+'Alimentazione CE Costi'!I885</f>
        <v>0</v>
      </c>
      <c r="F575" s="370"/>
      <c r="H575" s="334"/>
      <c r="J575" s="334"/>
    </row>
    <row r="576" spans="1:10">
      <c r="A576" s="330"/>
      <c r="B576" s="349" t="s">
        <v>2087</v>
      </c>
      <c r="C576" s="350" t="s">
        <v>2088</v>
      </c>
      <c r="D576" s="351">
        <f t="shared" ref="D576:E576" si="122">+D518-D544</f>
        <v>13581</v>
      </c>
      <c r="E576" s="351">
        <f t="shared" si="122"/>
        <v>0</v>
      </c>
      <c r="F576" s="370"/>
      <c r="H576" s="334"/>
      <c r="J576" s="334"/>
    </row>
    <row r="577" spans="1:18">
      <c r="A577" s="330"/>
      <c r="B577" s="365" t="s">
        <v>2089</v>
      </c>
      <c r="C577" s="366" t="s">
        <v>2090</v>
      </c>
      <c r="D577" s="339">
        <f t="shared" ref="D577:E577" si="123">+D159-D493+D512+D516+D576</f>
        <v>1266108</v>
      </c>
      <c r="E577" s="339">
        <f t="shared" si="123"/>
        <v>714579</v>
      </c>
      <c r="F577" s="371"/>
      <c r="H577" s="334"/>
      <c r="J577" s="334"/>
    </row>
    <row r="578" spans="1:18">
      <c r="A578" s="345"/>
      <c r="B578" s="352"/>
      <c r="C578" s="353" t="s">
        <v>2091</v>
      </c>
      <c r="D578" s="354"/>
      <c r="E578" s="354"/>
      <c r="F578" s="372"/>
      <c r="H578" s="334"/>
      <c r="J578" s="334"/>
    </row>
    <row r="579" spans="1:18">
      <c r="A579" s="330"/>
      <c r="B579" s="331" t="s">
        <v>1492</v>
      </c>
      <c r="C579" s="332" t="s">
        <v>2092</v>
      </c>
      <c r="D579" s="333">
        <f t="shared" ref="D579:E579" si="124">+D580+D581+D582+D583</f>
        <v>666746</v>
      </c>
      <c r="E579" s="333">
        <f t="shared" si="124"/>
        <v>714579</v>
      </c>
      <c r="F579" s="373"/>
      <c r="H579" s="334"/>
      <c r="J579" s="334"/>
    </row>
    <row r="580" spans="1:18">
      <c r="A580" s="347"/>
      <c r="B580" s="365" t="s">
        <v>1494</v>
      </c>
      <c r="C580" s="366" t="s">
        <v>2093</v>
      </c>
      <c r="D580" s="339">
        <f>+'Alimentazione CE Costi'!H887</f>
        <v>595657</v>
      </c>
      <c r="E580" s="339">
        <f>+'Alimentazione CE Costi'!I887</f>
        <v>643579</v>
      </c>
      <c r="F580" s="372"/>
      <c r="H580" s="334"/>
      <c r="J580" s="334"/>
    </row>
    <row r="581" spans="1:18" ht="22.5">
      <c r="A581" s="347"/>
      <c r="B581" s="365" t="s">
        <v>1496</v>
      </c>
      <c r="C581" s="366" t="s">
        <v>2094</v>
      </c>
      <c r="D581" s="339">
        <f>+'Alimentazione CE Costi'!H888</f>
        <v>71089</v>
      </c>
      <c r="E581" s="339">
        <f>+'Alimentazione CE Costi'!I888</f>
        <v>71000</v>
      </c>
      <c r="F581" s="370"/>
      <c r="H581" s="334"/>
      <c r="J581" s="334"/>
    </row>
    <row r="582" spans="1:18" ht="22.5">
      <c r="A582" s="347"/>
      <c r="B582" s="365" t="s">
        <v>1498</v>
      </c>
      <c r="C582" s="366" t="s">
        <v>2095</v>
      </c>
      <c r="D582" s="339">
        <f>+'Alimentazione CE Costi'!H889</f>
        <v>0</v>
      </c>
      <c r="E582" s="339">
        <f>+'Alimentazione CE Costi'!I889</f>
        <v>0</v>
      </c>
      <c r="F582" s="372"/>
      <c r="H582" s="334"/>
      <c r="J582" s="334"/>
    </row>
    <row r="583" spans="1:18">
      <c r="A583" s="347"/>
      <c r="B583" s="365" t="s">
        <v>1500</v>
      </c>
      <c r="C583" s="366" t="s">
        <v>2096</v>
      </c>
      <c r="D583" s="339">
        <f>+'Alimentazione CE Costi'!H890</f>
        <v>0</v>
      </c>
      <c r="E583" s="339">
        <f>+'Alimentazione CE Costi'!I890</f>
        <v>0</v>
      </c>
      <c r="F583" s="372"/>
      <c r="H583" s="334"/>
      <c r="J583" s="334"/>
    </row>
    <row r="584" spans="1:18">
      <c r="A584" s="330"/>
      <c r="B584" s="331" t="s">
        <v>1501</v>
      </c>
      <c r="C584" s="332" t="s">
        <v>2097</v>
      </c>
      <c r="D584" s="333">
        <f t="shared" ref="D584:E584" si="125">+D585+D586</f>
        <v>0</v>
      </c>
      <c r="E584" s="333">
        <f t="shared" si="125"/>
        <v>0</v>
      </c>
      <c r="F584" s="372"/>
      <c r="H584" s="334"/>
      <c r="J584" s="334"/>
    </row>
    <row r="585" spans="1:18">
      <c r="A585" s="330"/>
      <c r="B585" s="365" t="s">
        <v>1503</v>
      </c>
      <c r="C585" s="366" t="s">
        <v>2098</v>
      </c>
      <c r="D585" s="339">
        <f>+'Alimentazione CE Costi'!H892</f>
        <v>0</v>
      </c>
      <c r="E585" s="339">
        <f>+'Alimentazione CE Costi'!I892</f>
        <v>0</v>
      </c>
      <c r="F585" s="373"/>
      <c r="H585" s="334"/>
      <c r="J585" s="334"/>
    </row>
    <row r="586" spans="1:18">
      <c r="A586" s="330"/>
      <c r="B586" s="365" t="s">
        <v>1505</v>
      </c>
      <c r="C586" s="366" t="s">
        <v>2099</v>
      </c>
      <c r="D586" s="339">
        <f>+'Alimentazione CE Costi'!H893</f>
        <v>0</v>
      </c>
      <c r="E586" s="339">
        <f>+'Alimentazione CE Costi'!I893</f>
        <v>0</v>
      </c>
      <c r="F586" s="372"/>
      <c r="H586" s="334"/>
      <c r="J586" s="334"/>
    </row>
    <row r="587" spans="1:18" ht="22.5">
      <c r="A587" s="345"/>
      <c r="B587" s="365" t="s">
        <v>1507</v>
      </c>
      <c r="C587" s="366" t="s">
        <v>2100</v>
      </c>
      <c r="D587" s="339">
        <f>+'Alimentazione CE Costi'!H894</f>
        <v>0</v>
      </c>
      <c r="E587" s="339">
        <f>+'Alimentazione CE Costi'!I894</f>
        <v>0</v>
      </c>
      <c r="F587" s="373"/>
      <c r="H587" s="334"/>
      <c r="J587" s="334"/>
    </row>
    <row r="588" spans="1:18">
      <c r="A588" s="345"/>
      <c r="B588" s="349" t="s">
        <v>2101</v>
      </c>
      <c r="C588" s="350" t="s">
        <v>2102</v>
      </c>
      <c r="D588" s="351">
        <f t="shared" ref="D588:E588" si="126">+D579+D584+D587</f>
        <v>666746</v>
      </c>
      <c r="E588" s="351">
        <f t="shared" si="126"/>
        <v>714579</v>
      </c>
      <c r="F588" s="314"/>
      <c r="H588" s="334"/>
      <c r="J588" s="334"/>
    </row>
    <row r="589" spans="1:18" ht="12.75" thickBot="1">
      <c r="A589" s="374"/>
      <c r="B589" s="375" t="s">
        <v>2103</v>
      </c>
      <c r="C589" s="376" t="s">
        <v>2104</v>
      </c>
      <c r="D589" s="377">
        <f t="shared" ref="D589:E589" si="127">+D577-D588</f>
        <v>599362</v>
      </c>
      <c r="E589" s="377">
        <f t="shared" si="127"/>
        <v>0</v>
      </c>
      <c r="F589" s="314"/>
      <c r="H589" s="334"/>
      <c r="J589" s="334"/>
    </row>
    <row r="590" spans="1:18" s="389" customFormat="1" ht="18">
      <c r="A590" s="443"/>
      <c r="B590" s="444"/>
      <c r="C590" s="445"/>
      <c r="D590" s="446"/>
      <c r="E590" s="446"/>
      <c r="F590" s="443"/>
      <c r="G590" s="443"/>
      <c r="H590" s="443"/>
      <c r="I590" s="443"/>
      <c r="J590" s="443"/>
      <c r="K590" s="443"/>
      <c r="L590" s="443"/>
      <c r="M590" s="443"/>
      <c r="N590" s="443"/>
      <c r="O590" s="443"/>
      <c r="P590" s="443"/>
      <c r="Q590" s="443"/>
      <c r="R590" s="448"/>
    </row>
    <row r="591" spans="1:18" s="389" customFormat="1" ht="18">
      <c r="A591" s="443"/>
      <c r="B591" s="420"/>
      <c r="C591" s="445"/>
      <c r="D591" s="446"/>
      <c r="E591" s="446"/>
      <c r="F591" s="443"/>
      <c r="G591" s="443"/>
      <c r="H591" s="443"/>
      <c r="I591" s="443"/>
      <c r="J591" s="443"/>
      <c r="K591" s="443"/>
      <c r="L591" s="443"/>
      <c r="M591" s="443"/>
      <c r="N591" s="443"/>
      <c r="O591" s="443"/>
      <c r="P591" s="443"/>
      <c r="Q591" s="443"/>
      <c r="R591" s="448"/>
    </row>
    <row r="592" spans="1:18" s="389" customFormat="1" ht="18">
      <c r="A592" s="449"/>
      <c r="B592" s="388"/>
      <c r="C592" s="450"/>
      <c r="D592" s="451"/>
      <c r="E592" s="451"/>
      <c r="F592" s="452"/>
      <c r="G592" s="452"/>
      <c r="H592" s="452"/>
      <c r="I592" s="452"/>
      <c r="J592" s="452"/>
      <c r="K592" s="452"/>
      <c r="L592" s="452"/>
      <c r="M592" s="452"/>
      <c r="N592" s="452"/>
      <c r="O592" s="452"/>
      <c r="P592" s="452"/>
      <c r="Q592" s="452"/>
      <c r="R592" s="453"/>
    </row>
    <row r="593" spans="1:19" s="389" customFormat="1" ht="18">
      <c r="A593" s="449"/>
      <c r="B593" s="420"/>
      <c r="C593" s="420"/>
      <c r="D593" s="438"/>
      <c r="E593" s="438"/>
      <c r="F593" s="437"/>
      <c r="G593" s="437"/>
      <c r="H593" s="437"/>
      <c r="I593" s="437"/>
      <c r="J593" s="437"/>
      <c r="K593" s="437"/>
      <c r="L593" s="437"/>
      <c r="M593" s="437"/>
      <c r="N593" s="437"/>
      <c r="O593" s="437"/>
      <c r="P593" s="437"/>
      <c r="Q593" s="437"/>
      <c r="R593" s="454"/>
    </row>
    <row r="594" spans="1:19" s="458" customFormat="1" ht="15" customHeight="1">
      <c r="A594" s="449"/>
      <c r="B594" s="455"/>
      <c r="C594" s="456"/>
      <c r="D594" s="451"/>
      <c r="E594" s="451"/>
      <c r="F594" s="457"/>
      <c r="G594" s="457"/>
      <c r="H594" s="457"/>
      <c r="I594" s="457"/>
      <c r="J594" s="457"/>
      <c r="K594" s="457"/>
      <c r="L594" s="457"/>
      <c r="M594" s="457"/>
      <c r="N594" s="457"/>
      <c r="O594" s="457"/>
      <c r="P594" s="457"/>
      <c r="Q594" s="457"/>
      <c r="R594" s="404"/>
    </row>
    <row r="595" spans="1:19" s="389" customFormat="1" ht="18">
      <c r="A595" s="443"/>
      <c r="B595" s="420"/>
      <c r="C595" s="420"/>
      <c r="D595" s="438"/>
      <c r="E595" s="438"/>
      <c r="F595" s="437"/>
      <c r="G595" s="437"/>
      <c r="H595" s="437"/>
      <c r="I595" s="437"/>
      <c r="J595" s="437"/>
      <c r="K595" s="437"/>
      <c r="L595" s="437"/>
      <c r="M595" s="437"/>
      <c r="N595" s="437"/>
      <c r="O595" s="437"/>
      <c r="P595" s="437"/>
      <c r="Q595" s="437"/>
      <c r="R595" s="454"/>
    </row>
    <row r="596" spans="1:19" s="389" customFormat="1" ht="18">
      <c r="A596" s="443"/>
      <c r="B596" s="455"/>
      <c r="C596" s="445"/>
      <c r="D596" s="446"/>
      <c r="E596" s="446"/>
      <c r="F596" s="457"/>
      <c r="G596" s="457"/>
      <c r="H596" s="457"/>
      <c r="I596" s="457"/>
      <c r="J596" s="457"/>
      <c r="K596" s="457"/>
      <c r="L596" s="457"/>
      <c r="M596" s="457"/>
      <c r="N596" s="457"/>
      <c r="O596" s="457"/>
      <c r="P596" s="457"/>
      <c r="Q596" s="457"/>
      <c r="R596" s="395"/>
    </row>
    <row r="597" spans="1:19" s="389" customFormat="1" ht="18">
      <c r="A597" s="443"/>
      <c r="B597" s="420"/>
      <c r="C597" s="420"/>
      <c r="D597" s="438"/>
      <c r="E597" s="438"/>
      <c r="F597" s="437"/>
      <c r="G597" s="437"/>
      <c r="H597" s="437"/>
      <c r="I597" s="437"/>
      <c r="J597" s="437"/>
      <c r="K597" s="437"/>
      <c r="L597" s="437"/>
      <c r="M597" s="437"/>
      <c r="N597" s="437"/>
      <c r="O597" s="437"/>
      <c r="P597" s="437"/>
      <c r="Q597" s="437"/>
      <c r="R597" s="454"/>
    </row>
    <row r="598" spans="1:19" s="389" customFormat="1" ht="18">
      <c r="A598" s="443"/>
      <c r="B598" s="420"/>
      <c r="C598" s="420"/>
      <c r="D598" s="438"/>
      <c r="E598" s="438"/>
      <c r="F598" s="437"/>
      <c r="G598" s="437"/>
      <c r="H598" s="437"/>
      <c r="I598" s="437"/>
      <c r="J598" s="437"/>
      <c r="K598" s="437"/>
      <c r="L598" s="437"/>
      <c r="M598" s="437"/>
      <c r="N598" s="437"/>
      <c r="O598" s="437"/>
      <c r="P598" s="437"/>
      <c r="Q598" s="437"/>
      <c r="R598" s="454"/>
    </row>
    <row r="599" spans="1:19" s="389" customFormat="1" ht="18">
      <c r="A599" s="443"/>
      <c r="B599" s="420"/>
      <c r="C599" s="420"/>
      <c r="D599" s="438"/>
      <c r="E599" s="438"/>
      <c r="F599" s="437"/>
      <c r="G599" s="437"/>
      <c r="H599" s="437"/>
      <c r="I599" s="437"/>
      <c r="J599" s="437"/>
      <c r="K599" s="437"/>
      <c r="L599" s="437"/>
      <c r="M599" s="437"/>
      <c r="N599" s="437"/>
      <c r="O599" s="437"/>
      <c r="P599" s="437"/>
      <c r="Q599" s="437"/>
      <c r="R599" s="454"/>
    </row>
    <row r="600" spans="1:19" s="389" customFormat="1" ht="18">
      <c r="A600" s="459"/>
      <c r="B600" s="388"/>
      <c r="C600" s="456"/>
      <c r="D600" s="451"/>
      <c r="E600" s="451"/>
      <c r="F600" s="457"/>
      <c r="G600" s="457"/>
      <c r="H600" s="457"/>
      <c r="I600" s="457"/>
      <c r="J600" s="457"/>
      <c r="K600" s="457"/>
      <c r="L600" s="457"/>
      <c r="M600" s="457"/>
      <c r="N600" s="457"/>
      <c r="O600" s="457"/>
      <c r="P600" s="457"/>
      <c r="Q600" s="457"/>
      <c r="R600" s="395"/>
    </row>
    <row r="601" spans="1:19" s="389" customFormat="1" ht="18">
      <c r="A601" s="459"/>
      <c r="B601" s="420"/>
      <c r="C601" s="420"/>
      <c r="D601" s="438"/>
      <c r="E601" s="438"/>
      <c r="F601" s="437"/>
      <c r="G601" s="437"/>
      <c r="H601" s="437"/>
      <c r="I601" s="437"/>
      <c r="J601" s="437"/>
      <c r="K601" s="437"/>
      <c r="L601" s="437"/>
      <c r="M601" s="437"/>
      <c r="N601" s="437"/>
      <c r="O601" s="437"/>
      <c r="P601" s="437"/>
      <c r="Q601" s="437"/>
      <c r="R601" s="454"/>
    </row>
    <row r="602" spans="1:19" s="391" customFormat="1" ht="18">
      <c r="A602" s="459"/>
      <c r="B602" s="388"/>
      <c r="C602" s="460"/>
      <c r="D602" s="451"/>
      <c r="E602" s="451"/>
      <c r="F602" s="457"/>
      <c r="G602" s="457"/>
      <c r="H602" s="457"/>
      <c r="I602" s="457"/>
      <c r="J602" s="457"/>
      <c r="K602" s="457"/>
      <c r="L602" s="457"/>
      <c r="M602" s="457"/>
      <c r="N602" s="457"/>
      <c r="O602" s="457"/>
      <c r="P602" s="457"/>
      <c r="Q602" s="457"/>
      <c r="R602" s="395"/>
    </row>
    <row r="603" spans="1:19" s="391" customFormat="1" ht="18">
      <c r="B603" s="388"/>
      <c r="C603" s="388"/>
      <c r="D603" s="408"/>
      <c r="E603" s="408"/>
      <c r="F603" s="447"/>
      <c r="G603" s="447"/>
      <c r="H603" s="447"/>
      <c r="I603" s="447"/>
      <c r="J603" s="447"/>
      <c r="K603" s="447"/>
      <c r="L603" s="461"/>
      <c r="M603" s="461"/>
      <c r="N603" s="461"/>
      <c r="O603" s="461"/>
      <c r="P603" s="461"/>
      <c r="R603" s="395"/>
      <c r="S603" s="459"/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&amp;LAZIENDA REGIONALE DI COORDINAMENTO PER LA SALUTE - ARCS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96"/>
  <sheetViews>
    <sheetView zoomScale="85" zoomScaleNormal="85" workbookViewId="0">
      <pane xSplit="7" ySplit="2" topLeftCell="H373" activePane="bottomRight" state="frozen"/>
      <selection activeCell="BN827" sqref="A822:BN827"/>
      <selection pane="topRight" activeCell="BN827" sqref="A822:BN827"/>
      <selection pane="bottomLeft" activeCell="BN827" sqref="A822:BN827"/>
      <selection pane="bottomRight" activeCell="I387" sqref="I387"/>
    </sheetView>
  </sheetViews>
  <sheetFormatPr defaultColWidth="9.140625" defaultRowHeight="11.25"/>
  <cols>
    <col min="1" max="1" width="5.85546875" style="249" customWidth="1"/>
    <col min="2" max="2" width="4" style="249" customWidth="1"/>
    <col min="3" max="3" width="5.42578125" style="249" customWidth="1"/>
    <col min="4" max="4" width="4.42578125" style="249" customWidth="1"/>
    <col min="5" max="6" width="3.5703125" style="249" customWidth="1"/>
    <col min="7" max="7" width="48.7109375" style="249" customWidth="1"/>
    <col min="8" max="8" width="18.5703125" style="304" customWidth="1"/>
    <col min="9" max="9" width="19" style="304" customWidth="1"/>
    <col min="10" max="10" width="14.42578125" style="249" customWidth="1"/>
    <col min="11" max="11" width="10.28515625" style="249" customWidth="1"/>
    <col min="12" max="12" width="9.140625" style="249" customWidth="1"/>
    <col min="13" max="13" width="8.28515625" style="249" customWidth="1"/>
    <col min="14" max="16384" width="9.140625" style="249"/>
  </cols>
  <sheetData>
    <row r="1" spans="1:11" ht="83.1" customHeight="1" thickBot="1">
      <c r="A1" s="246" t="s">
        <v>119</v>
      </c>
      <c r="B1" s="247"/>
      <c r="C1" s="247"/>
      <c r="D1" s="247"/>
      <c r="E1" s="247"/>
      <c r="F1" s="248"/>
      <c r="G1" s="720" t="s">
        <v>2352</v>
      </c>
      <c r="H1" s="720" t="s">
        <v>2233</v>
      </c>
      <c r="I1" s="385" t="s">
        <v>2234</v>
      </c>
      <c r="J1" s="720" t="s">
        <v>2235</v>
      </c>
      <c r="K1" s="720" t="s">
        <v>120</v>
      </c>
    </row>
    <row r="2" spans="1:11" ht="30.95" customHeight="1" thickBot="1">
      <c r="A2" s="250" t="s">
        <v>121</v>
      </c>
      <c r="B2" s="250" t="s">
        <v>122</v>
      </c>
      <c r="C2" s="250" t="s">
        <v>123</v>
      </c>
      <c r="D2" s="250" t="s">
        <v>124</v>
      </c>
      <c r="E2" s="250" t="s">
        <v>125</v>
      </c>
      <c r="F2" s="250" t="s">
        <v>126</v>
      </c>
      <c r="G2" s="720"/>
      <c r="H2" s="720"/>
      <c r="I2" s="385" t="s">
        <v>2236</v>
      </c>
      <c r="J2" s="720"/>
      <c r="K2" s="720"/>
    </row>
    <row r="3" spans="1:11" ht="12.75">
      <c r="A3" s="251">
        <v>300</v>
      </c>
      <c r="B3" s="252">
        <v>0</v>
      </c>
      <c r="C3" s="252">
        <v>0</v>
      </c>
      <c r="D3" s="252">
        <v>0</v>
      </c>
      <c r="E3" s="252">
        <v>0</v>
      </c>
      <c r="F3" s="252">
        <v>0</v>
      </c>
      <c r="G3" s="253" t="s">
        <v>536</v>
      </c>
      <c r="H3" s="380"/>
      <c r="I3" s="380"/>
      <c r="J3" s="184"/>
      <c r="K3" s="254" t="s">
        <v>537</v>
      </c>
    </row>
    <row r="4" spans="1:11" ht="12.75">
      <c r="A4" s="255">
        <v>300</v>
      </c>
      <c r="B4" s="256">
        <v>100</v>
      </c>
      <c r="C4" s="256"/>
      <c r="D4" s="256"/>
      <c r="E4" s="256"/>
      <c r="F4" s="256"/>
      <c r="G4" s="257" t="s">
        <v>538</v>
      </c>
      <c r="H4" s="381"/>
      <c r="I4" s="381"/>
      <c r="J4" s="305"/>
      <c r="K4" s="258" t="s">
        <v>539</v>
      </c>
    </row>
    <row r="5" spans="1:11" ht="12.75">
      <c r="A5" s="255">
        <v>300</v>
      </c>
      <c r="B5" s="256">
        <v>100</v>
      </c>
      <c r="C5" s="259">
        <v>100</v>
      </c>
      <c r="D5" s="259"/>
      <c r="E5" s="259"/>
      <c r="F5" s="259"/>
      <c r="G5" s="257" t="s">
        <v>540</v>
      </c>
      <c r="H5" s="381"/>
      <c r="I5" s="381"/>
      <c r="J5" s="305"/>
      <c r="K5" s="258" t="s">
        <v>541</v>
      </c>
    </row>
    <row r="6" spans="1:11" ht="22.5">
      <c r="A6" s="255">
        <v>300</v>
      </c>
      <c r="B6" s="256">
        <v>100</v>
      </c>
      <c r="C6" s="259">
        <v>100</v>
      </c>
      <c r="D6" s="260">
        <v>100</v>
      </c>
      <c r="E6" s="259"/>
      <c r="F6" s="259"/>
      <c r="G6" s="261" t="s">
        <v>544</v>
      </c>
      <c r="H6" s="185">
        <v>249469696</v>
      </c>
      <c r="I6" s="185">
        <v>243591240</v>
      </c>
      <c r="J6" s="185">
        <f>+I6-H6</f>
        <v>-5878456</v>
      </c>
      <c r="K6" s="262" t="s">
        <v>543</v>
      </c>
    </row>
    <row r="7" spans="1:11" ht="12.75">
      <c r="A7" s="255">
        <v>300</v>
      </c>
      <c r="B7" s="256">
        <v>100</v>
      </c>
      <c r="C7" s="259">
        <v>100</v>
      </c>
      <c r="D7" s="260">
        <v>200</v>
      </c>
      <c r="E7" s="259"/>
      <c r="F7" s="259"/>
      <c r="G7" s="261" t="s">
        <v>545</v>
      </c>
      <c r="H7" s="185">
        <v>2701109</v>
      </c>
      <c r="I7" s="185">
        <v>2755164</v>
      </c>
      <c r="J7" s="185">
        <f t="shared" ref="J7:J70" si="0">+I7-H7</f>
        <v>54055</v>
      </c>
      <c r="K7" s="262" t="s">
        <v>546</v>
      </c>
    </row>
    <row r="8" spans="1:11" ht="12.75">
      <c r="A8" s="255">
        <v>300</v>
      </c>
      <c r="B8" s="256">
        <v>100</v>
      </c>
      <c r="C8" s="259">
        <v>100</v>
      </c>
      <c r="D8" s="260">
        <v>250</v>
      </c>
      <c r="E8" s="259"/>
      <c r="F8" s="259"/>
      <c r="G8" s="261" t="s">
        <v>547</v>
      </c>
      <c r="H8" s="185"/>
      <c r="I8" s="185">
        <v>0</v>
      </c>
      <c r="J8" s="185">
        <f t="shared" si="0"/>
        <v>0</v>
      </c>
      <c r="K8" s="262" t="s">
        <v>548</v>
      </c>
    </row>
    <row r="9" spans="1:11" ht="12.75">
      <c r="A9" s="255">
        <v>300</v>
      </c>
      <c r="B9" s="256">
        <v>100</v>
      </c>
      <c r="C9" s="259">
        <v>100</v>
      </c>
      <c r="D9" s="260">
        <v>300</v>
      </c>
      <c r="E9" s="259"/>
      <c r="F9" s="259"/>
      <c r="G9" s="261" t="s">
        <v>549</v>
      </c>
      <c r="H9" s="184">
        <v>0</v>
      </c>
      <c r="I9" s="184">
        <v>0</v>
      </c>
      <c r="J9" s="184">
        <f t="shared" si="0"/>
        <v>0</v>
      </c>
      <c r="K9" s="262" t="s">
        <v>550</v>
      </c>
    </row>
    <row r="10" spans="1:11" ht="22.5">
      <c r="A10" s="255">
        <v>300</v>
      </c>
      <c r="B10" s="256">
        <v>100</v>
      </c>
      <c r="C10" s="259">
        <v>100</v>
      </c>
      <c r="D10" s="260">
        <v>300</v>
      </c>
      <c r="E10" s="259">
        <v>100</v>
      </c>
      <c r="F10" s="259"/>
      <c r="G10" s="261" t="s">
        <v>551</v>
      </c>
      <c r="H10" s="185"/>
      <c r="I10" s="185">
        <v>0</v>
      </c>
      <c r="J10" s="185">
        <f t="shared" si="0"/>
        <v>0</v>
      </c>
      <c r="K10" s="262" t="s">
        <v>552</v>
      </c>
    </row>
    <row r="11" spans="1:11" ht="22.5">
      <c r="A11" s="255">
        <v>300</v>
      </c>
      <c r="B11" s="256">
        <v>100</v>
      </c>
      <c r="C11" s="259">
        <v>100</v>
      </c>
      <c r="D11" s="260">
        <v>300</v>
      </c>
      <c r="E11" s="259">
        <v>200</v>
      </c>
      <c r="F11" s="259"/>
      <c r="G11" s="261" t="s">
        <v>553</v>
      </c>
      <c r="H11" s="185"/>
      <c r="I11" s="185">
        <v>0</v>
      </c>
      <c r="J11" s="185">
        <f t="shared" si="0"/>
        <v>0</v>
      </c>
      <c r="K11" s="262" t="s">
        <v>554</v>
      </c>
    </row>
    <row r="12" spans="1:11" ht="12.75">
      <c r="A12" s="255">
        <v>300</v>
      </c>
      <c r="B12" s="256">
        <v>100</v>
      </c>
      <c r="C12" s="259">
        <v>100</v>
      </c>
      <c r="D12" s="260">
        <v>300</v>
      </c>
      <c r="E12" s="259">
        <v>300</v>
      </c>
      <c r="F12" s="259"/>
      <c r="G12" s="261" t="s">
        <v>555</v>
      </c>
      <c r="H12" s="185"/>
      <c r="I12" s="185">
        <v>0</v>
      </c>
      <c r="J12" s="185">
        <f t="shared" si="0"/>
        <v>0</v>
      </c>
      <c r="K12" s="262" t="s">
        <v>556</v>
      </c>
    </row>
    <row r="13" spans="1:11" ht="12.75">
      <c r="A13" s="255">
        <v>300</v>
      </c>
      <c r="B13" s="256">
        <v>100</v>
      </c>
      <c r="C13" s="259">
        <v>200</v>
      </c>
      <c r="D13" s="259"/>
      <c r="E13" s="259"/>
      <c r="F13" s="259"/>
      <c r="G13" s="263" t="s">
        <v>557</v>
      </c>
      <c r="H13" s="184">
        <v>0</v>
      </c>
      <c r="I13" s="184">
        <v>0</v>
      </c>
      <c r="J13" s="184">
        <f t="shared" si="0"/>
        <v>0</v>
      </c>
      <c r="K13" s="264" t="s">
        <v>558</v>
      </c>
    </row>
    <row r="14" spans="1:11" ht="22.5">
      <c r="A14" s="265">
        <v>300</v>
      </c>
      <c r="B14" s="259">
        <v>100</v>
      </c>
      <c r="C14" s="259">
        <v>200</v>
      </c>
      <c r="D14" s="260">
        <v>100</v>
      </c>
      <c r="E14" s="260"/>
      <c r="F14" s="260"/>
      <c r="G14" s="261" t="s">
        <v>559</v>
      </c>
      <c r="H14" s="185">
        <v>0</v>
      </c>
      <c r="I14" s="185">
        <v>0</v>
      </c>
      <c r="J14" s="185">
        <f t="shared" si="0"/>
        <v>0</v>
      </c>
      <c r="K14" s="264" t="s">
        <v>560</v>
      </c>
    </row>
    <row r="15" spans="1:11" ht="22.5">
      <c r="A15" s="255">
        <v>300</v>
      </c>
      <c r="B15" s="256">
        <v>100</v>
      </c>
      <c r="C15" s="259">
        <v>200</v>
      </c>
      <c r="D15" s="260">
        <v>200</v>
      </c>
      <c r="E15" s="259"/>
      <c r="F15" s="259"/>
      <c r="G15" s="261" t="s">
        <v>561</v>
      </c>
      <c r="H15" s="185">
        <v>0</v>
      </c>
      <c r="I15" s="185">
        <v>0</v>
      </c>
      <c r="J15" s="185">
        <f t="shared" si="0"/>
        <v>0</v>
      </c>
      <c r="K15" s="262" t="s">
        <v>562</v>
      </c>
    </row>
    <row r="16" spans="1:11" ht="12.75">
      <c r="A16" s="255">
        <v>300</v>
      </c>
      <c r="B16" s="256">
        <v>100</v>
      </c>
      <c r="C16" s="259">
        <v>200</v>
      </c>
      <c r="D16" s="260">
        <v>300</v>
      </c>
      <c r="E16" s="259"/>
      <c r="F16" s="259"/>
      <c r="G16" s="261" t="s">
        <v>563</v>
      </c>
      <c r="H16" s="185">
        <v>0</v>
      </c>
      <c r="I16" s="185">
        <v>0</v>
      </c>
      <c r="J16" s="185">
        <f t="shared" si="0"/>
        <v>0</v>
      </c>
      <c r="K16" s="262" t="s">
        <v>564</v>
      </c>
    </row>
    <row r="17" spans="1:11" ht="12.75">
      <c r="A17" s="255">
        <v>300</v>
      </c>
      <c r="B17" s="256">
        <v>100</v>
      </c>
      <c r="C17" s="259">
        <v>300</v>
      </c>
      <c r="D17" s="259"/>
      <c r="E17" s="259"/>
      <c r="F17" s="259"/>
      <c r="G17" s="257" t="s">
        <v>565</v>
      </c>
      <c r="H17" s="184">
        <v>0</v>
      </c>
      <c r="I17" s="184">
        <v>0</v>
      </c>
      <c r="J17" s="184">
        <f t="shared" si="0"/>
        <v>0</v>
      </c>
      <c r="K17" s="262" t="s">
        <v>566</v>
      </c>
    </row>
    <row r="18" spans="1:11" ht="12.75">
      <c r="A18" s="255">
        <v>300</v>
      </c>
      <c r="B18" s="256">
        <v>100</v>
      </c>
      <c r="C18" s="259">
        <v>300</v>
      </c>
      <c r="D18" s="260">
        <v>100</v>
      </c>
      <c r="E18" s="259"/>
      <c r="F18" s="259"/>
      <c r="G18" s="266" t="s">
        <v>567</v>
      </c>
      <c r="H18" s="185">
        <v>68904444</v>
      </c>
      <c r="I18" s="185">
        <v>55513164</v>
      </c>
      <c r="J18" s="185">
        <f t="shared" si="0"/>
        <v>-13391280</v>
      </c>
      <c r="K18" s="262" t="s">
        <v>568</v>
      </c>
    </row>
    <row r="19" spans="1:11" ht="12.75">
      <c r="A19" s="255">
        <v>300</v>
      </c>
      <c r="B19" s="256">
        <v>100</v>
      </c>
      <c r="C19" s="259">
        <v>300</v>
      </c>
      <c r="D19" s="260">
        <v>200</v>
      </c>
      <c r="E19" s="259"/>
      <c r="F19" s="259"/>
      <c r="G19" s="261" t="s">
        <v>569</v>
      </c>
      <c r="H19" s="185">
        <v>1298458</v>
      </c>
      <c r="I19" s="185">
        <v>827733</v>
      </c>
      <c r="J19" s="185">
        <f t="shared" si="0"/>
        <v>-470725</v>
      </c>
      <c r="K19" s="262" t="s">
        <v>570</v>
      </c>
    </row>
    <row r="20" spans="1:11" ht="12.75">
      <c r="A20" s="255">
        <v>300</v>
      </c>
      <c r="B20" s="256">
        <v>100</v>
      </c>
      <c r="C20" s="259">
        <v>300</v>
      </c>
      <c r="D20" s="260">
        <v>300</v>
      </c>
      <c r="E20" s="259"/>
      <c r="F20" s="259"/>
      <c r="G20" s="261" t="s">
        <v>571</v>
      </c>
      <c r="H20" s="185">
        <v>18335121</v>
      </c>
      <c r="I20" s="185">
        <v>12391190</v>
      </c>
      <c r="J20" s="185">
        <f t="shared" si="0"/>
        <v>-5943931</v>
      </c>
      <c r="K20" s="262" t="s">
        <v>572</v>
      </c>
    </row>
    <row r="21" spans="1:11" ht="12.75">
      <c r="A21" s="255">
        <v>300</v>
      </c>
      <c r="B21" s="256">
        <v>100</v>
      </c>
      <c r="C21" s="260">
        <v>400</v>
      </c>
      <c r="D21" s="259"/>
      <c r="E21" s="259"/>
      <c r="F21" s="259"/>
      <c r="G21" s="266" t="s">
        <v>573</v>
      </c>
      <c r="H21" s="185">
        <v>2460426</v>
      </c>
      <c r="I21" s="185">
        <v>2398472</v>
      </c>
      <c r="J21" s="185">
        <f t="shared" si="0"/>
        <v>-61954</v>
      </c>
      <c r="K21" s="262" t="s">
        <v>574</v>
      </c>
    </row>
    <row r="22" spans="1:11" ht="12.75">
      <c r="A22" s="255">
        <v>300</v>
      </c>
      <c r="B22" s="256">
        <v>100</v>
      </c>
      <c r="C22" s="260">
        <v>500</v>
      </c>
      <c r="D22" s="259"/>
      <c r="E22" s="259"/>
      <c r="F22" s="259"/>
      <c r="G22" s="261" t="s">
        <v>575</v>
      </c>
      <c r="H22" s="185">
        <v>10103097</v>
      </c>
      <c r="I22" s="185">
        <v>9883685</v>
      </c>
      <c r="J22" s="185">
        <f t="shared" si="0"/>
        <v>-219412</v>
      </c>
      <c r="K22" s="262" t="s">
        <v>576</v>
      </c>
    </row>
    <row r="23" spans="1:11" ht="12.75">
      <c r="A23" s="255">
        <v>300</v>
      </c>
      <c r="B23" s="256">
        <v>100</v>
      </c>
      <c r="C23" s="260">
        <v>600</v>
      </c>
      <c r="D23" s="259"/>
      <c r="E23" s="259"/>
      <c r="F23" s="259"/>
      <c r="G23" s="266" t="s">
        <v>577</v>
      </c>
      <c r="H23" s="185">
        <v>0</v>
      </c>
      <c r="I23" s="185">
        <v>0</v>
      </c>
      <c r="J23" s="185">
        <f t="shared" si="0"/>
        <v>0</v>
      </c>
      <c r="K23" s="262" t="s">
        <v>578</v>
      </c>
    </row>
    <row r="24" spans="1:11" ht="12.75">
      <c r="A24" s="255">
        <v>300</v>
      </c>
      <c r="B24" s="256">
        <v>100</v>
      </c>
      <c r="C24" s="260">
        <v>700</v>
      </c>
      <c r="D24" s="259"/>
      <c r="E24" s="259"/>
      <c r="F24" s="259"/>
      <c r="G24" s="261" t="s">
        <v>579</v>
      </c>
      <c r="H24" s="185">
        <v>51481</v>
      </c>
      <c r="I24" s="185">
        <v>52123</v>
      </c>
      <c r="J24" s="185">
        <f t="shared" si="0"/>
        <v>642</v>
      </c>
      <c r="K24" s="262" t="s">
        <v>580</v>
      </c>
    </row>
    <row r="25" spans="1:11" ht="12.75">
      <c r="A25" s="255">
        <v>300</v>
      </c>
      <c r="B25" s="256">
        <v>100</v>
      </c>
      <c r="C25" s="260">
        <v>800</v>
      </c>
      <c r="D25" s="259"/>
      <c r="E25" s="259"/>
      <c r="F25" s="259"/>
      <c r="G25" s="261" t="s">
        <v>581</v>
      </c>
      <c r="H25" s="185">
        <v>4152334</v>
      </c>
      <c r="I25" s="185">
        <v>3901903</v>
      </c>
      <c r="J25" s="185">
        <f t="shared" si="0"/>
        <v>-250431</v>
      </c>
      <c r="K25" s="262" t="s">
        <v>582</v>
      </c>
    </row>
    <row r="26" spans="1:11" ht="22.5">
      <c r="A26" s="255">
        <v>300</v>
      </c>
      <c r="B26" s="256">
        <v>100</v>
      </c>
      <c r="C26" s="259">
        <v>900</v>
      </c>
      <c r="D26" s="259"/>
      <c r="E26" s="259"/>
      <c r="F26" s="259"/>
      <c r="G26" s="257" t="s">
        <v>583</v>
      </c>
      <c r="H26" s="184">
        <v>0</v>
      </c>
      <c r="I26" s="184">
        <v>0</v>
      </c>
      <c r="J26" s="184">
        <f t="shared" si="0"/>
        <v>0</v>
      </c>
      <c r="K26" s="262" t="s">
        <v>584</v>
      </c>
    </row>
    <row r="27" spans="1:11" ht="12.75">
      <c r="A27" s="255"/>
      <c r="B27" s="256"/>
      <c r="C27" s="259"/>
      <c r="D27" s="267"/>
      <c r="E27" s="267"/>
      <c r="F27" s="267"/>
      <c r="G27" s="268" t="s">
        <v>540</v>
      </c>
      <c r="H27" s="184"/>
      <c r="I27" s="184">
        <v>0</v>
      </c>
      <c r="J27" s="184">
        <f t="shared" si="0"/>
        <v>0</v>
      </c>
      <c r="K27" s="262" t="s">
        <v>585</v>
      </c>
    </row>
    <row r="28" spans="1:11" ht="22.5">
      <c r="A28" s="255">
        <v>300</v>
      </c>
      <c r="B28" s="256">
        <v>100</v>
      </c>
      <c r="C28" s="259">
        <v>900</v>
      </c>
      <c r="D28" s="269">
        <v>50</v>
      </c>
      <c r="E28" s="267"/>
      <c r="F28" s="267"/>
      <c r="G28" s="268" t="s">
        <v>542</v>
      </c>
      <c r="H28" s="185">
        <v>0</v>
      </c>
      <c r="I28" s="185">
        <v>0</v>
      </c>
      <c r="J28" s="185">
        <f t="shared" si="0"/>
        <v>0</v>
      </c>
      <c r="K28" s="262" t="s">
        <v>585</v>
      </c>
    </row>
    <row r="29" spans="1:11" ht="12.75">
      <c r="A29" s="255">
        <v>300</v>
      </c>
      <c r="B29" s="256">
        <v>100</v>
      </c>
      <c r="C29" s="259">
        <v>900</v>
      </c>
      <c r="D29" s="269">
        <v>100</v>
      </c>
      <c r="E29" s="267"/>
      <c r="F29" s="267"/>
      <c r="G29" s="270" t="s">
        <v>545</v>
      </c>
      <c r="H29" s="185">
        <v>0</v>
      </c>
      <c r="I29" s="185">
        <v>0</v>
      </c>
      <c r="J29" s="185">
        <f t="shared" si="0"/>
        <v>0</v>
      </c>
      <c r="K29" s="262" t="s">
        <v>585</v>
      </c>
    </row>
    <row r="30" spans="1:11" ht="12.75">
      <c r="A30" s="255">
        <v>300</v>
      </c>
      <c r="B30" s="256">
        <v>100</v>
      </c>
      <c r="C30" s="259">
        <v>900</v>
      </c>
      <c r="D30" s="269">
        <v>150</v>
      </c>
      <c r="E30" s="267"/>
      <c r="F30" s="267"/>
      <c r="G30" s="270" t="s">
        <v>549</v>
      </c>
      <c r="H30" s="306">
        <v>0</v>
      </c>
      <c r="I30" s="306">
        <v>0</v>
      </c>
      <c r="J30" s="306">
        <f t="shared" si="0"/>
        <v>0</v>
      </c>
      <c r="K30" s="262" t="s">
        <v>585</v>
      </c>
    </row>
    <row r="31" spans="1:11" ht="12.75">
      <c r="A31" s="255"/>
      <c r="B31" s="256"/>
      <c r="C31" s="259"/>
      <c r="D31" s="269"/>
      <c r="E31" s="267"/>
      <c r="F31" s="267"/>
      <c r="G31" s="268" t="s">
        <v>565</v>
      </c>
      <c r="H31" s="184"/>
      <c r="I31" s="184">
        <v>0</v>
      </c>
      <c r="J31" s="184">
        <f t="shared" si="0"/>
        <v>0</v>
      </c>
      <c r="K31" s="262" t="s">
        <v>586</v>
      </c>
    </row>
    <row r="32" spans="1:11" ht="12.75">
      <c r="A32" s="255">
        <v>300</v>
      </c>
      <c r="B32" s="256">
        <v>100</v>
      </c>
      <c r="C32" s="259">
        <v>900</v>
      </c>
      <c r="D32" s="269">
        <v>200</v>
      </c>
      <c r="E32" s="267"/>
      <c r="F32" s="267"/>
      <c r="G32" s="270" t="s">
        <v>567</v>
      </c>
      <c r="H32" s="185">
        <v>0</v>
      </c>
      <c r="I32" s="185">
        <v>0</v>
      </c>
      <c r="J32" s="185">
        <f t="shared" si="0"/>
        <v>0</v>
      </c>
      <c r="K32" s="262" t="s">
        <v>586</v>
      </c>
    </row>
    <row r="33" spans="1:11" ht="12.75">
      <c r="A33" s="255">
        <v>300</v>
      </c>
      <c r="B33" s="256">
        <v>100</v>
      </c>
      <c r="C33" s="259">
        <v>900</v>
      </c>
      <c r="D33" s="269">
        <v>250</v>
      </c>
      <c r="E33" s="267"/>
      <c r="F33" s="267"/>
      <c r="G33" s="268" t="s">
        <v>569</v>
      </c>
      <c r="H33" s="185">
        <v>0</v>
      </c>
      <c r="I33" s="185">
        <v>0</v>
      </c>
      <c r="J33" s="185">
        <f t="shared" si="0"/>
        <v>0</v>
      </c>
      <c r="K33" s="262" t="s">
        <v>586</v>
      </c>
    </row>
    <row r="34" spans="1:11" ht="12.75">
      <c r="A34" s="255">
        <v>300</v>
      </c>
      <c r="B34" s="256">
        <v>100</v>
      </c>
      <c r="C34" s="259">
        <v>900</v>
      </c>
      <c r="D34" s="269">
        <v>300</v>
      </c>
      <c r="E34" s="267"/>
      <c r="F34" s="267"/>
      <c r="G34" s="270" t="s">
        <v>571</v>
      </c>
      <c r="H34" s="185">
        <v>0</v>
      </c>
      <c r="I34" s="185">
        <v>0</v>
      </c>
      <c r="J34" s="185">
        <f t="shared" si="0"/>
        <v>0</v>
      </c>
      <c r="K34" s="262" t="s">
        <v>586</v>
      </c>
    </row>
    <row r="35" spans="1:11" ht="12.75">
      <c r="A35" s="255">
        <v>300</v>
      </c>
      <c r="B35" s="256">
        <v>100</v>
      </c>
      <c r="C35" s="259">
        <v>900</v>
      </c>
      <c r="D35" s="269">
        <v>350</v>
      </c>
      <c r="E35" s="267"/>
      <c r="F35" s="267"/>
      <c r="G35" s="270" t="s">
        <v>573</v>
      </c>
      <c r="H35" s="185">
        <v>0</v>
      </c>
      <c r="I35" s="185">
        <v>0</v>
      </c>
      <c r="J35" s="185">
        <f t="shared" si="0"/>
        <v>0</v>
      </c>
      <c r="K35" s="262" t="s">
        <v>587</v>
      </c>
    </row>
    <row r="36" spans="1:11" ht="12.75">
      <c r="A36" s="255">
        <v>300</v>
      </c>
      <c r="B36" s="256">
        <v>100</v>
      </c>
      <c r="C36" s="259">
        <v>900</v>
      </c>
      <c r="D36" s="269">
        <v>400</v>
      </c>
      <c r="E36" s="267"/>
      <c r="F36" s="267"/>
      <c r="G36" s="268" t="s">
        <v>575</v>
      </c>
      <c r="H36" s="185">
        <v>0</v>
      </c>
      <c r="I36" s="185">
        <v>0</v>
      </c>
      <c r="J36" s="185">
        <f t="shared" si="0"/>
        <v>0</v>
      </c>
      <c r="K36" s="262" t="s">
        <v>588</v>
      </c>
    </row>
    <row r="37" spans="1:11" ht="12.75">
      <c r="A37" s="255">
        <v>300</v>
      </c>
      <c r="B37" s="256">
        <v>100</v>
      </c>
      <c r="C37" s="259">
        <v>900</v>
      </c>
      <c r="D37" s="269">
        <v>450</v>
      </c>
      <c r="E37" s="267"/>
      <c r="F37" s="267"/>
      <c r="G37" s="270" t="s">
        <v>577</v>
      </c>
      <c r="H37" s="185">
        <v>0</v>
      </c>
      <c r="I37" s="185">
        <v>0</v>
      </c>
      <c r="J37" s="185">
        <f t="shared" si="0"/>
        <v>0</v>
      </c>
      <c r="K37" s="262" t="s">
        <v>589</v>
      </c>
    </row>
    <row r="38" spans="1:11" ht="12.75">
      <c r="A38" s="255">
        <v>300</v>
      </c>
      <c r="B38" s="256">
        <v>100</v>
      </c>
      <c r="C38" s="259">
        <v>900</v>
      </c>
      <c r="D38" s="269">
        <v>500</v>
      </c>
      <c r="E38" s="267"/>
      <c r="F38" s="267"/>
      <c r="G38" s="268" t="s">
        <v>579</v>
      </c>
      <c r="H38" s="185">
        <v>0</v>
      </c>
      <c r="I38" s="185">
        <v>0</v>
      </c>
      <c r="J38" s="185">
        <f t="shared" si="0"/>
        <v>0</v>
      </c>
      <c r="K38" s="262" t="s">
        <v>590</v>
      </c>
    </row>
    <row r="39" spans="1:11" ht="12.75">
      <c r="A39" s="265">
        <v>300</v>
      </c>
      <c r="B39" s="259">
        <v>100</v>
      </c>
      <c r="C39" s="259">
        <v>900</v>
      </c>
      <c r="D39" s="260">
        <v>900</v>
      </c>
      <c r="E39" s="260"/>
      <c r="F39" s="260"/>
      <c r="G39" s="270" t="s">
        <v>591</v>
      </c>
      <c r="H39" s="306">
        <v>0</v>
      </c>
      <c r="I39" s="306">
        <v>0</v>
      </c>
      <c r="J39" s="306">
        <f t="shared" si="0"/>
        <v>0</v>
      </c>
      <c r="K39" s="262" t="s">
        <v>592</v>
      </c>
    </row>
    <row r="40" spans="1:11" ht="12.75">
      <c r="A40" s="255">
        <v>300</v>
      </c>
      <c r="B40" s="256">
        <v>200</v>
      </c>
      <c r="C40" s="259"/>
      <c r="D40" s="259"/>
      <c r="E40" s="260"/>
      <c r="F40" s="260"/>
      <c r="G40" s="271" t="s">
        <v>593</v>
      </c>
      <c r="H40" s="184">
        <v>0</v>
      </c>
      <c r="I40" s="184">
        <v>0</v>
      </c>
      <c r="J40" s="184">
        <f t="shared" si="0"/>
        <v>0</v>
      </c>
      <c r="K40" s="262" t="s">
        <v>594</v>
      </c>
    </row>
    <row r="41" spans="1:11" ht="12.75">
      <c r="A41" s="255">
        <v>300</v>
      </c>
      <c r="B41" s="256">
        <v>200</v>
      </c>
      <c r="C41" s="260">
        <v>100</v>
      </c>
      <c r="D41" s="259"/>
      <c r="E41" s="259"/>
      <c r="F41" s="259"/>
      <c r="G41" s="261" t="s">
        <v>595</v>
      </c>
      <c r="H41" s="185">
        <v>53126</v>
      </c>
      <c r="I41" s="185">
        <v>56176</v>
      </c>
      <c r="J41" s="185">
        <f t="shared" si="0"/>
        <v>3050</v>
      </c>
      <c r="K41" s="262" t="s">
        <v>596</v>
      </c>
    </row>
    <row r="42" spans="1:11" ht="12.75">
      <c r="A42" s="255">
        <v>300</v>
      </c>
      <c r="B42" s="256">
        <v>200</v>
      </c>
      <c r="C42" s="260">
        <v>200</v>
      </c>
      <c r="D42" s="259"/>
      <c r="E42" s="259"/>
      <c r="F42" s="259"/>
      <c r="G42" s="266" t="s">
        <v>597</v>
      </c>
      <c r="H42" s="185">
        <v>17390471</v>
      </c>
      <c r="I42" s="185">
        <v>17724665</v>
      </c>
      <c r="J42" s="185">
        <f t="shared" si="0"/>
        <v>334194</v>
      </c>
      <c r="K42" s="262" t="s">
        <v>598</v>
      </c>
    </row>
    <row r="43" spans="1:11" ht="12.75">
      <c r="A43" s="255">
        <v>300</v>
      </c>
      <c r="B43" s="256">
        <v>200</v>
      </c>
      <c r="C43" s="260">
        <v>300</v>
      </c>
      <c r="D43" s="259"/>
      <c r="E43" s="259"/>
      <c r="F43" s="259"/>
      <c r="G43" s="261" t="s">
        <v>599</v>
      </c>
      <c r="H43" s="185">
        <v>952</v>
      </c>
      <c r="I43" s="185">
        <v>2000</v>
      </c>
      <c r="J43" s="185">
        <f t="shared" si="0"/>
        <v>1048</v>
      </c>
      <c r="K43" s="262" t="s">
        <v>600</v>
      </c>
    </row>
    <row r="44" spans="1:11" ht="12.75">
      <c r="A44" s="255">
        <v>300</v>
      </c>
      <c r="B44" s="256">
        <v>200</v>
      </c>
      <c r="C44" s="259">
        <v>400</v>
      </c>
      <c r="D44" s="259"/>
      <c r="E44" s="259"/>
      <c r="F44" s="259"/>
      <c r="G44" s="257" t="s">
        <v>601</v>
      </c>
      <c r="H44" s="184">
        <v>0</v>
      </c>
      <c r="I44" s="184">
        <v>0</v>
      </c>
      <c r="J44" s="184">
        <f t="shared" si="0"/>
        <v>0</v>
      </c>
      <c r="K44" s="262" t="s">
        <v>602</v>
      </c>
    </row>
    <row r="45" spans="1:11" ht="12.75">
      <c r="A45" s="255">
        <v>300</v>
      </c>
      <c r="B45" s="256">
        <v>200</v>
      </c>
      <c r="C45" s="259">
        <v>400</v>
      </c>
      <c r="D45" s="269">
        <v>100</v>
      </c>
      <c r="E45" s="267"/>
      <c r="F45" s="267"/>
      <c r="G45" s="261" t="s">
        <v>603</v>
      </c>
      <c r="H45" s="185">
        <v>2112588</v>
      </c>
      <c r="I45" s="185">
        <v>2124287</v>
      </c>
      <c r="J45" s="185">
        <f t="shared" si="0"/>
        <v>11699</v>
      </c>
      <c r="K45" s="272"/>
    </row>
    <row r="46" spans="1:11" ht="12.75">
      <c r="A46" s="255">
        <v>300</v>
      </c>
      <c r="B46" s="256">
        <v>200</v>
      </c>
      <c r="C46" s="259">
        <v>400</v>
      </c>
      <c r="D46" s="269">
        <v>200</v>
      </c>
      <c r="E46" s="267"/>
      <c r="F46" s="267"/>
      <c r="G46" s="266" t="s">
        <v>604</v>
      </c>
      <c r="H46" s="185">
        <v>11291</v>
      </c>
      <c r="I46" s="185">
        <v>10000</v>
      </c>
      <c r="J46" s="185">
        <f t="shared" si="0"/>
        <v>-1291</v>
      </c>
      <c r="K46" s="272"/>
    </row>
    <row r="47" spans="1:11" ht="12.75">
      <c r="A47" s="255">
        <v>300</v>
      </c>
      <c r="B47" s="256">
        <v>200</v>
      </c>
      <c r="C47" s="259">
        <v>400</v>
      </c>
      <c r="D47" s="269">
        <v>300</v>
      </c>
      <c r="E47" s="267"/>
      <c r="F47" s="267"/>
      <c r="G47" s="261" t="s">
        <v>605</v>
      </c>
      <c r="H47" s="185">
        <v>955</v>
      </c>
      <c r="I47" s="185">
        <v>1000</v>
      </c>
      <c r="J47" s="185">
        <f t="shared" si="0"/>
        <v>45</v>
      </c>
      <c r="K47" s="272"/>
    </row>
    <row r="48" spans="1:11" ht="12.75">
      <c r="A48" s="255">
        <v>300</v>
      </c>
      <c r="B48" s="256">
        <v>200</v>
      </c>
      <c r="C48" s="259">
        <v>500</v>
      </c>
      <c r="D48" s="259"/>
      <c r="E48" s="259"/>
      <c r="F48" s="259"/>
      <c r="G48" s="257" t="s">
        <v>606</v>
      </c>
      <c r="H48" s="184">
        <v>0</v>
      </c>
      <c r="I48" s="184">
        <v>0</v>
      </c>
      <c r="J48" s="184">
        <f t="shared" si="0"/>
        <v>0</v>
      </c>
      <c r="K48" s="262" t="s">
        <v>607</v>
      </c>
    </row>
    <row r="49" spans="1:11" ht="12.75">
      <c r="A49" s="255">
        <v>300</v>
      </c>
      <c r="B49" s="256">
        <v>200</v>
      </c>
      <c r="C49" s="259">
        <v>500</v>
      </c>
      <c r="D49" s="269">
        <v>100</v>
      </c>
      <c r="E49" s="267"/>
      <c r="F49" s="267"/>
      <c r="G49" s="261" t="s">
        <v>608</v>
      </c>
      <c r="H49" s="185">
        <v>33614</v>
      </c>
      <c r="I49" s="185">
        <v>33845</v>
      </c>
      <c r="J49" s="185">
        <f t="shared" si="0"/>
        <v>231</v>
      </c>
      <c r="K49" s="273"/>
    </row>
    <row r="50" spans="1:11" ht="12.75">
      <c r="A50" s="255">
        <v>300</v>
      </c>
      <c r="B50" s="256">
        <v>200</v>
      </c>
      <c r="C50" s="259">
        <v>500</v>
      </c>
      <c r="D50" s="269">
        <v>200</v>
      </c>
      <c r="E50" s="267"/>
      <c r="F50" s="267"/>
      <c r="G50" s="266" t="s">
        <v>609</v>
      </c>
      <c r="H50" s="185">
        <v>26736</v>
      </c>
      <c r="I50" s="185">
        <v>24785</v>
      </c>
      <c r="J50" s="185">
        <f t="shared" si="0"/>
        <v>-1951</v>
      </c>
      <c r="K50" s="273"/>
    </row>
    <row r="51" spans="1:11" ht="12.75">
      <c r="A51" s="255">
        <v>300</v>
      </c>
      <c r="B51" s="256">
        <v>200</v>
      </c>
      <c r="C51" s="260">
        <v>600</v>
      </c>
      <c r="D51" s="259"/>
      <c r="E51" s="259"/>
      <c r="F51" s="259"/>
      <c r="G51" s="261" t="s">
        <v>610</v>
      </c>
      <c r="H51" s="185">
        <v>47827</v>
      </c>
      <c r="I51" s="185">
        <v>50169</v>
      </c>
      <c r="J51" s="185">
        <f t="shared" si="0"/>
        <v>2342</v>
      </c>
      <c r="K51" s="262" t="s">
        <v>611</v>
      </c>
    </row>
    <row r="52" spans="1:11" ht="22.5">
      <c r="A52" s="255">
        <v>300</v>
      </c>
      <c r="B52" s="256">
        <v>200</v>
      </c>
      <c r="C52" s="259">
        <v>700</v>
      </c>
      <c r="D52" s="259"/>
      <c r="E52" s="259"/>
      <c r="F52" s="259"/>
      <c r="G52" s="257" t="s">
        <v>612</v>
      </c>
      <c r="H52" s="184">
        <v>0</v>
      </c>
      <c r="I52" s="184">
        <v>0</v>
      </c>
      <c r="J52" s="184">
        <f t="shared" si="0"/>
        <v>0</v>
      </c>
      <c r="K52" s="262" t="s">
        <v>613</v>
      </c>
    </row>
    <row r="53" spans="1:11" ht="12.75">
      <c r="A53" s="255">
        <v>300</v>
      </c>
      <c r="B53" s="256">
        <v>200</v>
      </c>
      <c r="C53" s="259">
        <v>700</v>
      </c>
      <c r="D53" s="269">
        <v>100</v>
      </c>
      <c r="E53" s="267"/>
      <c r="F53" s="267"/>
      <c r="G53" s="266" t="s">
        <v>595</v>
      </c>
      <c r="H53" s="185">
        <v>0</v>
      </c>
      <c r="I53" s="185">
        <v>0</v>
      </c>
      <c r="J53" s="185">
        <f t="shared" si="0"/>
        <v>0</v>
      </c>
      <c r="K53" s="262"/>
    </row>
    <row r="54" spans="1:11" ht="12.75">
      <c r="A54" s="255">
        <v>300</v>
      </c>
      <c r="B54" s="256">
        <v>200</v>
      </c>
      <c r="C54" s="259">
        <v>700</v>
      </c>
      <c r="D54" s="269">
        <v>200</v>
      </c>
      <c r="E54" s="267"/>
      <c r="F54" s="267"/>
      <c r="G54" s="266" t="s">
        <v>597</v>
      </c>
      <c r="H54" s="185">
        <v>0</v>
      </c>
      <c r="I54" s="185">
        <v>0</v>
      </c>
      <c r="J54" s="185">
        <f t="shared" si="0"/>
        <v>0</v>
      </c>
      <c r="K54" s="262"/>
    </row>
    <row r="55" spans="1:11" ht="12.75">
      <c r="A55" s="255">
        <v>300</v>
      </c>
      <c r="B55" s="256">
        <v>200</v>
      </c>
      <c r="C55" s="259">
        <v>700</v>
      </c>
      <c r="D55" s="269">
        <v>300</v>
      </c>
      <c r="E55" s="267"/>
      <c r="F55" s="267"/>
      <c r="G55" s="266" t="s">
        <v>599</v>
      </c>
      <c r="H55" s="185">
        <v>0</v>
      </c>
      <c r="I55" s="185">
        <v>0</v>
      </c>
      <c r="J55" s="185">
        <f t="shared" si="0"/>
        <v>0</v>
      </c>
      <c r="K55" s="262"/>
    </row>
    <row r="56" spans="1:11" ht="12.75">
      <c r="A56" s="255">
        <v>300</v>
      </c>
      <c r="B56" s="256">
        <v>200</v>
      </c>
      <c r="C56" s="259">
        <v>700</v>
      </c>
      <c r="D56" s="269">
        <v>400</v>
      </c>
      <c r="E56" s="267"/>
      <c r="F56" s="267"/>
      <c r="G56" s="266" t="s">
        <v>601</v>
      </c>
      <c r="H56" s="185">
        <v>0</v>
      </c>
      <c r="I56" s="185">
        <v>0</v>
      </c>
      <c r="J56" s="185">
        <f t="shared" si="0"/>
        <v>0</v>
      </c>
      <c r="K56" s="262"/>
    </row>
    <row r="57" spans="1:11" ht="12.75">
      <c r="A57" s="255">
        <v>300</v>
      </c>
      <c r="B57" s="256">
        <v>200</v>
      </c>
      <c r="C57" s="259">
        <v>700</v>
      </c>
      <c r="D57" s="269">
        <v>500</v>
      </c>
      <c r="E57" s="267"/>
      <c r="F57" s="267"/>
      <c r="G57" s="266" t="s">
        <v>606</v>
      </c>
      <c r="H57" s="185">
        <v>0</v>
      </c>
      <c r="I57" s="185">
        <v>0</v>
      </c>
      <c r="J57" s="185">
        <f t="shared" si="0"/>
        <v>0</v>
      </c>
      <c r="K57" s="262"/>
    </row>
    <row r="58" spans="1:11" ht="22.5">
      <c r="A58" s="265">
        <v>300</v>
      </c>
      <c r="B58" s="259">
        <v>200</v>
      </c>
      <c r="C58" s="259">
        <v>700</v>
      </c>
      <c r="D58" s="260">
        <v>900</v>
      </c>
      <c r="E58" s="260"/>
      <c r="F58" s="260"/>
      <c r="G58" s="261" t="s">
        <v>614</v>
      </c>
      <c r="H58" s="185">
        <v>0</v>
      </c>
      <c r="I58" s="185">
        <v>0</v>
      </c>
      <c r="J58" s="185">
        <f t="shared" si="0"/>
        <v>0</v>
      </c>
      <c r="K58" s="264"/>
    </row>
    <row r="59" spans="1:11" ht="12.75">
      <c r="A59" s="251">
        <v>305</v>
      </c>
      <c r="B59" s="252">
        <v>0</v>
      </c>
      <c r="C59" s="252">
        <v>0</v>
      </c>
      <c r="D59" s="252">
        <v>0</v>
      </c>
      <c r="E59" s="252">
        <v>0</v>
      </c>
      <c r="F59" s="252">
        <v>0</v>
      </c>
      <c r="G59" s="253" t="s">
        <v>615</v>
      </c>
      <c r="H59" s="184">
        <v>0</v>
      </c>
      <c r="I59" s="184">
        <v>0</v>
      </c>
      <c r="J59" s="184">
        <f t="shared" si="0"/>
        <v>0</v>
      </c>
      <c r="K59" s="274" t="s">
        <v>616</v>
      </c>
    </row>
    <row r="60" spans="1:11" ht="12.75">
      <c r="A60" s="265">
        <v>305</v>
      </c>
      <c r="B60" s="259">
        <v>100</v>
      </c>
      <c r="C60" s="259"/>
      <c r="D60" s="259"/>
      <c r="E60" s="259"/>
      <c r="F60" s="259"/>
      <c r="G60" s="257" t="s">
        <v>617</v>
      </c>
      <c r="H60" s="184">
        <v>0</v>
      </c>
      <c r="I60" s="184">
        <v>0</v>
      </c>
      <c r="J60" s="184">
        <f t="shared" si="0"/>
        <v>0</v>
      </c>
      <c r="K60" s="262" t="s">
        <v>618</v>
      </c>
    </row>
    <row r="61" spans="1:11" ht="12.75">
      <c r="A61" s="265">
        <v>305</v>
      </c>
      <c r="B61" s="259">
        <v>100</v>
      </c>
      <c r="C61" s="259">
        <v>50</v>
      </c>
      <c r="D61" s="259"/>
      <c r="E61" s="259"/>
      <c r="F61" s="259"/>
      <c r="G61" s="257" t="s">
        <v>619</v>
      </c>
      <c r="H61" s="184">
        <v>0</v>
      </c>
      <c r="I61" s="184">
        <v>0</v>
      </c>
      <c r="J61" s="184">
        <f t="shared" si="0"/>
        <v>0</v>
      </c>
      <c r="K61" s="262" t="s">
        <v>620</v>
      </c>
    </row>
    <row r="62" spans="1:11" ht="12.75">
      <c r="A62" s="265">
        <v>305</v>
      </c>
      <c r="B62" s="259">
        <v>100</v>
      </c>
      <c r="C62" s="259">
        <v>50</v>
      </c>
      <c r="D62" s="259">
        <v>100</v>
      </c>
      <c r="E62" s="259"/>
      <c r="F62" s="259"/>
      <c r="G62" s="275" t="s">
        <v>621</v>
      </c>
      <c r="H62" s="184">
        <v>0</v>
      </c>
      <c r="I62" s="184">
        <v>0</v>
      </c>
      <c r="J62" s="184">
        <f t="shared" si="0"/>
        <v>0</v>
      </c>
      <c r="K62" s="262" t="s">
        <v>622</v>
      </c>
    </row>
    <row r="63" spans="1:11" ht="12.75">
      <c r="A63" s="265">
        <v>305</v>
      </c>
      <c r="B63" s="259">
        <v>100</v>
      </c>
      <c r="C63" s="259">
        <v>50</v>
      </c>
      <c r="D63" s="259">
        <v>100</v>
      </c>
      <c r="E63" s="259">
        <v>10</v>
      </c>
      <c r="F63" s="259"/>
      <c r="G63" s="257" t="s">
        <v>623</v>
      </c>
      <c r="H63" s="184">
        <v>0</v>
      </c>
      <c r="I63" s="184">
        <v>0</v>
      </c>
      <c r="J63" s="184">
        <f t="shared" si="0"/>
        <v>0</v>
      </c>
      <c r="K63" s="262" t="s">
        <v>624</v>
      </c>
    </row>
    <row r="64" spans="1:11" ht="12.75">
      <c r="A64" s="265">
        <v>305</v>
      </c>
      <c r="B64" s="259">
        <v>100</v>
      </c>
      <c r="C64" s="259">
        <v>50</v>
      </c>
      <c r="D64" s="259">
        <v>100</v>
      </c>
      <c r="E64" s="259">
        <v>10</v>
      </c>
      <c r="F64" s="260">
        <v>5</v>
      </c>
      <c r="G64" s="266" t="s">
        <v>625</v>
      </c>
      <c r="H64" s="185">
        <v>0</v>
      </c>
      <c r="I64" s="185">
        <v>0</v>
      </c>
      <c r="J64" s="185">
        <f t="shared" si="0"/>
        <v>0</v>
      </c>
      <c r="K64" s="262"/>
    </row>
    <row r="65" spans="1:11" ht="12.75">
      <c r="A65" s="265">
        <v>305</v>
      </c>
      <c r="B65" s="259">
        <v>100</v>
      </c>
      <c r="C65" s="259">
        <v>50</v>
      </c>
      <c r="D65" s="259">
        <v>100</v>
      </c>
      <c r="E65" s="259">
        <v>10</v>
      </c>
      <c r="F65" s="260">
        <v>10</v>
      </c>
      <c r="G65" s="266" t="s">
        <v>626</v>
      </c>
      <c r="H65" s="185">
        <v>0</v>
      </c>
      <c r="I65" s="185">
        <v>0</v>
      </c>
      <c r="J65" s="185">
        <f t="shared" si="0"/>
        <v>0</v>
      </c>
      <c r="K65" s="262"/>
    </row>
    <row r="66" spans="1:11" ht="12.75">
      <c r="A66" s="265">
        <v>305</v>
      </c>
      <c r="B66" s="259">
        <v>100</v>
      </c>
      <c r="C66" s="259">
        <v>50</v>
      </c>
      <c r="D66" s="259">
        <v>100</v>
      </c>
      <c r="E66" s="259">
        <v>10</v>
      </c>
      <c r="F66" s="260">
        <v>15</v>
      </c>
      <c r="G66" s="266" t="s">
        <v>627</v>
      </c>
      <c r="H66" s="185">
        <v>0</v>
      </c>
      <c r="I66" s="185">
        <v>0</v>
      </c>
      <c r="J66" s="185">
        <f t="shared" si="0"/>
        <v>0</v>
      </c>
      <c r="K66" s="262"/>
    </row>
    <row r="67" spans="1:11" ht="12.75">
      <c r="A67" s="265">
        <v>305</v>
      </c>
      <c r="B67" s="259">
        <v>100</v>
      </c>
      <c r="C67" s="259">
        <v>50</v>
      </c>
      <c r="D67" s="259">
        <v>100</v>
      </c>
      <c r="E67" s="259">
        <v>10</v>
      </c>
      <c r="F67" s="260">
        <v>20</v>
      </c>
      <c r="G67" s="266" t="s">
        <v>628</v>
      </c>
      <c r="H67" s="186">
        <v>0</v>
      </c>
      <c r="I67" s="186">
        <v>0</v>
      </c>
      <c r="J67" s="186">
        <f t="shared" si="0"/>
        <v>0</v>
      </c>
      <c r="K67" s="262"/>
    </row>
    <row r="68" spans="1:11" ht="12.75">
      <c r="A68" s="265">
        <v>305</v>
      </c>
      <c r="B68" s="259">
        <v>100</v>
      </c>
      <c r="C68" s="259">
        <v>50</v>
      </c>
      <c r="D68" s="259">
        <v>100</v>
      </c>
      <c r="E68" s="259">
        <v>10</v>
      </c>
      <c r="F68" s="260">
        <v>25</v>
      </c>
      <c r="G68" s="266" t="s">
        <v>629</v>
      </c>
      <c r="H68" s="186">
        <v>0</v>
      </c>
      <c r="I68" s="186">
        <v>0</v>
      </c>
      <c r="J68" s="186">
        <f t="shared" si="0"/>
        <v>0</v>
      </c>
      <c r="K68" s="262"/>
    </row>
    <row r="69" spans="1:11" ht="12.75">
      <c r="A69" s="265">
        <v>305</v>
      </c>
      <c r="B69" s="259">
        <v>100</v>
      </c>
      <c r="C69" s="259">
        <v>50</v>
      </c>
      <c r="D69" s="259">
        <v>100</v>
      </c>
      <c r="E69" s="259">
        <v>10</v>
      </c>
      <c r="F69" s="260">
        <v>30</v>
      </c>
      <c r="G69" s="266" t="s">
        <v>630</v>
      </c>
      <c r="H69" s="186">
        <v>0</v>
      </c>
      <c r="I69" s="186">
        <v>0</v>
      </c>
      <c r="J69" s="186">
        <f t="shared" si="0"/>
        <v>0</v>
      </c>
      <c r="K69" s="262"/>
    </row>
    <row r="70" spans="1:11" ht="12.75">
      <c r="A70" s="265">
        <v>305</v>
      </c>
      <c r="B70" s="259">
        <v>100</v>
      </c>
      <c r="C70" s="259">
        <v>50</v>
      </c>
      <c r="D70" s="259">
        <v>100</v>
      </c>
      <c r="E70" s="259">
        <v>10</v>
      </c>
      <c r="F70" s="260">
        <v>35</v>
      </c>
      <c r="G70" s="266" t="s">
        <v>631</v>
      </c>
      <c r="H70" s="186">
        <v>0</v>
      </c>
      <c r="I70" s="186">
        <v>0</v>
      </c>
      <c r="J70" s="186">
        <f t="shared" si="0"/>
        <v>0</v>
      </c>
      <c r="K70" s="262"/>
    </row>
    <row r="71" spans="1:11" ht="12.75">
      <c r="A71" s="265">
        <v>305</v>
      </c>
      <c r="B71" s="259">
        <v>100</v>
      </c>
      <c r="C71" s="259">
        <v>50</v>
      </c>
      <c r="D71" s="259">
        <v>100</v>
      </c>
      <c r="E71" s="259">
        <v>10</v>
      </c>
      <c r="F71" s="260">
        <v>40</v>
      </c>
      <c r="G71" s="266" t="s">
        <v>632</v>
      </c>
      <c r="H71" s="186">
        <v>0</v>
      </c>
      <c r="I71" s="186">
        <v>0</v>
      </c>
      <c r="J71" s="186">
        <f t="shared" ref="J71:J134" si="1">+I71-H71</f>
        <v>0</v>
      </c>
      <c r="K71" s="262"/>
    </row>
    <row r="72" spans="1:11" ht="12.75">
      <c r="A72" s="265">
        <v>305</v>
      </c>
      <c r="B72" s="259">
        <v>100</v>
      </c>
      <c r="C72" s="259">
        <v>50</v>
      </c>
      <c r="D72" s="259">
        <v>100</v>
      </c>
      <c r="E72" s="259">
        <v>10</v>
      </c>
      <c r="F72" s="260">
        <v>45</v>
      </c>
      <c r="G72" s="266" t="s">
        <v>633</v>
      </c>
      <c r="H72" s="186">
        <v>0</v>
      </c>
      <c r="I72" s="186">
        <v>0</v>
      </c>
      <c r="J72" s="186">
        <f t="shared" si="1"/>
        <v>0</v>
      </c>
      <c r="K72" s="262"/>
    </row>
    <row r="73" spans="1:11" ht="12.75">
      <c r="A73" s="265">
        <v>305</v>
      </c>
      <c r="B73" s="259">
        <v>100</v>
      </c>
      <c r="C73" s="259">
        <v>50</v>
      </c>
      <c r="D73" s="259">
        <v>100</v>
      </c>
      <c r="E73" s="259">
        <v>10</v>
      </c>
      <c r="F73" s="260">
        <v>50</v>
      </c>
      <c r="G73" s="266" t="s">
        <v>634</v>
      </c>
      <c r="H73" s="186">
        <v>0</v>
      </c>
      <c r="I73" s="186">
        <v>0</v>
      </c>
      <c r="J73" s="186">
        <f t="shared" si="1"/>
        <v>0</v>
      </c>
      <c r="K73" s="262"/>
    </row>
    <row r="74" spans="1:11" ht="12.75">
      <c r="A74" s="265">
        <v>305</v>
      </c>
      <c r="B74" s="259">
        <v>100</v>
      </c>
      <c r="C74" s="259">
        <v>50</v>
      </c>
      <c r="D74" s="259">
        <v>100</v>
      </c>
      <c r="E74" s="259">
        <v>10</v>
      </c>
      <c r="F74" s="260">
        <v>55</v>
      </c>
      <c r="G74" s="266" t="s">
        <v>635</v>
      </c>
      <c r="H74" s="186">
        <v>0</v>
      </c>
      <c r="I74" s="186">
        <v>0</v>
      </c>
      <c r="J74" s="186">
        <f t="shared" si="1"/>
        <v>0</v>
      </c>
      <c r="K74" s="262"/>
    </row>
    <row r="75" spans="1:11" ht="12.75">
      <c r="A75" s="265">
        <v>305</v>
      </c>
      <c r="B75" s="259">
        <v>100</v>
      </c>
      <c r="C75" s="259">
        <v>50</v>
      </c>
      <c r="D75" s="259">
        <v>100</v>
      </c>
      <c r="E75" s="256">
        <v>20</v>
      </c>
      <c r="F75" s="256"/>
      <c r="G75" s="271" t="s">
        <v>636</v>
      </c>
      <c r="H75" s="184">
        <v>0</v>
      </c>
      <c r="I75" s="184">
        <v>0</v>
      </c>
      <c r="J75" s="184">
        <f t="shared" si="1"/>
        <v>0</v>
      </c>
      <c r="K75" s="262" t="s">
        <v>637</v>
      </c>
    </row>
    <row r="76" spans="1:11" ht="12.75">
      <c r="A76" s="265">
        <v>305</v>
      </c>
      <c r="B76" s="259">
        <v>100</v>
      </c>
      <c r="C76" s="259">
        <v>50</v>
      </c>
      <c r="D76" s="259">
        <v>100</v>
      </c>
      <c r="E76" s="256">
        <v>20</v>
      </c>
      <c r="F76" s="260">
        <v>5</v>
      </c>
      <c r="G76" s="266" t="s">
        <v>625</v>
      </c>
      <c r="H76" s="185">
        <v>0</v>
      </c>
      <c r="I76" s="185">
        <v>0</v>
      </c>
      <c r="J76" s="185">
        <f t="shared" si="1"/>
        <v>0</v>
      </c>
      <c r="K76" s="262"/>
    </row>
    <row r="77" spans="1:11" ht="12.75">
      <c r="A77" s="265">
        <v>305</v>
      </c>
      <c r="B77" s="259">
        <v>100</v>
      </c>
      <c r="C77" s="259">
        <v>50</v>
      </c>
      <c r="D77" s="259">
        <v>100</v>
      </c>
      <c r="E77" s="256">
        <v>20</v>
      </c>
      <c r="F77" s="260">
        <v>10</v>
      </c>
      <c r="G77" s="266" t="s">
        <v>626</v>
      </c>
      <c r="H77" s="185">
        <v>0</v>
      </c>
      <c r="I77" s="185">
        <v>0</v>
      </c>
      <c r="J77" s="185">
        <f t="shared" si="1"/>
        <v>0</v>
      </c>
      <c r="K77" s="262"/>
    </row>
    <row r="78" spans="1:11" ht="12.75">
      <c r="A78" s="265">
        <v>305</v>
      </c>
      <c r="B78" s="259">
        <v>100</v>
      </c>
      <c r="C78" s="259">
        <v>50</v>
      </c>
      <c r="D78" s="259">
        <v>100</v>
      </c>
      <c r="E78" s="256">
        <v>20</v>
      </c>
      <c r="F78" s="260">
        <v>15</v>
      </c>
      <c r="G78" s="266" t="s">
        <v>627</v>
      </c>
      <c r="H78" s="185">
        <v>0</v>
      </c>
      <c r="I78" s="185">
        <v>0</v>
      </c>
      <c r="J78" s="185">
        <f t="shared" si="1"/>
        <v>0</v>
      </c>
      <c r="K78" s="262"/>
    </row>
    <row r="79" spans="1:11" ht="12.75">
      <c r="A79" s="265">
        <v>305</v>
      </c>
      <c r="B79" s="259">
        <v>100</v>
      </c>
      <c r="C79" s="259">
        <v>50</v>
      </c>
      <c r="D79" s="259">
        <v>100</v>
      </c>
      <c r="E79" s="256">
        <v>20</v>
      </c>
      <c r="F79" s="260">
        <v>20</v>
      </c>
      <c r="G79" s="266" t="s">
        <v>628</v>
      </c>
      <c r="H79" s="186">
        <v>0</v>
      </c>
      <c r="I79" s="186">
        <v>0</v>
      </c>
      <c r="J79" s="186">
        <f t="shared" si="1"/>
        <v>0</v>
      </c>
      <c r="K79" s="262"/>
    </row>
    <row r="80" spans="1:11" ht="12.75">
      <c r="A80" s="265">
        <v>305</v>
      </c>
      <c r="B80" s="259">
        <v>100</v>
      </c>
      <c r="C80" s="259">
        <v>50</v>
      </c>
      <c r="D80" s="259">
        <v>100</v>
      </c>
      <c r="E80" s="256">
        <v>20</v>
      </c>
      <c r="F80" s="260">
        <v>25</v>
      </c>
      <c r="G80" s="266" t="s">
        <v>629</v>
      </c>
      <c r="H80" s="186">
        <v>0</v>
      </c>
      <c r="I80" s="186">
        <v>0</v>
      </c>
      <c r="J80" s="186">
        <f t="shared" si="1"/>
        <v>0</v>
      </c>
      <c r="K80" s="262"/>
    </row>
    <row r="81" spans="1:11" ht="12.75">
      <c r="A81" s="265">
        <v>305</v>
      </c>
      <c r="B81" s="259">
        <v>100</v>
      </c>
      <c r="C81" s="259">
        <v>50</v>
      </c>
      <c r="D81" s="259">
        <v>100</v>
      </c>
      <c r="E81" s="256">
        <v>20</v>
      </c>
      <c r="F81" s="260">
        <v>30</v>
      </c>
      <c r="G81" s="266" t="s">
        <v>630</v>
      </c>
      <c r="H81" s="185">
        <v>0</v>
      </c>
      <c r="I81" s="185">
        <v>0</v>
      </c>
      <c r="J81" s="185">
        <f t="shared" si="1"/>
        <v>0</v>
      </c>
      <c r="K81" s="262"/>
    </row>
    <row r="82" spans="1:11" ht="12.75">
      <c r="A82" s="265">
        <v>305</v>
      </c>
      <c r="B82" s="259">
        <v>100</v>
      </c>
      <c r="C82" s="259">
        <v>50</v>
      </c>
      <c r="D82" s="259">
        <v>100</v>
      </c>
      <c r="E82" s="256">
        <v>20</v>
      </c>
      <c r="F82" s="260">
        <v>35</v>
      </c>
      <c r="G82" s="266" t="s">
        <v>631</v>
      </c>
      <c r="H82" s="185">
        <v>0</v>
      </c>
      <c r="I82" s="185">
        <v>0</v>
      </c>
      <c r="J82" s="185">
        <f t="shared" si="1"/>
        <v>0</v>
      </c>
      <c r="K82" s="262"/>
    </row>
    <row r="83" spans="1:11" ht="12.75">
      <c r="A83" s="265">
        <v>305</v>
      </c>
      <c r="B83" s="259">
        <v>100</v>
      </c>
      <c r="C83" s="259">
        <v>50</v>
      </c>
      <c r="D83" s="259">
        <v>100</v>
      </c>
      <c r="E83" s="256">
        <v>20</v>
      </c>
      <c r="F83" s="260">
        <v>40</v>
      </c>
      <c r="G83" s="266" t="s">
        <v>632</v>
      </c>
      <c r="H83" s="185">
        <v>0</v>
      </c>
      <c r="I83" s="185">
        <v>0</v>
      </c>
      <c r="J83" s="185">
        <f t="shared" si="1"/>
        <v>0</v>
      </c>
      <c r="K83" s="262"/>
    </row>
    <row r="84" spans="1:11" ht="12.75">
      <c r="A84" s="265">
        <v>305</v>
      </c>
      <c r="B84" s="259">
        <v>100</v>
      </c>
      <c r="C84" s="259">
        <v>50</v>
      </c>
      <c r="D84" s="259">
        <v>100</v>
      </c>
      <c r="E84" s="256">
        <v>20</v>
      </c>
      <c r="F84" s="260">
        <v>45</v>
      </c>
      <c r="G84" s="266" t="s">
        <v>633</v>
      </c>
      <c r="H84" s="186">
        <v>0</v>
      </c>
      <c r="I84" s="186">
        <v>0</v>
      </c>
      <c r="J84" s="186">
        <f t="shared" si="1"/>
        <v>0</v>
      </c>
      <c r="K84" s="262"/>
    </row>
    <row r="85" spans="1:11" ht="12.75">
      <c r="A85" s="265">
        <v>305</v>
      </c>
      <c r="B85" s="259">
        <v>100</v>
      </c>
      <c r="C85" s="259">
        <v>50</v>
      </c>
      <c r="D85" s="259">
        <v>100</v>
      </c>
      <c r="E85" s="256">
        <v>20</v>
      </c>
      <c r="F85" s="260">
        <v>50</v>
      </c>
      <c r="G85" s="266" t="s">
        <v>634</v>
      </c>
      <c r="H85" s="186">
        <v>0</v>
      </c>
      <c r="I85" s="186">
        <v>0</v>
      </c>
      <c r="J85" s="186">
        <f t="shared" si="1"/>
        <v>0</v>
      </c>
      <c r="K85" s="262"/>
    </row>
    <row r="86" spans="1:11" ht="12.75">
      <c r="A86" s="265">
        <v>305</v>
      </c>
      <c r="B86" s="259">
        <v>100</v>
      </c>
      <c r="C86" s="259">
        <v>50</v>
      </c>
      <c r="D86" s="259">
        <v>100</v>
      </c>
      <c r="E86" s="256">
        <v>20</v>
      </c>
      <c r="F86" s="260">
        <v>55</v>
      </c>
      <c r="G86" s="266" t="s">
        <v>635</v>
      </c>
      <c r="H86" s="185">
        <v>0</v>
      </c>
      <c r="I86" s="185">
        <v>0</v>
      </c>
      <c r="J86" s="185">
        <f t="shared" si="1"/>
        <v>0</v>
      </c>
      <c r="K86" s="262"/>
    </row>
    <row r="87" spans="1:11" ht="12.75">
      <c r="A87" s="265">
        <v>305</v>
      </c>
      <c r="B87" s="259">
        <v>100</v>
      </c>
      <c r="C87" s="259">
        <v>50</v>
      </c>
      <c r="D87" s="259">
        <v>100</v>
      </c>
      <c r="E87" s="259">
        <v>30</v>
      </c>
      <c r="F87" s="259"/>
      <c r="G87" s="257" t="s">
        <v>638</v>
      </c>
      <c r="H87" s="184">
        <v>0</v>
      </c>
      <c r="I87" s="184">
        <v>0</v>
      </c>
      <c r="J87" s="184">
        <f t="shared" si="1"/>
        <v>0</v>
      </c>
      <c r="K87" s="262" t="s">
        <v>639</v>
      </c>
    </row>
    <row r="88" spans="1:11" ht="22.5">
      <c r="A88" s="265">
        <v>305</v>
      </c>
      <c r="B88" s="259">
        <v>100</v>
      </c>
      <c r="C88" s="259">
        <v>50</v>
      </c>
      <c r="D88" s="259">
        <v>100</v>
      </c>
      <c r="E88" s="259">
        <v>30</v>
      </c>
      <c r="F88" s="260">
        <v>5</v>
      </c>
      <c r="G88" s="266" t="s">
        <v>640</v>
      </c>
      <c r="H88" s="186">
        <v>0</v>
      </c>
      <c r="I88" s="186">
        <v>0</v>
      </c>
      <c r="J88" s="186">
        <f t="shared" si="1"/>
        <v>0</v>
      </c>
      <c r="K88" s="262"/>
    </row>
    <row r="89" spans="1:11" ht="12.75">
      <c r="A89" s="265">
        <v>305</v>
      </c>
      <c r="B89" s="259">
        <v>100</v>
      </c>
      <c r="C89" s="259">
        <v>50</v>
      </c>
      <c r="D89" s="259">
        <v>100</v>
      </c>
      <c r="E89" s="259">
        <v>30</v>
      </c>
      <c r="F89" s="260">
        <v>10</v>
      </c>
      <c r="G89" s="266" t="s">
        <v>641</v>
      </c>
      <c r="H89" s="186">
        <v>0</v>
      </c>
      <c r="I89" s="186">
        <v>0</v>
      </c>
      <c r="J89" s="186">
        <f t="shared" si="1"/>
        <v>0</v>
      </c>
      <c r="K89" s="262"/>
    </row>
    <row r="90" spans="1:11" ht="12.75">
      <c r="A90" s="265">
        <v>305</v>
      </c>
      <c r="B90" s="259">
        <v>100</v>
      </c>
      <c r="C90" s="259">
        <v>50</v>
      </c>
      <c r="D90" s="259">
        <v>100</v>
      </c>
      <c r="E90" s="259">
        <v>30</v>
      </c>
      <c r="F90" s="260">
        <v>15</v>
      </c>
      <c r="G90" s="266" t="s">
        <v>642</v>
      </c>
      <c r="H90" s="185">
        <v>0</v>
      </c>
      <c r="I90" s="185">
        <v>0</v>
      </c>
      <c r="J90" s="185">
        <f t="shared" si="1"/>
        <v>0</v>
      </c>
      <c r="K90" s="262"/>
    </row>
    <row r="91" spans="1:11" ht="22.5">
      <c r="A91" s="265">
        <v>305</v>
      </c>
      <c r="B91" s="259">
        <v>100</v>
      </c>
      <c r="C91" s="259">
        <v>50</v>
      </c>
      <c r="D91" s="259">
        <v>100</v>
      </c>
      <c r="E91" s="259">
        <v>30</v>
      </c>
      <c r="F91" s="260">
        <v>20</v>
      </c>
      <c r="G91" s="266" t="s">
        <v>643</v>
      </c>
      <c r="H91" s="186">
        <v>0</v>
      </c>
      <c r="I91" s="186">
        <v>0</v>
      </c>
      <c r="J91" s="186">
        <f t="shared" si="1"/>
        <v>0</v>
      </c>
      <c r="K91" s="262"/>
    </row>
    <row r="92" spans="1:11" ht="22.5">
      <c r="A92" s="265">
        <v>305</v>
      </c>
      <c r="B92" s="259">
        <v>100</v>
      </c>
      <c r="C92" s="259">
        <v>50</v>
      </c>
      <c r="D92" s="259">
        <v>100</v>
      </c>
      <c r="E92" s="259">
        <v>30</v>
      </c>
      <c r="F92" s="260">
        <v>25</v>
      </c>
      <c r="G92" s="266" t="s">
        <v>644</v>
      </c>
      <c r="H92" s="186">
        <v>0</v>
      </c>
      <c r="I92" s="186">
        <v>0</v>
      </c>
      <c r="J92" s="186">
        <f t="shared" si="1"/>
        <v>0</v>
      </c>
      <c r="K92" s="262"/>
    </row>
    <row r="93" spans="1:11" ht="22.5">
      <c r="A93" s="265">
        <v>305</v>
      </c>
      <c r="B93" s="259">
        <v>100</v>
      </c>
      <c r="C93" s="259">
        <v>50</v>
      </c>
      <c r="D93" s="259">
        <v>100</v>
      </c>
      <c r="E93" s="259">
        <v>30</v>
      </c>
      <c r="F93" s="260">
        <v>30</v>
      </c>
      <c r="G93" s="266" t="s">
        <v>645</v>
      </c>
      <c r="H93" s="185">
        <v>0</v>
      </c>
      <c r="I93" s="185">
        <v>0</v>
      </c>
      <c r="J93" s="185">
        <f t="shared" si="1"/>
        <v>0</v>
      </c>
      <c r="K93" s="262"/>
    </row>
    <row r="94" spans="1:11" ht="22.5">
      <c r="A94" s="265">
        <v>305</v>
      </c>
      <c r="B94" s="259">
        <v>100</v>
      </c>
      <c r="C94" s="259">
        <v>50</v>
      </c>
      <c r="D94" s="259">
        <v>100</v>
      </c>
      <c r="E94" s="259">
        <v>30</v>
      </c>
      <c r="F94" s="260">
        <v>35</v>
      </c>
      <c r="G94" s="266" t="s">
        <v>646</v>
      </c>
      <c r="H94" s="186">
        <v>0</v>
      </c>
      <c r="I94" s="186">
        <v>0</v>
      </c>
      <c r="J94" s="186">
        <f t="shared" si="1"/>
        <v>0</v>
      </c>
      <c r="K94" s="262"/>
    </row>
    <row r="95" spans="1:11" ht="12.75">
      <c r="A95" s="265">
        <v>305</v>
      </c>
      <c r="B95" s="259">
        <v>100</v>
      </c>
      <c r="C95" s="259">
        <v>50</v>
      </c>
      <c r="D95" s="259">
        <v>100</v>
      </c>
      <c r="E95" s="259">
        <v>30</v>
      </c>
      <c r="F95" s="260">
        <v>40</v>
      </c>
      <c r="G95" s="266" t="s">
        <v>647</v>
      </c>
      <c r="H95" s="186">
        <v>0</v>
      </c>
      <c r="I95" s="186">
        <v>0</v>
      </c>
      <c r="J95" s="186">
        <f t="shared" si="1"/>
        <v>0</v>
      </c>
      <c r="K95" s="262"/>
    </row>
    <row r="96" spans="1:11" ht="22.5">
      <c r="A96" s="265">
        <v>305</v>
      </c>
      <c r="B96" s="259">
        <v>100</v>
      </c>
      <c r="C96" s="259">
        <v>50</v>
      </c>
      <c r="D96" s="259">
        <v>100</v>
      </c>
      <c r="E96" s="259">
        <v>30</v>
      </c>
      <c r="F96" s="260">
        <v>45</v>
      </c>
      <c r="G96" s="266" t="s">
        <v>648</v>
      </c>
      <c r="H96" s="185">
        <v>0</v>
      </c>
      <c r="I96" s="185">
        <v>0</v>
      </c>
      <c r="J96" s="185">
        <f t="shared" si="1"/>
        <v>0</v>
      </c>
      <c r="K96" s="262"/>
    </row>
    <row r="97" spans="1:11" ht="22.5">
      <c r="A97" s="265">
        <v>305</v>
      </c>
      <c r="B97" s="259">
        <v>100</v>
      </c>
      <c r="C97" s="259">
        <v>50</v>
      </c>
      <c r="D97" s="259">
        <v>100</v>
      </c>
      <c r="E97" s="259">
        <v>30</v>
      </c>
      <c r="F97" s="260">
        <v>50</v>
      </c>
      <c r="G97" s="266" t="s">
        <v>649</v>
      </c>
      <c r="H97" s="186">
        <v>0</v>
      </c>
      <c r="I97" s="186">
        <v>0</v>
      </c>
      <c r="J97" s="186">
        <f t="shared" si="1"/>
        <v>0</v>
      </c>
      <c r="K97" s="262"/>
    </row>
    <row r="98" spans="1:11" ht="22.5">
      <c r="A98" s="265">
        <v>305</v>
      </c>
      <c r="B98" s="259">
        <v>100</v>
      </c>
      <c r="C98" s="259">
        <v>50</v>
      </c>
      <c r="D98" s="259">
        <v>100</v>
      </c>
      <c r="E98" s="259">
        <v>30</v>
      </c>
      <c r="F98" s="260">
        <v>55</v>
      </c>
      <c r="G98" s="266" t="s">
        <v>650</v>
      </c>
      <c r="H98" s="186">
        <v>0</v>
      </c>
      <c r="I98" s="186">
        <v>0</v>
      </c>
      <c r="J98" s="186">
        <f t="shared" si="1"/>
        <v>0</v>
      </c>
      <c r="K98" s="262"/>
    </row>
    <row r="99" spans="1:11" ht="22.5">
      <c r="A99" s="265">
        <v>305</v>
      </c>
      <c r="B99" s="259">
        <v>100</v>
      </c>
      <c r="C99" s="259">
        <v>50</v>
      </c>
      <c r="D99" s="259">
        <v>100</v>
      </c>
      <c r="E99" s="259">
        <v>30</v>
      </c>
      <c r="F99" s="260">
        <v>60</v>
      </c>
      <c r="G99" s="266" t="s">
        <v>651</v>
      </c>
      <c r="H99" s="186">
        <v>0</v>
      </c>
      <c r="I99" s="186">
        <v>0</v>
      </c>
      <c r="J99" s="186">
        <f t="shared" si="1"/>
        <v>0</v>
      </c>
      <c r="K99" s="262"/>
    </row>
    <row r="100" spans="1:11" ht="12.75">
      <c r="A100" s="265">
        <v>305</v>
      </c>
      <c r="B100" s="259">
        <v>100</v>
      </c>
      <c r="C100" s="259">
        <v>50</v>
      </c>
      <c r="D100" s="259">
        <v>100</v>
      </c>
      <c r="E100" s="259">
        <v>30</v>
      </c>
      <c r="F100" s="260">
        <v>65</v>
      </c>
      <c r="G100" s="266" t="s">
        <v>652</v>
      </c>
      <c r="H100" s="186">
        <v>0</v>
      </c>
      <c r="I100" s="186">
        <v>0</v>
      </c>
      <c r="J100" s="186">
        <f t="shared" si="1"/>
        <v>0</v>
      </c>
      <c r="K100" s="262"/>
    </row>
    <row r="101" spans="1:11" ht="12.75">
      <c r="A101" s="265">
        <v>305</v>
      </c>
      <c r="B101" s="259">
        <v>100</v>
      </c>
      <c r="C101" s="259">
        <v>50</v>
      </c>
      <c r="D101" s="259">
        <v>100</v>
      </c>
      <c r="E101" s="259">
        <v>30</v>
      </c>
      <c r="F101" s="260">
        <v>70</v>
      </c>
      <c r="G101" s="266" t="s">
        <v>653</v>
      </c>
      <c r="H101" s="185">
        <v>0</v>
      </c>
      <c r="I101" s="185">
        <v>0</v>
      </c>
      <c r="J101" s="185">
        <f t="shared" si="1"/>
        <v>0</v>
      </c>
      <c r="K101" s="262"/>
    </row>
    <row r="102" spans="1:11" ht="12.75">
      <c r="A102" s="265">
        <v>305</v>
      </c>
      <c r="B102" s="259">
        <v>100</v>
      </c>
      <c r="C102" s="259">
        <v>50</v>
      </c>
      <c r="D102" s="259">
        <v>100</v>
      </c>
      <c r="E102" s="259">
        <v>40</v>
      </c>
      <c r="F102" s="259"/>
      <c r="G102" s="257" t="s">
        <v>654</v>
      </c>
      <c r="H102" s="184">
        <v>0</v>
      </c>
      <c r="I102" s="184">
        <v>0</v>
      </c>
      <c r="J102" s="184">
        <f t="shared" si="1"/>
        <v>0</v>
      </c>
      <c r="K102" s="262" t="s">
        <v>655</v>
      </c>
    </row>
    <row r="103" spans="1:11" ht="12.75">
      <c r="A103" s="265">
        <v>305</v>
      </c>
      <c r="B103" s="259">
        <v>100</v>
      </c>
      <c r="C103" s="259">
        <v>50</v>
      </c>
      <c r="D103" s="259">
        <v>100</v>
      </c>
      <c r="E103" s="259">
        <v>40</v>
      </c>
      <c r="F103" s="260">
        <v>5</v>
      </c>
      <c r="G103" s="266" t="s">
        <v>656</v>
      </c>
      <c r="H103" s="186">
        <v>0</v>
      </c>
      <c r="I103" s="186">
        <v>0</v>
      </c>
      <c r="J103" s="186">
        <f t="shared" si="1"/>
        <v>0</v>
      </c>
      <c r="K103" s="262"/>
    </row>
    <row r="104" spans="1:11" ht="12.75">
      <c r="A104" s="265">
        <v>305</v>
      </c>
      <c r="B104" s="259">
        <v>100</v>
      </c>
      <c r="C104" s="259">
        <v>50</v>
      </c>
      <c r="D104" s="259">
        <v>100</v>
      </c>
      <c r="E104" s="259">
        <v>40</v>
      </c>
      <c r="F104" s="260">
        <v>10</v>
      </c>
      <c r="G104" s="266" t="s">
        <v>626</v>
      </c>
      <c r="H104" s="185">
        <v>0</v>
      </c>
      <c r="I104" s="185">
        <v>0</v>
      </c>
      <c r="J104" s="185">
        <f t="shared" si="1"/>
        <v>0</v>
      </c>
      <c r="K104" s="262"/>
    </row>
    <row r="105" spans="1:11" ht="12.75">
      <c r="A105" s="265">
        <v>305</v>
      </c>
      <c r="B105" s="259">
        <v>100</v>
      </c>
      <c r="C105" s="259">
        <v>50</v>
      </c>
      <c r="D105" s="259">
        <v>100</v>
      </c>
      <c r="E105" s="259">
        <v>40</v>
      </c>
      <c r="F105" s="260">
        <v>15</v>
      </c>
      <c r="G105" s="266" t="s">
        <v>629</v>
      </c>
      <c r="H105" s="186">
        <v>0</v>
      </c>
      <c r="I105" s="186">
        <v>0</v>
      </c>
      <c r="J105" s="186">
        <f t="shared" si="1"/>
        <v>0</v>
      </c>
      <c r="K105" s="262"/>
    </row>
    <row r="106" spans="1:11" ht="12.75">
      <c r="A106" s="265">
        <v>305</v>
      </c>
      <c r="B106" s="259">
        <v>100</v>
      </c>
      <c r="C106" s="259">
        <v>50</v>
      </c>
      <c r="D106" s="259">
        <v>100</v>
      </c>
      <c r="E106" s="259">
        <v>40</v>
      </c>
      <c r="F106" s="260">
        <v>20</v>
      </c>
      <c r="G106" s="266" t="s">
        <v>630</v>
      </c>
      <c r="H106" s="186">
        <v>0</v>
      </c>
      <c r="I106" s="186">
        <v>0</v>
      </c>
      <c r="J106" s="186">
        <f t="shared" si="1"/>
        <v>0</v>
      </c>
      <c r="K106" s="262"/>
    </row>
    <row r="107" spans="1:11" ht="12.75">
      <c r="A107" s="265">
        <v>305</v>
      </c>
      <c r="B107" s="259">
        <v>100</v>
      </c>
      <c r="C107" s="259">
        <v>50</v>
      </c>
      <c r="D107" s="259">
        <v>100</v>
      </c>
      <c r="E107" s="259">
        <v>40</v>
      </c>
      <c r="F107" s="260">
        <v>25</v>
      </c>
      <c r="G107" s="266" t="s">
        <v>631</v>
      </c>
      <c r="H107" s="185">
        <v>0</v>
      </c>
      <c r="I107" s="185">
        <v>0</v>
      </c>
      <c r="J107" s="185">
        <f t="shared" si="1"/>
        <v>0</v>
      </c>
      <c r="K107" s="262"/>
    </row>
    <row r="108" spans="1:11" ht="12.75">
      <c r="A108" s="265">
        <v>305</v>
      </c>
      <c r="B108" s="259">
        <v>100</v>
      </c>
      <c r="C108" s="259">
        <v>50</v>
      </c>
      <c r="D108" s="259">
        <v>100</v>
      </c>
      <c r="E108" s="259">
        <v>40</v>
      </c>
      <c r="F108" s="260">
        <v>30</v>
      </c>
      <c r="G108" s="266" t="s">
        <v>634</v>
      </c>
      <c r="H108" s="186">
        <v>0</v>
      </c>
      <c r="I108" s="186">
        <v>0</v>
      </c>
      <c r="J108" s="186">
        <f t="shared" si="1"/>
        <v>0</v>
      </c>
      <c r="K108" s="262"/>
    </row>
    <row r="109" spans="1:11" ht="12.75">
      <c r="A109" s="265">
        <v>305</v>
      </c>
      <c r="B109" s="259">
        <v>100</v>
      </c>
      <c r="C109" s="259">
        <v>50</v>
      </c>
      <c r="D109" s="259">
        <v>100</v>
      </c>
      <c r="E109" s="259">
        <v>40</v>
      </c>
      <c r="F109" s="260">
        <v>35</v>
      </c>
      <c r="G109" s="266" t="s">
        <v>635</v>
      </c>
      <c r="H109" s="185">
        <v>0</v>
      </c>
      <c r="I109" s="185">
        <v>0</v>
      </c>
      <c r="J109" s="185">
        <f t="shared" si="1"/>
        <v>0</v>
      </c>
      <c r="K109" s="262"/>
    </row>
    <row r="110" spans="1:11" ht="12.75">
      <c r="A110" s="265">
        <v>305</v>
      </c>
      <c r="B110" s="259">
        <v>100</v>
      </c>
      <c r="C110" s="259">
        <v>50</v>
      </c>
      <c r="D110" s="259">
        <v>100</v>
      </c>
      <c r="E110" s="259">
        <v>40</v>
      </c>
      <c r="F110" s="260">
        <v>40</v>
      </c>
      <c r="G110" s="266" t="s">
        <v>657</v>
      </c>
      <c r="H110" s="186">
        <v>0</v>
      </c>
      <c r="I110" s="186">
        <v>0</v>
      </c>
      <c r="J110" s="186">
        <f t="shared" si="1"/>
        <v>0</v>
      </c>
      <c r="K110" s="262"/>
    </row>
    <row r="111" spans="1:11" ht="22.5">
      <c r="A111" s="265">
        <v>305</v>
      </c>
      <c r="B111" s="259">
        <v>100</v>
      </c>
      <c r="C111" s="259">
        <v>50</v>
      </c>
      <c r="D111" s="259">
        <v>200</v>
      </c>
      <c r="E111" s="260"/>
      <c r="F111" s="260"/>
      <c r="G111" s="261" t="s">
        <v>658</v>
      </c>
      <c r="H111" s="185">
        <v>0</v>
      </c>
      <c r="I111" s="185">
        <v>0</v>
      </c>
      <c r="J111" s="185">
        <f t="shared" si="1"/>
        <v>0</v>
      </c>
      <c r="K111" s="264" t="s">
        <v>659</v>
      </c>
    </row>
    <row r="112" spans="1:11" ht="22.5">
      <c r="A112" s="265">
        <v>305</v>
      </c>
      <c r="B112" s="259">
        <v>100</v>
      </c>
      <c r="C112" s="259">
        <v>50</v>
      </c>
      <c r="D112" s="260">
        <v>300</v>
      </c>
      <c r="E112" s="259"/>
      <c r="F112" s="259"/>
      <c r="G112" s="266" t="s">
        <v>660</v>
      </c>
      <c r="H112" s="186">
        <v>0</v>
      </c>
      <c r="I112" s="186">
        <v>0</v>
      </c>
      <c r="J112" s="186">
        <f t="shared" si="1"/>
        <v>0</v>
      </c>
      <c r="K112" s="262" t="s">
        <v>661</v>
      </c>
    </row>
    <row r="113" spans="1:11" ht="12.75">
      <c r="A113" s="265">
        <v>305</v>
      </c>
      <c r="B113" s="259">
        <v>100</v>
      </c>
      <c r="C113" s="259">
        <v>100</v>
      </c>
      <c r="D113" s="259"/>
      <c r="E113" s="259"/>
      <c r="F113" s="259"/>
      <c r="G113" s="257" t="s">
        <v>662</v>
      </c>
      <c r="H113" s="184">
        <v>0</v>
      </c>
      <c r="I113" s="184">
        <v>0</v>
      </c>
      <c r="J113" s="184">
        <f t="shared" si="1"/>
        <v>0</v>
      </c>
      <c r="K113" s="262" t="s">
        <v>663</v>
      </c>
    </row>
    <row r="114" spans="1:11" ht="12.75">
      <c r="A114" s="265">
        <v>305</v>
      </c>
      <c r="B114" s="259">
        <v>100</v>
      </c>
      <c r="C114" s="259">
        <v>100</v>
      </c>
      <c r="D114" s="259">
        <v>100</v>
      </c>
      <c r="E114" s="259"/>
      <c r="F114" s="259"/>
      <c r="G114" s="275" t="s">
        <v>621</v>
      </c>
      <c r="H114" s="184">
        <v>0</v>
      </c>
      <c r="I114" s="184">
        <v>0</v>
      </c>
      <c r="J114" s="184">
        <f t="shared" si="1"/>
        <v>0</v>
      </c>
      <c r="K114" s="262" t="s">
        <v>664</v>
      </c>
    </row>
    <row r="115" spans="1:11" ht="12.75">
      <c r="A115" s="265">
        <v>305</v>
      </c>
      <c r="B115" s="259">
        <v>100</v>
      </c>
      <c r="C115" s="259">
        <v>100</v>
      </c>
      <c r="D115" s="259">
        <v>100</v>
      </c>
      <c r="E115" s="260">
        <v>10</v>
      </c>
      <c r="F115" s="259"/>
      <c r="G115" s="261" t="s">
        <v>665</v>
      </c>
      <c r="H115" s="185">
        <v>0</v>
      </c>
      <c r="I115" s="185">
        <v>0</v>
      </c>
      <c r="J115" s="185">
        <f t="shared" si="1"/>
        <v>0</v>
      </c>
      <c r="K115" s="262"/>
    </row>
    <row r="116" spans="1:11" ht="12.75">
      <c r="A116" s="265">
        <v>305</v>
      </c>
      <c r="B116" s="259">
        <v>100</v>
      </c>
      <c r="C116" s="259">
        <v>100</v>
      </c>
      <c r="D116" s="259">
        <v>100</v>
      </c>
      <c r="E116" s="260">
        <v>20</v>
      </c>
      <c r="F116" s="259"/>
      <c r="G116" s="261" t="s">
        <v>666</v>
      </c>
      <c r="H116" s="185">
        <v>0</v>
      </c>
      <c r="I116" s="185">
        <v>0</v>
      </c>
      <c r="J116" s="185">
        <f t="shared" si="1"/>
        <v>0</v>
      </c>
      <c r="K116" s="262"/>
    </row>
    <row r="117" spans="1:11" ht="22.5">
      <c r="A117" s="265">
        <v>305</v>
      </c>
      <c r="B117" s="259">
        <v>100</v>
      </c>
      <c r="C117" s="259">
        <v>100</v>
      </c>
      <c r="D117" s="259">
        <v>200</v>
      </c>
      <c r="E117" s="260"/>
      <c r="F117" s="260"/>
      <c r="G117" s="261" t="s">
        <v>667</v>
      </c>
      <c r="H117" s="185">
        <v>0</v>
      </c>
      <c r="I117" s="185">
        <v>0</v>
      </c>
      <c r="J117" s="185">
        <f t="shared" si="1"/>
        <v>0</v>
      </c>
      <c r="K117" s="264" t="s">
        <v>668</v>
      </c>
    </row>
    <row r="118" spans="1:11" ht="12.75">
      <c r="A118" s="265">
        <v>305</v>
      </c>
      <c r="B118" s="259">
        <v>100</v>
      </c>
      <c r="C118" s="259">
        <v>100</v>
      </c>
      <c r="D118" s="260">
        <v>300</v>
      </c>
      <c r="E118" s="259"/>
      <c r="F118" s="259"/>
      <c r="G118" s="261" t="s">
        <v>669</v>
      </c>
      <c r="H118" s="185">
        <v>0</v>
      </c>
      <c r="I118" s="185">
        <v>0</v>
      </c>
      <c r="J118" s="185">
        <f t="shared" si="1"/>
        <v>0</v>
      </c>
      <c r="K118" s="262" t="s">
        <v>670</v>
      </c>
    </row>
    <row r="119" spans="1:11" ht="12.75">
      <c r="A119" s="265">
        <v>305</v>
      </c>
      <c r="B119" s="259">
        <v>100</v>
      </c>
      <c r="C119" s="259">
        <v>150</v>
      </c>
      <c r="D119" s="259"/>
      <c r="E119" s="259"/>
      <c r="F119" s="259"/>
      <c r="G119" s="257" t="s">
        <v>671</v>
      </c>
      <c r="H119" s="184">
        <v>0</v>
      </c>
      <c r="I119" s="184">
        <v>0</v>
      </c>
      <c r="J119" s="184">
        <f t="shared" si="1"/>
        <v>0</v>
      </c>
      <c r="K119" s="262" t="s">
        <v>672</v>
      </c>
    </row>
    <row r="120" spans="1:11" ht="12.75">
      <c r="A120" s="265">
        <v>305</v>
      </c>
      <c r="B120" s="259">
        <v>100</v>
      </c>
      <c r="C120" s="259">
        <v>150</v>
      </c>
      <c r="D120" s="259">
        <v>100</v>
      </c>
      <c r="E120" s="259"/>
      <c r="F120" s="259"/>
      <c r="G120" s="275" t="s">
        <v>673</v>
      </c>
      <c r="H120" s="184">
        <v>0</v>
      </c>
      <c r="I120" s="184">
        <v>0</v>
      </c>
      <c r="J120" s="184">
        <f t="shared" si="1"/>
        <v>0</v>
      </c>
      <c r="K120" s="262" t="s">
        <v>674</v>
      </c>
    </row>
    <row r="121" spans="1:11" ht="22.5">
      <c r="A121" s="265">
        <v>305</v>
      </c>
      <c r="B121" s="259">
        <v>100</v>
      </c>
      <c r="C121" s="259">
        <v>150</v>
      </c>
      <c r="D121" s="259">
        <v>100</v>
      </c>
      <c r="E121" s="260">
        <v>10</v>
      </c>
      <c r="F121" s="259"/>
      <c r="G121" s="261" t="s">
        <v>675</v>
      </c>
      <c r="H121" s="185">
        <v>0</v>
      </c>
      <c r="I121" s="185">
        <v>0</v>
      </c>
      <c r="J121" s="185">
        <f t="shared" si="1"/>
        <v>0</v>
      </c>
      <c r="K121" s="262"/>
    </row>
    <row r="122" spans="1:11" ht="22.5">
      <c r="A122" s="265">
        <v>305</v>
      </c>
      <c r="B122" s="259">
        <v>100</v>
      </c>
      <c r="C122" s="259">
        <v>150</v>
      </c>
      <c r="D122" s="259">
        <v>100</v>
      </c>
      <c r="E122" s="260">
        <v>20</v>
      </c>
      <c r="F122" s="259"/>
      <c r="G122" s="261" t="s">
        <v>676</v>
      </c>
      <c r="H122" s="185">
        <v>27000</v>
      </c>
      <c r="I122" s="185">
        <v>30000</v>
      </c>
      <c r="J122" s="185">
        <f t="shared" si="1"/>
        <v>3000</v>
      </c>
      <c r="K122" s="262"/>
    </row>
    <row r="123" spans="1:11" ht="22.5">
      <c r="A123" s="265">
        <v>305</v>
      </c>
      <c r="B123" s="259">
        <v>100</v>
      </c>
      <c r="C123" s="259">
        <v>150</v>
      </c>
      <c r="D123" s="259">
        <v>150</v>
      </c>
      <c r="E123" s="260"/>
      <c r="F123" s="259"/>
      <c r="G123" s="261" t="s">
        <v>677</v>
      </c>
      <c r="H123" s="185"/>
      <c r="I123" s="185">
        <v>0</v>
      </c>
      <c r="J123" s="185">
        <f t="shared" si="1"/>
        <v>0</v>
      </c>
      <c r="K123" s="262" t="s">
        <v>678</v>
      </c>
    </row>
    <row r="124" spans="1:11" ht="12.75">
      <c r="A124" s="265">
        <v>305</v>
      </c>
      <c r="B124" s="259">
        <v>100</v>
      </c>
      <c r="C124" s="259">
        <v>150</v>
      </c>
      <c r="D124" s="260">
        <v>200</v>
      </c>
      <c r="E124" s="259"/>
      <c r="F124" s="259"/>
      <c r="G124" s="261" t="s">
        <v>679</v>
      </c>
      <c r="H124" s="185">
        <v>0</v>
      </c>
      <c r="I124" s="185">
        <v>0</v>
      </c>
      <c r="J124" s="185">
        <f t="shared" si="1"/>
        <v>0</v>
      </c>
      <c r="K124" s="262" t="s">
        <v>680</v>
      </c>
    </row>
    <row r="125" spans="1:11" ht="22.5">
      <c r="A125" s="265">
        <v>305</v>
      </c>
      <c r="B125" s="259">
        <v>100</v>
      </c>
      <c r="C125" s="259">
        <v>150</v>
      </c>
      <c r="D125" s="260">
        <v>250</v>
      </c>
      <c r="E125" s="259"/>
      <c r="F125" s="259"/>
      <c r="G125" s="266" t="s">
        <v>681</v>
      </c>
      <c r="H125" s="306"/>
      <c r="I125" s="306">
        <v>0</v>
      </c>
      <c r="J125" s="306">
        <f t="shared" si="1"/>
        <v>0</v>
      </c>
      <c r="K125" s="262" t="s">
        <v>682</v>
      </c>
    </row>
    <row r="126" spans="1:11" ht="12.75">
      <c r="A126" s="265">
        <v>305</v>
      </c>
      <c r="B126" s="259">
        <v>100</v>
      </c>
      <c r="C126" s="259">
        <v>150</v>
      </c>
      <c r="D126" s="259">
        <v>300</v>
      </c>
      <c r="E126" s="259"/>
      <c r="F126" s="259"/>
      <c r="G126" s="275" t="s">
        <v>669</v>
      </c>
      <c r="H126" s="184">
        <v>0</v>
      </c>
      <c r="I126" s="184">
        <v>0</v>
      </c>
      <c r="J126" s="184">
        <f t="shared" si="1"/>
        <v>0</v>
      </c>
      <c r="K126" s="262" t="s">
        <v>683</v>
      </c>
    </row>
    <row r="127" spans="1:11" ht="22.5">
      <c r="A127" s="265">
        <v>305</v>
      </c>
      <c r="B127" s="259">
        <v>100</v>
      </c>
      <c r="C127" s="259">
        <v>150</v>
      </c>
      <c r="D127" s="259">
        <v>300</v>
      </c>
      <c r="E127" s="260">
        <v>10</v>
      </c>
      <c r="F127" s="259"/>
      <c r="G127" s="261" t="s">
        <v>684</v>
      </c>
      <c r="H127" s="185">
        <v>0</v>
      </c>
      <c r="I127" s="185">
        <v>0</v>
      </c>
      <c r="J127" s="185">
        <f t="shared" si="1"/>
        <v>0</v>
      </c>
      <c r="K127" s="262"/>
    </row>
    <row r="128" spans="1:11" s="277" customFormat="1" ht="22.5">
      <c r="A128" s="265">
        <v>305</v>
      </c>
      <c r="B128" s="259">
        <v>100</v>
      </c>
      <c r="C128" s="259">
        <v>150</v>
      </c>
      <c r="D128" s="259">
        <v>300</v>
      </c>
      <c r="E128" s="260">
        <v>20</v>
      </c>
      <c r="F128" s="259"/>
      <c r="G128" s="261" t="s">
        <v>685</v>
      </c>
      <c r="H128" s="185">
        <v>0</v>
      </c>
      <c r="I128" s="185">
        <v>0</v>
      </c>
      <c r="J128" s="185">
        <f t="shared" si="1"/>
        <v>0</v>
      </c>
      <c r="K128" s="262"/>
    </row>
    <row r="129" spans="1:11" ht="22.5">
      <c r="A129" s="265">
        <v>305</v>
      </c>
      <c r="B129" s="259">
        <v>100</v>
      </c>
      <c r="C129" s="259">
        <v>150</v>
      </c>
      <c r="D129" s="259">
        <v>350</v>
      </c>
      <c r="E129" s="260"/>
      <c r="F129" s="259"/>
      <c r="G129" s="261" t="s">
        <v>686</v>
      </c>
      <c r="H129" s="306"/>
      <c r="I129" s="306">
        <v>0</v>
      </c>
      <c r="J129" s="306">
        <f t="shared" si="1"/>
        <v>0</v>
      </c>
      <c r="K129" s="262" t="s">
        <v>687</v>
      </c>
    </row>
    <row r="130" spans="1:11" ht="12.75">
      <c r="A130" s="265">
        <v>305</v>
      </c>
      <c r="B130" s="259">
        <v>100</v>
      </c>
      <c r="C130" s="259">
        <v>150</v>
      </c>
      <c r="D130" s="259">
        <v>400</v>
      </c>
      <c r="E130" s="259"/>
      <c r="F130" s="259"/>
      <c r="G130" s="275" t="s">
        <v>688</v>
      </c>
      <c r="H130" s="184">
        <v>0</v>
      </c>
      <c r="I130" s="184">
        <v>0</v>
      </c>
      <c r="J130" s="184">
        <f t="shared" si="1"/>
        <v>0</v>
      </c>
      <c r="K130" s="262" t="s">
        <v>689</v>
      </c>
    </row>
    <row r="131" spans="1:11" ht="12.75">
      <c r="A131" s="265">
        <v>305</v>
      </c>
      <c r="B131" s="259">
        <v>100</v>
      </c>
      <c r="C131" s="259">
        <v>150</v>
      </c>
      <c r="D131" s="259">
        <v>400</v>
      </c>
      <c r="E131" s="260">
        <v>10</v>
      </c>
      <c r="F131" s="259"/>
      <c r="G131" s="261" t="s">
        <v>690</v>
      </c>
      <c r="H131" s="185">
        <v>0</v>
      </c>
      <c r="I131" s="185">
        <v>0</v>
      </c>
      <c r="J131" s="185">
        <f t="shared" si="1"/>
        <v>0</v>
      </c>
      <c r="K131" s="262"/>
    </row>
    <row r="132" spans="1:11" ht="12.75">
      <c r="A132" s="265">
        <v>305</v>
      </c>
      <c r="B132" s="259">
        <v>100</v>
      </c>
      <c r="C132" s="259">
        <v>150</v>
      </c>
      <c r="D132" s="259">
        <v>400</v>
      </c>
      <c r="E132" s="260">
        <v>20</v>
      </c>
      <c r="F132" s="259"/>
      <c r="G132" s="261" t="s">
        <v>691</v>
      </c>
      <c r="H132" s="185">
        <v>0</v>
      </c>
      <c r="I132" s="185">
        <v>0</v>
      </c>
      <c r="J132" s="185">
        <f t="shared" si="1"/>
        <v>0</v>
      </c>
      <c r="K132" s="262"/>
    </row>
    <row r="133" spans="1:11" ht="12.75">
      <c r="A133" s="265">
        <v>305</v>
      </c>
      <c r="B133" s="259">
        <v>100</v>
      </c>
      <c r="C133" s="259">
        <v>150</v>
      </c>
      <c r="D133" s="259">
        <v>400</v>
      </c>
      <c r="E133" s="260">
        <v>30</v>
      </c>
      <c r="F133" s="259"/>
      <c r="G133" s="261" t="s">
        <v>629</v>
      </c>
      <c r="H133" s="185">
        <v>0</v>
      </c>
      <c r="I133" s="185">
        <v>0</v>
      </c>
      <c r="J133" s="185">
        <f t="shared" si="1"/>
        <v>0</v>
      </c>
      <c r="K133" s="262"/>
    </row>
    <row r="134" spans="1:11" ht="12.75">
      <c r="A134" s="265">
        <v>305</v>
      </c>
      <c r="B134" s="259">
        <v>100</v>
      </c>
      <c r="C134" s="259">
        <v>150</v>
      </c>
      <c r="D134" s="259">
        <v>400</v>
      </c>
      <c r="E134" s="260">
        <v>40</v>
      </c>
      <c r="F134" s="259"/>
      <c r="G134" s="261" t="s">
        <v>630</v>
      </c>
      <c r="H134" s="185">
        <v>0</v>
      </c>
      <c r="I134" s="185">
        <v>0</v>
      </c>
      <c r="J134" s="185">
        <f t="shared" si="1"/>
        <v>0</v>
      </c>
      <c r="K134" s="262"/>
    </row>
    <row r="135" spans="1:11" ht="12.75">
      <c r="A135" s="265">
        <v>305</v>
      </c>
      <c r="B135" s="259">
        <v>100</v>
      </c>
      <c r="C135" s="259">
        <v>150</v>
      </c>
      <c r="D135" s="259">
        <v>400</v>
      </c>
      <c r="E135" s="260">
        <v>50</v>
      </c>
      <c r="F135" s="259"/>
      <c r="G135" s="261" t="s">
        <v>631</v>
      </c>
      <c r="H135" s="185">
        <v>0</v>
      </c>
      <c r="I135" s="185">
        <v>0</v>
      </c>
      <c r="J135" s="185">
        <f t="shared" ref="J135:J198" si="2">+I135-H135</f>
        <v>0</v>
      </c>
      <c r="K135" s="262"/>
    </row>
    <row r="136" spans="1:11" ht="12.75">
      <c r="A136" s="265">
        <v>305</v>
      </c>
      <c r="B136" s="259">
        <v>100</v>
      </c>
      <c r="C136" s="259">
        <v>150</v>
      </c>
      <c r="D136" s="259">
        <v>400</v>
      </c>
      <c r="E136" s="260">
        <v>60</v>
      </c>
      <c r="F136" s="259"/>
      <c r="G136" s="261" t="s">
        <v>634</v>
      </c>
      <c r="H136" s="185">
        <v>0</v>
      </c>
      <c r="I136" s="185">
        <v>0</v>
      </c>
      <c r="J136" s="185">
        <f t="shared" si="2"/>
        <v>0</v>
      </c>
      <c r="K136" s="262"/>
    </row>
    <row r="137" spans="1:11" ht="12.75">
      <c r="A137" s="265">
        <v>305</v>
      </c>
      <c r="B137" s="259">
        <v>100</v>
      </c>
      <c r="C137" s="259">
        <v>150</v>
      </c>
      <c r="D137" s="259">
        <v>400</v>
      </c>
      <c r="E137" s="260">
        <v>70</v>
      </c>
      <c r="F137" s="259"/>
      <c r="G137" s="261" t="s">
        <v>635</v>
      </c>
      <c r="H137" s="185">
        <v>0</v>
      </c>
      <c r="I137" s="185">
        <v>0</v>
      </c>
      <c r="J137" s="185">
        <f t="shared" si="2"/>
        <v>0</v>
      </c>
      <c r="K137" s="262"/>
    </row>
    <row r="138" spans="1:11" ht="12.75">
      <c r="A138" s="265">
        <v>305</v>
      </c>
      <c r="B138" s="259">
        <v>100</v>
      </c>
      <c r="C138" s="259">
        <v>150</v>
      </c>
      <c r="D138" s="259">
        <v>500</v>
      </c>
      <c r="E138" s="259"/>
      <c r="F138" s="259"/>
      <c r="G138" s="275" t="s">
        <v>692</v>
      </c>
      <c r="H138" s="184">
        <v>0</v>
      </c>
      <c r="I138" s="184">
        <v>0</v>
      </c>
      <c r="J138" s="184">
        <f t="shared" si="2"/>
        <v>0</v>
      </c>
      <c r="K138" s="262" t="s">
        <v>693</v>
      </c>
    </row>
    <row r="139" spans="1:11" ht="22.5">
      <c r="A139" s="265">
        <v>305</v>
      </c>
      <c r="B139" s="259">
        <v>100</v>
      </c>
      <c r="C139" s="259">
        <v>150</v>
      </c>
      <c r="D139" s="259">
        <v>500</v>
      </c>
      <c r="E139" s="260">
        <v>10</v>
      </c>
      <c r="F139" s="259"/>
      <c r="G139" s="261" t="s">
        <v>694</v>
      </c>
      <c r="H139" s="185">
        <v>0</v>
      </c>
      <c r="I139" s="185">
        <v>0</v>
      </c>
      <c r="J139" s="185">
        <f t="shared" si="2"/>
        <v>0</v>
      </c>
      <c r="K139" s="262" t="s">
        <v>695</v>
      </c>
    </row>
    <row r="140" spans="1:11" ht="22.5">
      <c r="A140" s="265">
        <v>305</v>
      </c>
      <c r="B140" s="259">
        <v>100</v>
      </c>
      <c r="C140" s="259">
        <v>150</v>
      </c>
      <c r="D140" s="259">
        <v>500</v>
      </c>
      <c r="E140" s="260">
        <v>15</v>
      </c>
      <c r="F140" s="259"/>
      <c r="G140" s="261" t="s">
        <v>696</v>
      </c>
      <c r="H140" s="185"/>
      <c r="I140" s="185">
        <v>0</v>
      </c>
      <c r="J140" s="185">
        <f t="shared" si="2"/>
        <v>0</v>
      </c>
      <c r="K140" s="262" t="s">
        <v>697</v>
      </c>
    </row>
    <row r="141" spans="1:11" ht="22.5">
      <c r="A141" s="265">
        <v>305</v>
      </c>
      <c r="B141" s="259">
        <v>100</v>
      </c>
      <c r="C141" s="259">
        <v>150</v>
      </c>
      <c r="D141" s="259">
        <v>500</v>
      </c>
      <c r="E141" s="260">
        <v>20</v>
      </c>
      <c r="F141" s="259"/>
      <c r="G141" s="261" t="s">
        <v>698</v>
      </c>
      <c r="H141" s="185">
        <v>0</v>
      </c>
      <c r="I141" s="185">
        <v>0</v>
      </c>
      <c r="J141" s="185">
        <f t="shared" si="2"/>
        <v>0</v>
      </c>
      <c r="K141" s="262" t="s">
        <v>699</v>
      </c>
    </row>
    <row r="142" spans="1:11" ht="22.5">
      <c r="A142" s="265">
        <v>305</v>
      </c>
      <c r="B142" s="259">
        <v>100</v>
      </c>
      <c r="C142" s="259">
        <v>150</v>
      </c>
      <c r="D142" s="259">
        <v>500</v>
      </c>
      <c r="E142" s="260">
        <v>25</v>
      </c>
      <c r="F142" s="259"/>
      <c r="G142" s="261" t="s">
        <v>700</v>
      </c>
      <c r="H142" s="185"/>
      <c r="I142" s="185">
        <v>0</v>
      </c>
      <c r="J142" s="185">
        <f t="shared" si="2"/>
        <v>0</v>
      </c>
      <c r="K142" s="262" t="s">
        <v>701</v>
      </c>
    </row>
    <row r="143" spans="1:11" ht="22.5">
      <c r="A143" s="265">
        <v>305</v>
      </c>
      <c r="B143" s="259">
        <v>100</v>
      </c>
      <c r="C143" s="259">
        <v>150</v>
      </c>
      <c r="D143" s="259">
        <v>500</v>
      </c>
      <c r="E143" s="260">
        <v>30</v>
      </c>
      <c r="F143" s="259"/>
      <c r="G143" s="261" t="s">
        <v>702</v>
      </c>
      <c r="H143" s="185">
        <v>0</v>
      </c>
      <c r="I143" s="185">
        <v>0</v>
      </c>
      <c r="J143" s="185">
        <f t="shared" si="2"/>
        <v>0</v>
      </c>
      <c r="K143" s="262" t="s">
        <v>703</v>
      </c>
    </row>
    <row r="144" spans="1:11" ht="22.5">
      <c r="A144" s="265">
        <v>305</v>
      </c>
      <c r="B144" s="259">
        <v>100</v>
      </c>
      <c r="C144" s="259">
        <v>150</v>
      </c>
      <c r="D144" s="259">
        <v>500</v>
      </c>
      <c r="E144" s="260">
        <v>35</v>
      </c>
      <c r="F144" s="259"/>
      <c r="G144" s="261" t="s">
        <v>704</v>
      </c>
      <c r="H144" s="185"/>
      <c r="I144" s="185">
        <v>0</v>
      </c>
      <c r="J144" s="185">
        <f t="shared" si="2"/>
        <v>0</v>
      </c>
      <c r="K144" s="262" t="s">
        <v>705</v>
      </c>
    </row>
    <row r="145" spans="1:11" ht="12.75">
      <c r="A145" s="265">
        <v>305</v>
      </c>
      <c r="B145" s="259">
        <v>100</v>
      </c>
      <c r="C145" s="259">
        <v>150</v>
      </c>
      <c r="D145" s="259">
        <v>500</v>
      </c>
      <c r="E145" s="260">
        <v>40</v>
      </c>
      <c r="F145" s="259"/>
      <c r="G145" s="261" t="s">
        <v>706</v>
      </c>
      <c r="H145" s="185">
        <v>0</v>
      </c>
      <c r="I145" s="185">
        <v>0</v>
      </c>
      <c r="J145" s="185">
        <f t="shared" si="2"/>
        <v>0</v>
      </c>
      <c r="K145" s="262" t="s">
        <v>707</v>
      </c>
    </row>
    <row r="146" spans="1:11" ht="22.5">
      <c r="A146" s="265">
        <v>305</v>
      </c>
      <c r="B146" s="259">
        <v>100</v>
      </c>
      <c r="C146" s="259">
        <v>150</v>
      </c>
      <c r="D146" s="259">
        <v>500</v>
      </c>
      <c r="E146" s="260">
        <v>45</v>
      </c>
      <c r="F146" s="259"/>
      <c r="G146" s="261" t="s">
        <v>708</v>
      </c>
      <c r="H146" s="185"/>
      <c r="I146" s="185">
        <v>0</v>
      </c>
      <c r="J146" s="185">
        <f t="shared" si="2"/>
        <v>0</v>
      </c>
      <c r="K146" s="262" t="s">
        <v>709</v>
      </c>
    </row>
    <row r="147" spans="1:11" ht="22.5">
      <c r="A147" s="265">
        <v>305</v>
      </c>
      <c r="B147" s="259">
        <v>100</v>
      </c>
      <c r="C147" s="259">
        <v>150</v>
      </c>
      <c r="D147" s="260">
        <v>600</v>
      </c>
      <c r="E147" s="260"/>
      <c r="F147" s="259"/>
      <c r="G147" s="261" t="s">
        <v>710</v>
      </c>
      <c r="H147" s="185">
        <v>0</v>
      </c>
      <c r="I147" s="185">
        <v>0</v>
      </c>
      <c r="J147" s="185">
        <f t="shared" si="2"/>
        <v>0</v>
      </c>
      <c r="K147" s="262" t="s">
        <v>711</v>
      </c>
    </row>
    <row r="148" spans="1:11" ht="33.75">
      <c r="A148" s="265">
        <v>305</v>
      </c>
      <c r="B148" s="259">
        <v>100</v>
      </c>
      <c r="C148" s="259">
        <v>150</v>
      </c>
      <c r="D148" s="260">
        <v>700</v>
      </c>
      <c r="E148" s="260"/>
      <c r="F148" s="259"/>
      <c r="G148" s="261" t="s">
        <v>712</v>
      </c>
      <c r="H148" s="185"/>
      <c r="I148" s="185">
        <v>0</v>
      </c>
      <c r="J148" s="185">
        <f t="shared" si="2"/>
        <v>0</v>
      </c>
      <c r="K148" s="262" t="s">
        <v>713</v>
      </c>
    </row>
    <row r="149" spans="1:11" ht="12.75">
      <c r="A149" s="265">
        <v>305</v>
      </c>
      <c r="B149" s="259">
        <v>100</v>
      </c>
      <c r="C149" s="259">
        <v>200</v>
      </c>
      <c r="D149" s="259"/>
      <c r="E149" s="260"/>
      <c r="F149" s="259"/>
      <c r="G149" s="275" t="s">
        <v>714</v>
      </c>
      <c r="H149" s="184">
        <v>0</v>
      </c>
      <c r="I149" s="184">
        <v>0</v>
      </c>
      <c r="J149" s="184">
        <f t="shared" si="2"/>
        <v>0</v>
      </c>
      <c r="K149" s="264" t="s">
        <v>715</v>
      </c>
    </row>
    <row r="150" spans="1:11" ht="12.75">
      <c r="A150" s="265">
        <v>305</v>
      </c>
      <c r="B150" s="259">
        <v>100</v>
      </c>
      <c r="C150" s="259">
        <v>200</v>
      </c>
      <c r="D150" s="259">
        <v>100</v>
      </c>
      <c r="E150" s="260"/>
      <c r="F150" s="260"/>
      <c r="G150" s="261" t="s">
        <v>673</v>
      </c>
      <c r="H150" s="185">
        <v>0</v>
      </c>
      <c r="I150" s="185">
        <v>0</v>
      </c>
      <c r="J150" s="185">
        <f t="shared" si="2"/>
        <v>0</v>
      </c>
      <c r="K150" s="264" t="s">
        <v>716</v>
      </c>
    </row>
    <row r="151" spans="1:11" ht="12.75">
      <c r="A151" s="265">
        <v>305</v>
      </c>
      <c r="B151" s="259">
        <v>100</v>
      </c>
      <c r="C151" s="259">
        <v>200</v>
      </c>
      <c r="D151" s="260">
        <v>200</v>
      </c>
      <c r="E151" s="259"/>
      <c r="F151" s="259"/>
      <c r="G151" s="261" t="s">
        <v>679</v>
      </c>
      <c r="H151" s="185">
        <v>0</v>
      </c>
      <c r="I151" s="185">
        <v>0</v>
      </c>
      <c r="J151" s="185">
        <f t="shared" si="2"/>
        <v>0</v>
      </c>
      <c r="K151" s="262" t="s">
        <v>717</v>
      </c>
    </row>
    <row r="152" spans="1:11" ht="22.5">
      <c r="A152" s="265">
        <v>305</v>
      </c>
      <c r="B152" s="259">
        <v>100</v>
      </c>
      <c r="C152" s="259">
        <v>200</v>
      </c>
      <c r="D152" s="260">
        <v>300</v>
      </c>
      <c r="E152" s="259"/>
      <c r="F152" s="259"/>
      <c r="G152" s="261" t="s">
        <v>718</v>
      </c>
      <c r="H152" s="185">
        <v>0</v>
      </c>
      <c r="I152" s="185">
        <v>0</v>
      </c>
      <c r="J152" s="185">
        <f t="shared" si="2"/>
        <v>0</v>
      </c>
      <c r="K152" s="262" t="s">
        <v>719</v>
      </c>
    </row>
    <row r="153" spans="1:11" ht="12.75">
      <c r="A153" s="265">
        <v>305</v>
      </c>
      <c r="B153" s="259">
        <v>100</v>
      </c>
      <c r="C153" s="259">
        <v>200</v>
      </c>
      <c r="D153" s="259">
        <v>400</v>
      </c>
      <c r="E153" s="259"/>
      <c r="F153" s="259"/>
      <c r="G153" s="275" t="s">
        <v>720</v>
      </c>
      <c r="H153" s="184">
        <v>0</v>
      </c>
      <c r="I153" s="184">
        <v>0</v>
      </c>
      <c r="J153" s="184">
        <f t="shared" si="2"/>
        <v>0</v>
      </c>
      <c r="K153" s="262" t="s">
        <v>721</v>
      </c>
    </row>
    <row r="154" spans="1:11" ht="21" customHeight="1">
      <c r="A154" s="265">
        <v>305</v>
      </c>
      <c r="B154" s="259">
        <v>100</v>
      </c>
      <c r="C154" s="259">
        <v>200</v>
      </c>
      <c r="D154" s="259">
        <v>400</v>
      </c>
      <c r="E154" s="260">
        <v>10</v>
      </c>
      <c r="F154" s="259"/>
      <c r="G154" s="261" t="s">
        <v>722</v>
      </c>
      <c r="H154" s="185">
        <v>0</v>
      </c>
      <c r="I154" s="185">
        <v>0</v>
      </c>
      <c r="J154" s="185">
        <f t="shared" si="2"/>
        <v>0</v>
      </c>
      <c r="K154" s="262"/>
    </row>
    <row r="155" spans="1:11" ht="22.5">
      <c r="A155" s="265">
        <v>305</v>
      </c>
      <c r="B155" s="259">
        <v>100</v>
      </c>
      <c r="C155" s="259">
        <v>200</v>
      </c>
      <c r="D155" s="259">
        <v>400</v>
      </c>
      <c r="E155" s="260">
        <v>20</v>
      </c>
      <c r="F155" s="259"/>
      <c r="G155" s="261" t="s">
        <v>723</v>
      </c>
      <c r="H155" s="185">
        <v>0</v>
      </c>
      <c r="I155" s="185">
        <v>0</v>
      </c>
      <c r="J155" s="185">
        <f t="shared" si="2"/>
        <v>0</v>
      </c>
      <c r="K155" s="262"/>
    </row>
    <row r="156" spans="1:11" ht="12.75">
      <c r="A156" s="265">
        <v>305</v>
      </c>
      <c r="B156" s="259">
        <v>100</v>
      </c>
      <c r="C156" s="259">
        <v>200</v>
      </c>
      <c r="D156" s="259">
        <v>500</v>
      </c>
      <c r="E156" s="259"/>
      <c r="F156" s="259"/>
      <c r="G156" s="275" t="s">
        <v>724</v>
      </c>
      <c r="H156" s="184">
        <v>0</v>
      </c>
      <c r="I156" s="184">
        <v>0</v>
      </c>
      <c r="J156" s="184">
        <f t="shared" si="2"/>
        <v>0</v>
      </c>
      <c r="K156" s="262" t="s">
        <v>725</v>
      </c>
    </row>
    <row r="157" spans="1:11" ht="22.5">
      <c r="A157" s="265">
        <v>305</v>
      </c>
      <c r="B157" s="259">
        <v>100</v>
      </c>
      <c r="C157" s="259">
        <v>200</v>
      </c>
      <c r="D157" s="259">
        <v>500</v>
      </c>
      <c r="E157" s="260">
        <v>10</v>
      </c>
      <c r="F157" s="259"/>
      <c r="G157" s="261" t="s">
        <v>722</v>
      </c>
      <c r="H157" s="185">
        <v>0</v>
      </c>
      <c r="I157" s="185">
        <v>0</v>
      </c>
      <c r="J157" s="185">
        <f t="shared" si="2"/>
        <v>0</v>
      </c>
      <c r="K157" s="262"/>
    </row>
    <row r="158" spans="1:11" ht="22.5">
      <c r="A158" s="265">
        <v>305</v>
      </c>
      <c r="B158" s="259">
        <v>100</v>
      </c>
      <c r="C158" s="259">
        <v>200</v>
      </c>
      <c r="D158" s="259">
        <v>500</v>
      </c>
      <c r="E158" s="260">
        <v>20</v>
      </c>
      <c r="F158" s="259"/>
      <c r="G158" s="261" t="s">
        <v>723</v>
      </c>
      <c r="H158" s="185">
        <v>0</v>
      </c>
      <c r="I158" s="185">
        <v>0</v>
      </c>
      <c r="J158" s="185">
        <f t="shared" si="2"/>
        <v>0</v>
      </c>
      <c r="K158" s="262"/>
    </row>
    <row r="159" spans="1:11" ht="12.75">
      <c r="A159" s="265">
        <v>305</v>
      </c>
      <c r="B159" s="259">
        <v>100</v>
      </c>
      <c r="C159" s="259">
        <v>250</v>
      </c>
      <c r="D159" s="259"/>
      <c r="E159" s="259"/>
      <c r="F159" s="259"/>
      <c r="G159" s="257" t="s">
        <v>726</v>
      </c>
      <c r="H159" s="184">
        <v>0</v>
      </c>
      <c r="I159" s="184">
        <v>0</v>
      </c>
      <c r="J159" s="184">
        <f t="shared" si="2"/>
        <v>0</v>
      </c>
      <c r="K159" s="264" t="s">
        <v>727</v>
      </c>
    </row>
    <row r="160" spans="1:11" ht="12.75">
      <c r="A160" s="265">
        <v>305</v>
      </c>
      <c r="B160" s="259">
        <v>100</v>
      </c>
      <c r="C160" s="259">
        <v>250</v>
      </c>
      <c r="D160" s="259">
        <v>100</v>
      </c>
      <c r="E160" s="260"/>
      <c r="F160" s="260"/>
      <c r="G160" s="261" t="s">
        <v>728</v>
      </c>
      <c r="H160" s="185">
        <v>0</v>
      </c>
      <c r="I160" s="185">
        <v>0</v>
      </c>
      <c r="J160" s="185">
        <f t="shared" si="2"/>
        <v>0</v>
      </c>
      <c r="K160" s="264" t="s">
        <v>729</v>
      </c>
    </row>
    <row r="161" spans="1:11" ht="12.75">
      <c r="A161" s="265">
        <v>305</v>
      </c>
      <c r="B161" s="259">
        <v>100</v>
      </c>
      <c r="C161" s="259">
        <v>250</v>
      </c>
      <c r="D161" s="260">
        <v>200</v>
      </c>
      <c r="E161" s="260"/>
      <c r="F161" s="259"/>
      <c r="G161" s="261" t="s">
        <v>679</v>
      </c>
      <c r="H161" s="185">
        <v>0</v>
      </c>
      <c r="I161" s="185">
        <v>0</v>
      </c>
      <c r="J161" s="185">
        <f t="shared" si="2"/>
        <v>0</v>
      </c>
      <c r="K161" s="262" t="s">
        <v>730</v>
      </c>
    </row>
    <row r="162" spans="1:11" ht="12.75">
      <c r="A162" s="265">
        <v>305</v>
      </c>
      <c r="B162" s="259">
        <v>100</v>
      </c>
      <c r="C162" s="259">
        <v>250</v>
      </c>
      <c r="D162" s="260">
        <v>300</v>
      </c>
      <c r="E162" s="260"/>
      <c r="F162" s="259"/>
      <c r="G162" s="261" t="s">
        <v>669</v>
      </c>
      <c r="H162" s="185">
        <v>0</v>
      </c>
      <c r="I162" s="185">
        <v>0</v>
      </c>
      <c r="J162" s="185">
        <f t="shared" si="2"/>
        <v>0</v>
      </c>
      <c r="K162" s="262" t="s">
        <v>731</v>
      </c>
    </row>
    <row r="163" spans="1:11" ht="12.75">
      <c r="A163" s="265">
        <v>305</v>
      </c>
      <c r="B163" s="259">
        <v>100</v>
      </c>
      <c r="C163" s="259">
        <v>250</v>
      </c>
      <c r="D163" s="259">
        <v>400</v>
      </c>
      <c r="E163" s="259"/>
      <c r="F163" s="259"/>
      <c r="G163" s="275" t="s">
        <v>732</v>
      </c>
      <c r="H163" s="184">
        <v>0</v>
      </c>
      <c r="I163" s="184">
        <v>0</v>
      </c>
      <c r="J163" s="184">
        <f t="shared" si="2"/>
        <v>0</v>
      </c>
      <c r="K163" s="262" t="s">
        <v>733</v>
      </c>
    </row>
    <row r="164" spans="1:11" ht="12.75">
      <c r="A164" s="265">
        <v>305</v>
      </c>
      <c r="B164" s="259">
        <v>100</v>
      </c>
      <c r="C164" s="259">
        <v>250</v>
      </c>
      <c r="D164" s="259">
        <v>400</v>
      </c>
      <c r="E164" s="260">
        <v>10</v>
      </c>
      <c r="F164" s="259"/>
      <c r="G164" s="261" t="s">
        <v>734</v>
      </c>
      <c r="H164" s="185">
        <v>0</v>
      </c>
      <c r="I164" s="185">
        <v>0</v>
      </c>
      <c r="J164" s="185">
        <f t="shared" si="2"/>
        <v>0</v>
      </c>
      <c r="K164" s="262"/>
    </row>
    <row r="165" spans="1:11" ht="12.75">
      <c r="A165" s="265">
        <v>305</v>
      </c>
      <c r="B165" s="259">
        <v>100</v>
      </c>
      <c r="C165" s="259">
        <v>250</v>
      </c>
      <c r="D165" s="259">
        <v>400</v>
      </c>
      <c r="E165" s="260">
        <v>20</v>
      </c>
      <c r="F165" s="259"/>
      <c r="G165" s="261" t="s">
        <v>735</v>
      </c>
      <c r="H165" s="185">
        <v>0</v>
      </c>
      <c r="I165" s="185">
        <v>0</v>
      </c>
      <c r="J165" s="185">
        <f t="shared" si="2"/>
        <v>0</v>
      </c>
      <c r="K165" s="262"/>
    </row>
    <row r="166" spans="1:11" ht="12.75">
      <c r="A166" s="265">
        <v>305</v>
      </c>
      <c r="B166" s="259">
        <v>100</v>
      </c>
      <c r="C166" s="259">
        <v>250</v>
      </c>
      <c r="D166" s="259">
        <v>400</v>
      </c>
      <c r="E166" s="260">
        <v>30</v>
      </c>
      <c r="F166" s="259"/>
      <c r="G166" s="261" t="s">
        <v>736</v>
      </c>
      <c r="H166" s="185">
        <v>0</v>
      </c>
      <c r="I166" s="185">
        <v>0</v>
      </c>
      <c r="J166" s="185">
        <f t="shared" si="2"/>
        <v>0</v>
      </c>
      <c r="K166" s="262"/>
    </row>
    <row r="167" spans="1:11" ht="12.75">
      <c r="A167" s="265">
        <v>305</v>
      </c>
      <c r="B167" s="259">
        <v>100</v>
      </c>
      <c r="C167" s="259">
        <v>250</v>
      </c>
      <c r="D167" s="259">
        <v>400</v>
      </c>
      <c r="E167" s="260">
        <v>90</v>
      </c>
      <c r="F167" s="259"/>
      <c r="G167" s="261" t="s">
        <v>737</v>
      </c>
      <c r="H167" s="185">
        <v>0</v>
      </c>
      <c r="I167" s="185">
        <v>0</v>
      </c>
      <c r="J167" s="185">
        <f t="shared" si="2"/>
        <v>0</v>
      </c>
      <c r="K167" s="272"/>
    </row>
    <row r="168" spans="1:11" ht="12.75">
      <c r="A168" s="265">
        <v>305</v>
      </c>
      <c r="B168" s="259">
        <v>100</v>
      </c>
      <c r="C168" s="259">
        <v>300</v>
      </c>
      <c r="D168" s="259"/>
      <c r="E168" s="259"/>
      <c r="F168" s="259"/>
      <c r="G168" s="257" t="s">
        <v>738</v>
      </c>
      <c r="H168" s="184">
        <v>0</v>
      </c>
      <c r="I168" s="184">
        <v>0</v>
      </c>
      <c r="J168" s="184">
        <f t="shared" si="2"/>
        <v>0</v>
      </c>
      <c r="K168" s="264" t="s">
        <v>739</v>
      </c>
    </row>
    <row r="169" spans="1:11" ht="12.75">
      <c r="A169" s="265">
        <v>305</v>
      </c>
      <c r="B169" s="259">
        <v>100</v>
      </c>
      <c r="C169" s="259">
        <v>300</v>
      </c>
      <c r="D169" s="259">
        <v>100</v>
      </c>
      <c r="E169" s="260"/>
      <c r="F169" s="260"/>
      <c r="G169" s="261" t="s">
        <v>673</v>
      </c>
      <c r="H169" s="185">
        <v>0</v>
      </c>
      <c r="I169" s="185">
        <v>0</v>
      </c>
      <c r="J169" s="185">
        <f t="shared" si="2"/>
        <v>0</v>
      </c>
      <c r="K169" s="264" t="s">
        <v>739</v>
      </c>
    </row>
    <row r="170" spans="1:11" ht="12.75">
      <c r="A170" s="265">
        <v>305</v>
      </c>
      <c r="B170" s="259">
        <v>100</v>
      </c>
      <c r="C170" s="259">
        <v>300</v>
      </c>
      <c r="D170" s="260">
        <v>200</v>
      </c>
      <c r="E170" s="260"/>
      <c r="F170" s="259"/>
      <c r="G170" s="261" t="s">
        <v>679</v>
      </c>
      <c r="H170" s="185">
        <v>0</v>
      </c>
      <c r="I170" s="185">
        <v>0</v>
      </c>
      <c r="J170" s="185">
        <f t="shared" si="2"/>
        <v>0</v>
      </c>
      <c r="K170" s="262" t="s">
        <v>740</v>
      </c>
    </row>
    <row r="171" spans="1:11" ht="12.75">
      <c r="A171" s="265">
        <v>305</v>
      </c>
      <c r="B171" s="259">
        <v>100</v>
      </c>
      <c r="C171" s="259">
        <v>300</v>
      </c>
      <c r="D171" s="260">
        <v>300</v>
      </c>
      <c r="E171" s="260"/>
      <c r="F171" s="259"/>
      <c r="G171" s="261" t="s">
        <v>669</v>
      </c>
      <c r="H171" s="185">
        <v>0</v>
      </c>
      <c r="I171" s="185">
        <v>0</v>
      </c>
      <c r="J171" s="185">
        <f t="shared" si="2"/>
        <v>0</v>
      </c>
      <c r="K171" s="262" t="s">
        <v>741</v>
      </c>
    </row>
    <row r="172" spans="1:11" ht="12.75">
      <c r="A172" s="265">
        <v>305</v>
      </c>
      <c r="B172" s="259">
        <v>100</v>
      </c>
      <c r="C172" s="259">
        <v>300</v>
      </c>
      <c r="D172" s="259">
        <v>400</v>
      </c>
      <c r="E172" s="259"/>
      <c r="F172" s="259"/>
      <c r="G172" s="257" t="s">
        <v>692</v>
      </c>
      <c r="H172" s="184">
        <v>0</v>
      </c>
      <c r="I172" s="184">
        <v>0</v>
      </c>
      <c r="J172" s="184">
        <f t="shared" si="2"/>
        <v>0</v>
      </c>
      <c r="K172" s="262" t="s">
        <v>742</v>
      </c>
    </row>
    <row r="173" spans="1:11" ht="21" customHeight="1">
      <c r="A173" s="265">
        <v>305</v>
      </c>
      <c r="B173" s="259">
        <v>100</v>
      </c>
      <c r="C173" s="259">
        <v>300</v>
      </c>
      <c r="D173" s="259">
        <v>400</v>
      </c>
      <c r="E173" s="260">
        <v>10</v>
      </c>
      <c r="F173" s="259"/>
      <c r="G173" s="261" t="s">
        <v>743</v>
      </c>
      <c r="H173" s="185">
        <v>0</v>
      </c>
      <c r="I173" s="185">
        <v>0</v>
      </c>
      <c r="J173" s="185">
        <f t="shared" si="2"/>
        <v>0</v>
      </c>
      <c r="K173" s="262"/>
    </row>
    <row r="174" spans="1:11" ht="12.75">
      <c r="A174" s="265">
        <v>305</v>
      </c>
      <c r="B174" s="259">
        <v>100</v>
      </c>
      <c r="C174" s="259">
        <v>300</v>
      </c>
      <c r="D174" s="259">
        <v>400</v>
      </c>
      <c r="E174" s="260">
        <v>20</v>
      </c>
      <c r="F174" s="259"/>
      <c r="G174" s="261" t="s">
        <v>744</v>
      </c>
      <c r="H174" s="185">
        <v>0</v>
      </c>
      <c r="I174" s="185">
        <v>0</v>
      </c>
      <c r="J174" s="185">
        <f t="shared" si="2"/>
        <v>0</v>
      </c>
      <c r="K174" s="262"/>
    </row>
    <row r="175" spans="1:11" ht="12.75">
      <c r="A175" s="265">
        <v>305</v>
      </c>
      <c r="B175" s="259">
        <v>100</v>
      </c>
      <c r="C175" s="259">
        <v>350</v>
      </c>
      <c r="D175" s="259"/>
      <c r="E175" s="259"/>
      <c r="F175" s="259"/>
      <c r="G175" s="257" t="s">
        <v>745</v>
      </c>
      <c r="H175" s="184">
        <v>0</v>
      </c>
      <c r="I175" s="184">
        <v>0</v>
      </c>
      <c r="J175" s="184">
        <f t="shared" si="2"/>
        <v>0</v>
      </c>
      <c r="K175" s="262" t="s">
        <v>746</v>
      </c>
    </row>
    <row r="176" spans="1:11" ht="12.75">
      <c r="A176" s="265">
        <v>305</v>
      </c>
      <c r="B176" s="259">
        <v>100</v>
      </c>
      <c r="C176" s="259">
        <v>350</v>
      </c>
      <c r="D176" s="259">
        <v>100</v>
      </c>
      <c r="E176" s="259"/>
      <c r="F176" s="259"/>
      <c r="G176" s="275" t="s">
        <v>673</v>
      </c>
      <c r="H176" s="184">
        <v>0</v>
      </c>
      <c r="I176" s="184">
        <v>0</v>
      </c>
      <c r="J176" s="184">
        <f t="shared" si="2"/>
        <v>0</v>
      </c>
      <c r="K176" s="262" t="s">
        <v>747</v>
      </c>
    </row>
    <row r="177" spans="1:11" ht="22.5">
      <c r="A177" s="265">
        <v>305</v>
      </c>
      <c r="B177" s="259">
        <v>100</v>
      </c>
      <c r="C177" s="259">
        <v>350</v>
      </c>
      <c r="D177" s="259">
        <v>100</v>
      </c>
      <c r="E177" s="260">
        <v>10</v>
      </c>
      <c r="F177" s="259"/>
      <c r="G177" s="261" t="s">
        <v>748</v>
      </c>
      <c r="H177" s="185">
        <v>0</v>
      </c>
      <c r="I177" s="185">
        <v>0</v>
      </c>
      <c r="J177" s="185">
        <f t="shared" si="2"/>
        <v>0</v>
      </c>
      <c r="K177" s="262"/>
    </row>
    <row r="178" spans="1:11" ht="22.5">
      <c r="A178" s="265">
        <v>305</v>
      </c>
      <c r="B178" s="259">
        <v>100</v>
      </c>
      <c r="C178" s="259">
        <v>350</v>
      </c>
      <c r="D178" s="259">
        <v>100</v>
      </c>
      <c r="E178" s="260">
        <v>20</v>
      </c>
      <c r="F178" s="259"/>
      <c r="G178" s="261" t="s">
        <v>749</v>
      </c>
      <c r="H178" s="185">
        <v>0</v>
      </c>
      <c r="I178" s="185">
        <v>0</v>
      </c>
      <c r="J178" s="185">
        <f t="shared" si="2"/>
        <v>0</v>
      </c>
      <c r="K178" s="262"/>
    </row>
    <row r="179" spans="1:11" ht="12.75">
      <c r="A179" s="265">
        <v>305</v>
      </c>
      <c r="B179" s="259">
        <v>100</v>
      </c>
      <c r="C179" s="259">
        <v>350</v>
      </c>
      <c r="D179" s="260">
        <v>200</v>
      </c>
      <c r="E179" s="260"/>
      <c r="F179" s="259"/>
      <c r="G179" s="261" t="s">
        <v>679</v>
      </c>
      <c r="H179" s="185">
        <v>0</v>
      </c>
      <c r="I179" s="185">
        <v>0</v>
      </c>
      <c r="J179" s="185">
        <f t="shared" si="2"/>
        <v>0</v>
      </c>
      <c r="K179" s="262" t="s">
        <v>750</v>
      </c>
    </row>
    <row r="180" spans="1:11" ht="12.75">
      <c r="A180" s="265">
        <v>305</v>
      </c>
      <c r="B180" s="259">
        <v>100</v>
      </c>
      <c r="C180" s="259">
        <v>350</v>
      </c>
      <c r="D180" s="259">
        <v>300</v>
      </c>
      <c r="E180" s="259"/>
      <c r="F180" s="259"/>
      <c r="G180" s="275" t="s">
        <v>669</v>
      </c>
      <c r="H180" s="184">
        <v>0</v>
      </c>
      <c r="I180" s="184">
        <v>0</v>
      </c>
      <c r="J180" s="184">
        <f t="shared" si="2"/>
        <v>0</v>
      </c>
      <c r="K180" s="262" t="s">
        <v>751</v>
      </c>
    </row>
    <row r="181" spans="1:11" ht="22.5">
      <c r="A181" s="265">
        <v>305</v>
      </c>
      <c r="B181" s="259">
        <v>100</v>
      </c>
      <c r="C181" s="259">
        <v>350</v>
      </c>
      <c r="D181" s="259">
        <v>300</v>
      </c>
      <c r="E181" s="260">
        <v>10</v>
      </c>
      <c r="F181" s="259"/>
      <c r="G181" s="261" t="s">
        <v>752</v>
      </c>
      <c r="H181" s="185">
        <v>0</v>
      </c>
      <c r="I181" s="185">
        <v>0</v>
      </c>
      <c r="J181" s="185">
        <f t="shared" si="2"/>
        <v>0</v>
      </c>
      <c r="K181" s="262"/>
    </row>
    <row r="182" spans="1:11" s="277" customFormat="1" ht="22.5">
      <c r="A182" s="265">
        <v>305</v>
      </c>
      <c r="B182" s="259">
        <v>100</v>
      </c>
      <c r="C182" s="259">
        <v>350</v>
      </c>
      <c r="D182" s="259">
        <v>300</v>
      </c>
      <c r="E182" s="260">
        <v>20</v>
      </c>
      <c r="F182" s="259"/>
      <c r="G182" s="261" t="s">
        <v>753</v>
      </c>
      <c r="H182" s="185">
        <v>0</v>
      </c>
      <c r="I182" s="185">
        <v>0</v>
      </c>
      <c r="J182" s="185">
        <f t="shared" si="2"/>
        <v>0</v>
      </c>
      <c r="K182" s="262"/>
    </row>
    <row r="183" spans="1:11" ht="12.75">
      <c r="A183" s="265">
        <v>305</v>
      </c>
      <c r="B183" s="259">
        <v>100</v>
      </c>
      <c r="C183" s="259">
        <v>350</v>
      </c>
      <c r="D183" s="259">
        <v>400</v>
      </c>
      <c r="E183" s="259"/>
      <c r="F183" s="259"/>
      <c r="G183" s="275" t="s">
        <v>692</v>
      </c>
      <c r="H183" s="184">
        <v>0</v>
      </c>
      <c r="I183" s="184">
        <v>0</v>
      </c>
      <c r="J183" s="184">
        <f t="shared" si="2"/>
        <v>0</v>
      </c>
      <c r="K183" s="262" t="s">
        <v>754</v>
      </c>
    </row>
    <row r="184" spans="1:11" ht="22.5">
      <c r="A184" s="265">
        <v>305</v>
      </c>
      <c r="B184" s="259">
        <v>100</v>
      </c>
      <c r="C184" s="259">
        <v>350</v>
      </c>
      <c r="D184" s="259">
        <v>400</v>
      </c>
      <c r="E184" s="260">
        <v>10</v>
      </c>
      <c r="F184" s="259"/>
      <c r="G184" s="261" t="s">
        <v>755</v>
      </c>
      <c r="H184" s="185">
        <v>0</v>
      </c>
      <c r="I184" s="185">
        <v>0</v>
      </c>
      <c r="J184" s="185">
        <f t="shared" si="2"/>
        <v>0</v>
      </c>
      <c r="K184" s="262" t="s">
        <v>756</v>
      </c>
    </row>
    <row r="185" spans="1:11" ht="22.5">
      <c r="A185" s="265">
        <v>305</v>
      </c>
      <c r="B185" s="259">
        <v>100</v>
      </c>
      <c r="C185" s="259">
        <v>350</v>
      </c>
      <c r="D185" s="259">
        <v>400</v>
      </c>
      <c r="E185" s="260">
        <v>20</v>
      </c>
      <c r="F185" s="259"/>
      <c r="G185" s="261" t="s">
        <v>757</v>
      </c>
      <c r="H185" s="185">
        <v>0</v>
      </c>
      <c r="I185" s="185">
        <v>0</v>
      </c>
      <c r="J185" s="185">
        <f t="shared" si="2"/>
        <v>0</v>
      </c>
      <c r="K185" s="262" t="s">
        <v>758</v>
      </c>
    </row>
    <row r="186" spans="1:11" ht="22.5">
      <c r="A186" s="265">
        <v>305</v>
      </c>
      <c r="B186" s="259">
        <v>100</v>
      </c>
      <c r="C186" s="259">
        <v>350</v>
      </c>
      <c r="D186" s="259">
        <v>400</v>
      </c>
      <c r="E186" s="260">
        <v>30</v>
      </c>
      <c r="F186" s="259"/>
      <c r="G186" s="261" t="s">
        <v>759</v>
      </c>
      <c r="H186" s="185">
        <v>0</v>
      </c>
      <c r="I186" s="185">
        <v>0</v>
      </c>
      <c r="J186" s="185">
        <f t="shared" si="2"/>
        <v>0</v>
      </c>
      <c r="K186" s="262" t="s">
        <v>760</v>
      </c>
    </row>
    <row r="187" spans="1:11" ht="12.75">
      <c r="A187" s="265">
        <v>305</v>
      </c>
      <c r="B187" s="259">
        <v>100</v>
      </c>
      <c r="C187" s="259">
        <v>350</v>
      </c>
      <c r="D187" s="259">
        <v>400</v>
      </c>
      <c r="E187" s="260">
        <v>40</v>
      </c>
      <c r="F187" s="259"/>
      <c r="G187" s="261" t="s">
        <v>761</v>
      </c>
      <c r="H187" s="185">
        <v>0</v>
      </c>
      <c r="I187" s="185">
        <v>0</v>
      </c>
      <c r="J187" s="185">
        <f t="shared" si="2"/>
        <v>0</v>
      </c>
      <c r="K187" s="262" t="s">
        <v>762</v>
      </c>
    </row>
    <row r="188" spans="1:11" ht="22.5">
      <c r="A188" s="265">
        <v>305</v>
      </c>
      <c r="B188" s="259">
        <v>100</v>
      </c>
      <c r="C188" s="259">
        <v>350</v>
      </c>
      <c r="D188" s="260">
        <v>500</v>
      </c>
      <c r="E188" s="259"/>
      <c r="F188" s="259"/>
      <c r="G188" s="275" t="s">
        <v>710</v>
      </c>
      <c r="H188" s="185">
        <v>0</v>
      </c>
      <c r="I188" s="185">
        <v>0</v>
      </c>
      <c r="J188" s="185">
        <f t="shared" si="2"/>
        <v>0</v>
      </c>
      <c r="K188" s="262" t="s">
        <v>763</v>
      </c>
    </row>
    <row r="189" spans="1:11" ht="12.75">
      <c r="A189" s="265">
        <v>305</v>
      </c>
      <c r="B189" s="259">
        <v>100</v>
      </c>
      <c r="C189" s="259">
        <v>400</v>
      </c>
      <c r="D189" s="259"/>
      <c r="E189" s="259"/>
      <c r="F189" s="259"/>
      <c r="G189" s="257" t="s">
        <v>764</v>
      </c>
      <c r="H189" s="184">
        <v>0</v>
      </c>
      <c r="I189" s="184">
        <v>0</v>
      </c>
      <c r="J189" s="184">
        <f t="shared" si="2"/>
        <v>0</v>
      </c>
      <c r="K189" s="262" t="s">
        <v>765</v>
      </c>
    </row>
    <row r="190" spans="1:11" ht="12.75">
      <c r="A190" s="265">
        <v>305</v>
      </c>
      <c r="B190" s="259">
        <v>100</v>
      </c>
      <c r="C190" s="259">
        <v>400</v>
      </c>
      <c r="D190" s="259">
        <v>100</v>
      </c>
      <c r="E190" s="260"/>
      <c r="F190" s="260"/>
      <c r="G190" s="261" t="s">
        <v>673</v>
      </c>
      <c r="H190" s="185">
        <v>0</v>
      </c>
      <c r="I190" s="185">
        <v>0</v>
      </c>
      <c r="J190" s="185">
        <f t="shared" si="2"/>
        <v>0</v>
      </c>
      <c r="K190" s="264" t="s">
        <v>766</v>
      </c>
    </row>
    <row r="191" spans="1:11" ht="21" customHeight="1">
      <c r="A191" s="265">
        <v>305</v>
      </c>
      <c r="B191" s="259">
        <v>100</v>
      </c>
      <c r="C191" s="259">
        <v>400</v>
      </c>
      <c r="D191" s="260">
        <v>200</v>
      </c>
      <c r="E191" s="260"/>
      <c r="F191" s="259"/>
      <c r="G191" s="261" t="s">
        <v>679</v>
      </c>
      <c r="H191" s="185">
        <v>0</v>
      </c>
      <c r="I191" s="185">
        <v>0</v>
      </c>
      <c r="J191" s="185">
        <f t="shared" si="2"/>
        <v>0</v>
      </c>
      <c r="K191" s="262" t="s">
        <v>767</v>
      </c>
    </row>
    <row r="192" spans="1:11" ht="32.25" customHeight="1">
      <c r="A192" s="265">
        <v>305</v>
      </c>
      <c r="B192" s="259">
        <v>100</v>
      </c>
      <c r="C192" s="259">
        <v>400</v>
      </c>
      <c r="D192" s="260">
        <v>300</v>
      </c>
      <c r="E192" s="260"/>
      <c r="F192" s="259"/>
      <c r="G192" s="261" t="s">
        <v>768</v>
      </c>
      <c r="H192" s="185">
        <v>0</v>
      </c>
      <c r="I192" s="185">
        <v>0</v>
      </c>
      <c r="J192" s="185">
        <f t="shared" si="2"/>
        <v>0</v>
      </c>
      <c r="K192" s="262" t="s">
        <v>769</v>
      </c>
    </row>
    <row r="193" spans="1:11" ht="12.75">
      <c r="A193" s="265">
        <v>305</v>
      </c>
      <c r="B193" s="259">
        <v>100</v>
      </c>
      <c r="C193" s="259">
        <v>400</v>
      </c>
      <c r="D193" s="260">
        <v>400</v>
      </c>
      <c r="E193" s="260"/>
      <c r="F193" s="259"/>
      <c r="G193" s="261" t="s">
        <v>720</v>
      </c>
      <c r="H193" s="185">
        <v>0</v>
      </c>
      <c r="I193" s="185">
        <v>0</v>
      </c>
      <c r="J193" s="185">
        <f t="shared" si="2"/>
        <v>0</v>
      </c>
      <c r="K193" s="262" t="s">
        <v>770</v>
      </c>
    </row>
    <row r="194" spans="1:11" ht="12.75">
      <c r="A194" s="265">
        <v>305</v>
      </c>
      <c r="B194" s="259">
        <v>100</v>
      </c>
      <c r="C194" s="259">
        <v>400</v>
      </c>
      <c r="D194" s="260">
        <v>500</v>
      </c>
      <c r="E194" s="260"/>
      <c r="F194" s="259"/>
      <c r="G194" s="261" t="s">
        <v>724</v>
      </c>
      <c r="H194" s="185">
        <v>0</v>
      </c>
      <c r="I194" s="185">
        <v>0</v>
      </c>
      <c r="J194" s="185">
        <f t="shared" si="2"/>
        <v>0</v>
      </c>
      <c r="K194" s="262" t="s">
        <v>771</v>
      </c>
    </row>
    <row r="195" spans="1:11" ht="12.75">
      <c r="A195" s="265">
        <v>305</v>
      </c>
      <c r="B195" s="259">
        <v>100</v>
      </c>
      <c r="C195" s="259">
        <v>450</v>
      </c>
      <c r="D195" s="259"/>
      <c r="E195" s="259"/>
      <c r="F195" s="259"/>
      <c r="G195" s="257" t="s">
        <v>772</v>
      </c>
      <c r="H195" s="184">
        <v>0</v>
      </c>
      <c r="I195" s="184">
        <v>0</v>
      </c>
      <c r="J195" s="184">
        <f t="shared" si="2"/>
        <v>0</v>
      </c>
      <c r="K195" s="262" t="s">
        <v>773</v>
      </c>
    </row>
    <row r="196" spans="1:11" ht="22.5">
      <c r="A196" s="265">
        <v>305</v>
      </c>
      <c r="B196" s="259">
        <v>100</v>
      </c>
      <c r="C196" s="259">
        <v>450</v>
      </c>
      <c r="D196" s="259">
        <v>100</v>
      </c>
      <c r="E196" s="259"/>
      <c r="F196" s="259"/>
      <c r="G196" s="275" t="s">
        <v>658</v>
      </c>
      <c r="H196" s="184">
        <v>0</v>
      </c>
      <c r="I196" s="184">
        <v>0</v>
      </c>
      <c r="J196" s="184">
        <f t="shared" si="2"/>
        <v>0</v>
      </c>
      <c r="K196" s="262" t="s">
        <v>774</v>
      </c>
    </row>
    <row r="197" spans="1:11" ht="12.75">
      <c r="A197" s="265">
        <v>305</v>
      </c>
      <c r="B197" s="259">
        <v>100</v>
      </c>
      <c r="C197" s="259">
        <v>450</v>
      </c>
      <c r="D197" s="259">
        <v>100</v>
      </c>
      <c r="E197" s="260">
        <v>10</v>
      </c>
      <c r="F197" s="260"/>
      <c r="G197" s="261" t="s">
        <v>775</v>
      </c>
      <c r="H197" s="185">
        <v>0</v>
      </c>
      <c r="I197" s="185">
        <v>0</v>
      </c>
      <c r="J197" s="185">
        <f t="shared" si="2"/>
        <v>0</v>
      </c>
      <c r="K197" s="272"/>
    </row>
    <row r="198" spans="1:11" ht="12.75">
      <c r="A198" s="265">
        <v>305</v>
      </c>
      <c r="B198" s="259">
        <v>100</v>
      </c>
      <c r="C198" s="259">
        <v>450</v>
      </c>
      <c r="D198" s="259">
        <v>100</v>
      </c>
      <c r="E198" s="260">
        <v>20</v>
      </c>
      <c r="F198" s="260"/>
      <c r="G198" s="261" t="s">
        <v>776</v>
      </c>
      <c r="H198" s="185">
        <v>0</v>
      </c>
      <c r="I198" s="185">
        <v>0</v>
      </c>
      <c r="J198" s="185">
        <f t="shared" si="2"/>
        <v>0</v>
      </c>
      <c r="K198" s="272"/>
    </row>
    <row r="199" spans="1:11" ht="12.75">
      <c r="A199" s="265">
        <v>305</v>
      </c>
      <c r="B199" s="259">
        <v>100</v>
      </c>
      <c r="C199" s="259">
        <v>450</v>
      </c>
      <c r="D199" s="260">
        <v>200</v>
      </c>
      <c r="E199" s="260"/>
      <c r="F199" s="259"/>
      <c r="G199" s="261" t="s">
        <v>679</v>
      </c>
      <c r="H199" s="185">
        <v>0</v>
      </c>
      <c r="I199" s="185">
        <v>0</v>
      </c>
      <c r="J199" s="185">
        <f t="shared" ref="J199:J262" si="3">+I199-H199</f>
        <v>0</v>
      </c>
      <c r="K199" s="262" t="s">
        <v>777</v>
      </c>
    </row>
    <row r="200" spans="1:11" ht="12.75">
      <c r="A200" s="265">
        <v>305</v>
      </c>
      <c r="B200" s="259">
        <v>100</v>
      </c>
      <c r="C200" s="259">
        <v>450</v>
      </c>
      <c r="D200" s="260">
        <v>300</v>
      </c>
      <c r="E200" s="260"/>
      <c r="F200" s="259"/>
      <c r="G200" s="261" t="s">
        <v>669</v>
      </c>
      <c r="H200" s="185">
        <v>0</v>
      </c>
      <c r="I200" s="185">
        <v>0</v>
      </c>
      <c r="J200" s="185">
        <f t="shared" si="3"/>
        <v>0</v>
      </c>
      <c r="K200" s="262" t="s">
        <v>778</v>
      </c>
    </row>
    <row r="201" spans="1:11" ht="12.75">
      <c r="A201" s="265">
        <v>305</v>
      </c>
      <c r="B201" s="259">
        <v>100</v>
      </c>
      <c r="C201" s="259">
        <v>450</v>
      </c>
      <c r="D201" s="259">
        <v>400</v>
      </c>
      <c r="E201" s="259"/>
      <c r="F201" s="259"/>
      <c r="G201" s="275" t="s">
        <v>720</v>
      </c>
      <c r="H201" s="184">
        <v>0</v>
      </c>
      <c r="I201" s="184">
        <v>0</v>
      </c>
      <c r="J201" s="184">
        <f t="shared" si="3"/>
        <v>0</v>
      </c>
      <c r="K201" s="262" t="s">
        <v>779</v>
      </c>
    </row>
    <row r="202" spans="1:11" ht="12.75">
      <c r="A202" s="265">
        <v>305</v>
      </c>
      <c r="B202" s="259">
        <v>100</v>
      </c>
      <c r="C202" s="259">
        <v>450</v>
      </c>
      <c r="D202" s="259">
        <v>400</v>
      </c>
      <c r="E202" s="260">
        <v>10</v>
      </c>
      <c r="F202" s="260"/>
      <c r="G202" s="261" t="s">
        <v>780</v>
      </c>
      <c r="H202" s="185">
        <v>0</v>
      </c>
      <c r="I202" s="185">
        <v>0</v>
      </c>
      <c r="J202" s="185">
        <f t="shared" si="3"/>
        <v>0</v>
      </c>
      <c r="K202" s="262"/>
    </row>
    <row r="203" spans="1:11" ht="12.75">
      <c r="A203" s="265">
        <v>305</v>
      </c>
      <c r="B203" s="259">
        <v>100</v>
      </c>
      <c r="C203" s="259">
        <v>450</v>
      </c>
      <c r="D203" s="259">
        <v>400</v>
      </c>
      <c r="E203" s="260">
        <v>90</v>
      </c>
      <c r="F203" s="260"/>
      <c r="G203" s="261" t="s">
        <v>781</v>
      </c>
      <c r="H203" s="185">
        <v>0</v>
      </c>
      <c r="I203" s="185">
        <v>0</v>
      </c>
      <c r="J203" s="185">
        <f t="shared" si="3"/>
        <v>0</v>
      </c>
      <c r="K203" s="262"/>
    </row>
    <row r="204" spans="1:11" ht="12.75">
      <c r="A204" s="265">
        <v>305</v>
      </c>
      <c r="B204" s="259">
        <v>100</v>
      </c>
      <c r="C204" s="259">
        <v>450</v>
      </c>
      <c r="D204" s="260">
        <v>500</v>
      </c>
      <c r="E204" s="260"/>
      <c r="F204" s="259"/>
      <c r="G204" s="261" t="s">
        <v>724</v>
      </c>
      <c r="H204" s="185">
        <v>0</v>
      </c>
      <c r="I204" s="185">
        <v>0</v>
      </c>
      <c r="J204" s="185">
        <f t="shared" si="3"/>
        <v>0</v>
      </c>
      <c r="K204" s="262" t="s">
        <v>782</v>
      </c>
    </row>
    <row r="205" spans="1:11" ht="22.5">
      <c r="A205" s="265">
        <v>305</v>
      </c>
      <c r="B205" s="259">
        <v>100</v>
      </c>
      <c r="C205" s="259">
        <v>450</v>
      </c>
      <c r="D205" s="260">
        <v>600</v>
      </c>
      <c r="E205" s="260"/>
      <c r="F205" s="259"/>
      <c r="G205" s="261" t="s">
        <v>710</v>
      </c>
      <c r="H205" s="185">
        <v>0</v>
      </c>
      <c r="I205" s="185">
        <v>0</v>
      </c>
      <c r="J205" s="185">
        <f t="shared" si="3"/>
        <v>0</v>
      </c>
      <c r="K205" s="262" t="s">
        <v>783</v>
      </c>
    </row>
    <row r="206" spans="1:11" ht="12.75">
      <c r="A206" s="265">
        <v>305</v>
      </c>
      <c r="B206" s="259">
        <v>100</v>
      </c>
      <c r="C206" s="259">
        <v>500</v>
      </c>
      <c r="D206" s="259"/>
      <c r="E206" s="259"/>
      <c r="F206" s="259"/>
      <c r="G206" s="257" t="s">
        <v>784</v>
      </c>
      <c r="H206" s="184">
        <v>0</v>
      </c>
      <c r="I206" s="184">
        <v>0</v>
      </c>
      <c r="J206" s="184">
        <f t="shared" si="3"/>
        <v>0</v>
      </c>
      <c r="K206" s="262" t="s">
        <v>785</v>
      </c>
    </row>
    <row r="207" spans="1:11" ht="22.5">
      <c r="A207" s="265">
        <v>305</v>
      </c>
      <c r="B207" s="259">
        <v>100</v>
      </c>
      <c r="C207" s="259">
        <v>500</v>
      </c>
      <c r="D207" s="259">
        <v>100</v>
      </c>
      <c r="E207" s="260"/>
      <c r="F207" s="260"/>
      <c r="G207" s="261" t="s">
        <v>658</v>
      </c>
      <c r="H207" s="185">
        <v>0</v>
      </c>
      <c r="I207" s="185">
        <v>0</v>
      </c>
      <c r="J207" s="185">
        <f t="shared" si="3"/>
        <v>0</v>
      </c>
      <c r="K207" s="264" t="s">
        <v>786</v>
      </c>
    </row>
    <row r="208" spans="1:11" ht="12.75">
      <c r="A208" s="265">
        <v>305</v>
      </c>
      <c r="B208" s="259">
        <v>100</v>
      </c>
      <c r="C208" s="259">
        <v>500</v>
      </c>
      <c r="D208" s="260">
        <v>200</v>
      </c>
      <c r="E208" s="260"/>
      <c r="F208" s="259"/>
      <c r="G208" s="261" t="s">
        <v>679</v>
      </c>
      <c r="H208" s="185">
        <v>0</v>
      </c>
      <c r="I208" s="185">
        <v>0</v>
      </c>
      <c r="J208" s="185">
        <f t="shared" si="3"/>
        <v>0</v>
      </c>
      <c r="K208" s="262" t="s">
        <v>787</v>
      </c>
    </row>
    <row r="209" spans="1:11" ht="12.75">
      <c r="A209" s="265">
        <v>305</v>
      </c>
      <c r="B209" s="259">
        <v>100</v>
      </c>
      <c r="C209" s="259">
        <v>500</v>
      </c>
      <c r="D209" s="260">
        <v>300</v>
      </c>
      <c r="E209" s="260"/>
      <c r="F209" s="259"/>
      <c r="G209" s="261" t="s">
        <v>669</v>
      </c>
      <c r="H209" s="185">
        <v>0</v>
      </c>
      <c r="I209" s="185">
        <v>0</v>
      </c>
      <c r="J209" s="185">
        <f t="shared" si="3"/>
        <v>0</v>
      </c>
      <c r="K209" s="262" t="s">
        <v>788</v>
      </c>
    </row>
    <row r="210" spans="1:11" ht="12.75">
      <c r="A210" s="265">
        <v>305</v>
      </c>
      <c r="B210" s="259">
        <v>100</v>
      </c>
      <c r="C210" s="259">
        <v>500</v>
      </c>
      <c r="D210" s="260">
        <v>400</v>
      </c>
      <c r="E210" s="260"/>
      <c r="F210" s="259"/>
      <c r="G210" s="261" t="s">
        <v>692</v>
      </c>
      <c r="H210" s="185">
        <v>0</v>
      </c>
      <c r="I210" s="185">
        <v>0</v>
      </c>
      <c r="J210" s="185">
        <f t="shared" si="3"/>
        <v>0</v>
      </c>
      <c r="K210" s="262" t="s">
        <v>789</v>
      </c>
    </row>
    <row r="211" spans="1:11" ht="22.5">
      <c r="A211" s="265">
        <v>305</v>
      </c>
      <c r="B211" s="259">
        <v>100</v>
      </c>
      <c r="C211" s="259">
        <v>500</v>
      </c>
      <c r="D211" s="260">
        <v>500</v>
      </c>
      <c r="E211" s="260"/>
      <c r="F211" s="259"/>
      <c r="G211" s="261" t="s">
        <v>710</v>
      </c>
      <c r="H211" s="185">
        <v>0</v>
      </c>
      <c r="I211" s="185">
        <v>0</v>
      </c>
      <c r="J211" s="185">
        <f t="shared" si="3"/>
        <v>0</v>
      </c>
      <c r="K211" s="262" t="s">
        <v>790</v>
      </c>
    </row>
    <row r="212" spans="1:11" ht="12.75">
      <c r="A212" s="265">
        <v>305</v>
      </c>
      <c r="B212" s="259">
        <v>100</v>
      </c>
      <c r="C212" s="259">
        <v>550</v>
      </c>
      <c r="D212" s="259"/>
      <c r="E212" s="259"/>
      <c r="F212" s="259"/>
      <c r="G212" s="257" t="s">
        <v>791</v>
      </c>
      <c r="H212" s="184">
        <v>0</v>
      </c>
      <c r="I212" s="184">
        <v>0</v>
      </c>
      <c r="J212" s="184">
        <f t="shared" si="3"/>
        <v>0</v>
      </c>
      <c r="K212" s="262" t="s">
        <v>792</v>
      </c>
    </row>
    <row r="213" spans="1:11" ht="22.5">
      <c r="A213" s="265">
        <v>305</v>
      </c>
      <c r="B213" s="259">
        <v>100</v>
      </c>
      <c r="C213" s="259">
        <v>550</v>
      </c>
      <c r="D213" s="259">
        <v>100</v>
      </c>
      <c r="E213" s="260"/>
      <c r="F213" s="260"/>
      <c r="G213" s="261" t="s">
        <v>658</v>
      </c>
      <c r="H213" s="185">
        <v>0</v>
      </c>
      <c r="I213" s="185">
        <v>0</v>
      </c>
      <c r="J213" s="185">
        <f t="shared" si="3"/>
        <v>0</v>
      </c>
      <c r="K213" s="264" t="s">
        <v>793</v>
      </c>
    </row>
    <row r="214" spans="1:11" ht="12.75">
      <c r="A214" s="265">
        <v>305</v>
      </c>
      <c r="B214" s="259">
        <v>100</v>
      </c>
      <c r="C214" s="259">
        <v>550</v>
      </c>
      <c r="D214" s="260">
        <v>200</v>
      </c>
      <c r="E214" s="260"/>
      <c r="F214" s="259"/>
      <c r="G214" s="261" t="s">
        <v>679</v>
      </c>
      <c r="H214" s="185">
        <v>0</v>
      </c>
      <c r="I214" s="185">
        <v>0</v>
      </c>
      <c r="J214" s="185">
        <f t="shared" si="3"/>
        <v>0</v>
      </c>
      <c r="K214" s="262" t="s">
        <v>794</v>
      </c>
    </row>
    <row r="215" spans="1:11" ht="12.75">
      <c r="A215" s="265">
        <v>305</v>
      </c>
      <c r="B215" s="259">
        <v>100</v>
      </c>
      <c r="C215" s="259">
        <v>550</v>
      </c>
      <c r="D215" s="260">
        <v>300</v>
      </c>
      <c r="E215" s="260"/>
      <c r="F215" s="259"/>
      <c r="G215" s="261" t="s">
        <v>669</v>
      </c>
      <c r="H215" s="185">
        <v>0</v>
      </c>
      <c r="I215" s="185">
        <v>0</v>
      </c>
      <c r="J215" s="185">
        <f t="shared" si="3"/>
        <v>0</v>
      </c>
      <c r="K215" s="262" t="s">
        <v>795</v>
      </c>
    </row>
    <row r="216" spans="1:11" ht="12.75">
      <c r="A216" s="265">
        <v>305</v>
      </c>
      <c r="B216" s="259">
        <v>100</v>
      </c>
      <c r="C216" s="259">
        <v>550</v>
      </c>
      <c r="D216" s="259">
        <v>400</v>
      </c>
      <c r="E216" s="259"/>
      <c r="F216" s="259"/>
      <c r="G216" s="257" t="s">
        <v>692</v>
      </c>
      <c r="H216" s="184">
        <v>0</v>
      </c>
      <c r="I216" s="184">
        <v>0</v>
      </c>
      <c r="J216" s="184">
        <f t="shared" si="3"/>
        <v>0</v>
      </c>
      <c r="K216" s="262" t="s">
        <v>796</v>
      </c>
    </row>
    <row r="217" spans="1:11" ht="12.75">
      <c r="A217" s="265">
        <v>305</v>
      </c>
      <c r="B217" s="259">
        <v>100</v>
      </c>
      <c r="C217" s="259">
        <v>550</v>
      </c>
      <c r="D217" s="259">
        <v>400</v>
      </c>
      <c r="E217" s="260">
        <v>10</v>
      </c>
      <c r="F217" s="276"/>
      <c r="G217" s="261" t="s">
        <v>797</v>
      </c>
      <c r="H217" s="185">
        <v>0</v>
      </c>
      <c r="I217" s="185">
        <v>0</v>
      </c>
      <c r="J217" s="185">
        <f t="shared" si="3"/>
        <v>0</v>
      </c>
      <c r="K217" s="262"/>
    </row>
    <row r="218" spans="1:11" ht="12.75">
      <c r="A218" s="265">
        <v>305</v>
      </c>
      <c r="B218" s="259">
        <v>100</v>
      </c>
      <c r="C218" s="259">
        <v>550</v>
      </c>
      <c r="D218" s="259">
        <v>400</v>
      </c>
      <c r="E218" s="260">
        <v>20</v>
      </c>
      <c r="F218" s="276"/>
      <c r="G218" s="261" t="s">
        <v>798</v>
      </c>
      <c r="H218" s="185">
        <v>0</v>
      </c>
      <c r="I218" s="185">
        <v>0</v>
      </c>
      <c r="J218" s="185">
        <f t="shared" si="3"/>
        <v>0</v>
      </c>
      <c r="K218" s="262"/>
    </row>
    <row r="219" spans="1:11" ht="12.75">
      <c r="A219" s="265">
        <v>305</v>
      </c>
      <c r="B219" s="259">
        <v>100</v>
      </c>
      <c r="C219" s="259">
        <v>550</v>
      </c>
      <c r="D219" s="259">
        <v>400</v>
      </c>
      <c r="E219" s="260">
        <v>30</v>
      </c>
      <c r="F219" s="276"/>
      <c r="G219" s="261" t="s">
        <v>799</v>
      </c>
      <c r="H219" s="185">
        <v>0</v>
      </c>
      <c r="I219" s="185">
        <v>0</v>
      </c>
      <c r="J219" s="185">
        <f t="shared" si="3"/>
        <v>0</v>
      </c>
      <c r="K219" s="262"/>
    </row>
    <row r="220" spans="1:11" ht="12.75">
      <c r="A220" s="265">
        <v>305</v>
      </c>
      <c r="B220" s="259">
        <v>100</v>
      </c>
      <c r="C220" s="259">
        <v>550</v>
      </c>
      <c r="D220" s="259">
        <v>400</v>
      </c>
      <c r="E220" s="260">
        <v>40</v>
      </c>
      <c r="F220" s="276"/>
      <c r="G220" s="261" t="s">
        <v>800</v>
      </c>
      <c r="H220" s="185">
        <v>0</v>
      </c>
      <c r="I220" s="185">
        <v>0</v>
      </c>
      <c r="J220" s="185">
        <f t="shared" si="3"/>
        <v>0</v>
      </c>
      <c r="K220" s="262"/>
    </row>
    <row r="221" spans="1:11" ht="12.75">
      <c r="A221" s="265">
        <v>305</v>
      </c>
      <c r="B221" s="259">
        <v>100</v>
      </c>
      <c r="C221" s="259">
        <v>600</v>
      </c>
      <c r="D221" s="259"/>
      <c r="E221" s="259"/>
      <c r="F221" s="259"/>
      <c r="G221" s="257" t="s">
        <v>801</v>
      </c>
      <c r="H221" s="184">
        <v>0</v>
      </c>
      <c r="I221" s="184">
        <v>0</v>
      </c>
      <c r="J221" s="184">
        <f t="shared" si="3"/>
        <v>0</v>
      </c>
      <c r="K221" s="264" t="s">
        <v>802</v>
      </c>
    </row>
    <row r="222" spans="1:11" ht="22.5">
      <c r="A222" s="265">
        <v>305</v>
      </c>
      <c r="B222" s="259">
        <v>100</v>
      </c>
      <c r="C222" s="259">
        <v>600</v>
      </c>
      <c r="D222" s="259">
        <v>100</v>
      </c>
      <c r="E222" s="260"/>
      <c r="F222" s="260"/>
      <c r="G222" s="263" t="s">
        <v>658</v>
      </c>
      <c r="H222" s="184">
        <v>0</v>
      </c>
      <c r="I222" s="184">
        <v>0</v>
      </c>
      <c r="J222" s="184">
        <f t="shared" si="3"/>
        <v>0</v>
      </c>
      <c r="K222" s="264" t="s">
        <v>803</v>
      </c>
    </row>
    <row r="223" spans="1:11" ht="12.75">
      <c r="A223" s="265">
        <v>305</v>
      </c>
      <c r="B223" s="259">
        <v>100</v>
      </c>
      <c r="C223" s="259">
        <v>600</v>
      </c>
      <c r="D223" s="259">
        <v>100</v>
      </c>
      <c r="E223" s="260">
        <v>10</v>
      </c>
      <c r="F223" s="260"/>
      <c r="G223" s="266" t="s">
        <v>804</v>
      </c>
      <c r="H223" s="306"/>
      <c r="I223" s="306">
        <v>0</v>
      </c>
      <c r="J223" s="306">
        <f t="shared" si="3"/>
        <v>0</v>
      </c>
      <c r="K223" s="264" t="s">
        <v>805</v>
      </c>
    </row>
    <row r="224" spans="1:11" ht="12.75">
      <c r="A224" s="265">
        <v>305</v>
      </c>
      <c r="B224" s="259">
        <v>100</v>
      </c>
      <c r="C224" s="259">
        <v>600</v>
      </c>
      <c r="D224" s="259">
        <v>100</v>
      </c>
      <c r="E224" s="260">
        <v>20</v>
      </c>
      <c r="F224" s="260"/>
      <c r="G224" s="266" t="s">
        <v>806</v>
      </c>
      <c r="H224" s="306"/>
      <c r="I224" s="306">
        <v>0</v>
      </c>
      <c r="J224" s="306">
        <f t="shared" si="3"/>
        <v>0</v>
      </c>
      <c r="K224" s="264" t="s">
        <v>807</v>
      </c>
    </row>
    <row r="225" spans="1:11" ht="12.75">
      <c r="A225" s="265">
        <v>305</v>
      </c>
      <c r="B225" s="259">
        <v>100</v>
      </c>
      <c r="C225" s="259">
        <v>600</v>
      </c>
      <c r="D225" s="259">
        <v>200</v>
      </c>
      <c r="E225" s="259"/>
      <c r="F225" s="259"/>
      <c r="G225" s="275" t="s">
        <v>808</v>
      </c>
      <c r="H225" s="184">
        <v>0</v>
      </c>
      <c r="I225" s="184">
        <v>0</v>
      </c>
      <c r="J225" s="184">
        <f t="shared" si="3"/>
        <v>0</v>
      </c>
      <c r="K225" s="262" t="s">
        <v>809</v>
      </c>
    </row>
    <row r="226" spans="1:11" ht="12.75">
      <c r="A226" s="265">
        <v>305</v>
      </c>
      <c r="B226" s="259">
        <v>100</v>
      </c>
      <c r="C226" s="259">
        <v>600</v>
      </c>
      <c r="D226" s="259">
        <v>200</v>
      </c>
      <c r="E226" s="260">
        <v>10</v>
      </c>
      <c r="F226" s="276"/>
      <c r="G226" s="261" t="s">
        <v>810</v>
      </c>
      <c r="H226" s="185">
        <v>0</v>
      </c>
      <c r="I226" s="185">
        <v>0</v>
      </c>
      <c r="J226" s="185">
        <f t="shared" si="3"/>
        <v>0</v>
      </c>
      <c r="K226" s="262"/>
    </row>
    <row r="227" spans="1:11" s="277" customFormat="1" ht="22.5">
      <c r="A227" s="265">
        <v>305</v>
      </c>
      <c r="B227" s="259">
        <v>100</v>
      </c>
      <c r="C227" s="259">
        <v>600</v>
      </c>
      <c r="D227" s="259">
        <v>200</v>
      </c>
      <c r="E227" s="260">
        <v>20</v>
      </c>
      <c r="F227" s="276"/>
      <c r="G227" s="261" t="s">
        <v>811</v>
      </c>
      <c r="H227" s="185">
        <v>0</v>
      </c>
      <c r="I227" s="185">
        <v>0</v>
      </c>
      <c r="J227" s="185">
        <f t="shared" si="3"/>
        <v>0</v>
      </c>
      <c r="K227" s="262"/>
    </row>
    <row r="228" spans="1:11" ht="12.75">
      <c r="A228" s="265">
        <v>305</v>
      </c>
      <c r="B228" s="259">
        <v>100</v>
      </c>
      <c r="C228" s="259">
        <v>600</v>
      </c>
      <c r="D228" s="259">
        <v>200</v>
      </c>
      <c r="E228" s="260">
        <v>30</v>
      </c>
      <c r="F228" s="276"/>
      <c r="G228" s="261" t="s">
        <v>812</v>
      </c>
      <c r="H228" s="185">
        <v>0</v>
      </c>
      <c r="I228" s="185">
        <v>0</v>
      </c>
      <c r="J228" s="185">
        <f t="shared" si="3"/>
        <v>0</v>
      </c>
      <c r="K228" s="262"/>
    </row>
    <row r="229" spans="1:11" ht="22.5">
      <c r="A229" s="265">
        <v>305</v>
      </c>
      <c r="B229" s="259">
        <v>100</v>
      </c>
      <c r="C229" s="259">
        <v>600</v>
      </c>
      <c r="D229" s="259">
        <v>200</v>
      </c>
      <c r="E229" s="260">
        <v>90</v>
      </c>
      <c r="F229" s="276"/>
      <c r="G229" s="261" t="s">
        <v>813</v>
      </c>
      <c r="H229" s="185">
        <v>0</v>
      </c>
      <c r="I229" s="185">
        <v>0</v>
      </c>
      <c r="J229" s="185">
        <f t="shared" si="3"/>
        <v>0</v>
      </c>
      <c r="K229" s="262"/>
    </row>
    <row r="230" spans="1:11" ht="33.75">
      <c r="A230" s="265">
        <v>305</v>
      </c>
      <c r="B230" s="259">
        <v>100</v>
      </c>
      <c r="C230" s="259">
        <v>600</v>
      </c>
      <c r="D230" s="259">
        <v>250</v>
      </c>
      <c r="E230" s="260"/>
      <c r="F230" s="276"/>
      <c r="G230" s="261" t="s">
        <v>814</v>
      </c>
      <c r="H230" s="185"/>
      <c r="I230" s="185">
        <v>0</v>
      </c>
      <c r="J230" s="185">
        <f t="shared" si="3"/>
        <v>0</v>
      </c>
      <c r="K230" s="262" t="s">
        <v>815</v>
      </c>
    </row>
    <row r="231" spans="1:11" s="277" customFormat="1" ht="22.5">
      <c r="A231" s="265">
        <v>305</v>
      </c>
      <c r="B231" s="259">
        <v>100</v>
      </c>
      <c r="C231" s="259">
        <v>600</v>
      </c>
      <c r="D231" s="260">
        <v>300</v>
      </c>
      <c r="E231" s="260"/>
      <c r="F231" s="259"/>
      <c r="G231" s="261" t="s">
        <v>816</v>
      </c>
      <c r="H231" s="185">
        <v>0</v>
      </c>
      <c r="I231" s="185">
        <v>0</v>
      </c>
      <c r="J231" s="185">
        <f t="shared" si="3"/>
        <v>0</v>
      </c>
      <c r="K231" s="262" t="s">
        <v>817</v>
      </c>
    </row>
    <row r="232" spans="1:11" ht="12.75">
      <c r="A232" s="265">
        <v>305</v>
      </c>
      <c r="B232" s="259">
        <v>100</v>
      </c>
      <c r="C232" s="259">
        <v>600</v>
      </c>
      <c r="D232" s="259">
        <v>400</v>
      </c>
      <c r="E232" s="259"/>
      <c r="F232" s="259"/>
      <c r="G232" s="275" t="s">
        <v>720</v>
      </c>
      <c r="H232" s="184">
        <v>0</v>
      </c>
      <c r="I232" s="184">
        <v>0</v>
      </c>
      <c r="J232" s="184">
        <f t="shared" si="3"/>
        <v>0</v>
      </c>
      <c r="K232" s="262" t="s">
        <v>818</v>
      </c>
    </row>
    <row r="233" spans="1:11" ht="12.75">
      <c r="A233" s="265">
        <v>305</v>
      </c>
      <c r="B233" s="259">
        <v>100</v>
      </c>
      <c r="C233" s="259">
        <v>600</v>
      </c>
      <c r="D233" s="259">
        <v>400</v>
      </c>
      <c r="E233" s="260">
        <v>10</v>
      </c>
      <c r="F233" s="276"/>
      <c r="G233" s="261" t="s">
        <v>819</v>
      </c>
      <c r="H233" s="185">
        <v>0</v>
      </c>
      <c r="I233" s="185">
        <v>0</v>
      </c>
      <c r="J233" s="185">
        <f t="shared" si="3"/>
        <v>0</v>
      </c>
      <c r="K233" s="262"/>
    </row>
    <row r="234" spans="1:11" ht="12.75">
      <c r="A234" s="265">
        <v>305</v>
      </c>
      <c r="B234" s="259">
        <v>100</v>
      </c>
      <c r="C234" s="259">
        <v>600</v>
      </c>
      <c r="D234" s="259">
        <v>400</v>
      </c>
      <c r="E234" s="260">
        <v>20</v>
      </c>
      <c r="F234" s="276"/>
      <c r="G234" s="261" t="s">
        <v>820</v>
      </c>
      <c r="H234" s="185">
        <v>0</v>
      </c>
      <c r="I234" s="185">
        <v>0</v>
      </c>
      <c r="J234" s="185">
        <f t="shared" si="3"/>
        <v>0</v>
      </c>
      <c r="K234" s="262"/>
    </row>
    <row r="235" spans="1:11" ht="12.75">
      <c r="A235" s="265">
        <v>305</v>
      </c>
      <c r="B235" s="259">
        <v>100</v>
      </c>
      <c r="C235" s="259">
        <v>600</v>
      </c>
      <c r="D235" s="259">
        <v>400</v>
      </c>
      <c r="E235" s="260">
        <v>30</v>
      </c>
      <c r="F235" s="276"/>
      <c r="G235" s="261" t="s">
        <v>810</v>
      </c>
      <c r="H235" s="185">
        <v>0</v>
      </c>
      <c r="I235" s="185">
        <v>0</v>
      </c>
      <c r="J235" s="185">
        <f t="shared" si="3"/>
        <v>0</v>
      </c>
      <c r="K235" s="262"/>
    </row>
    <row r="236" spans="1:11" s="277" customFormat="1" ht="22.5">
      <c r="A236" s="265">
        <v>305</v>
      </c>
      <c r="B236" s="259">
        <v>100</v>
      </c>
      <c r="C236" s="259">
        <v>600</v>
      </c>
      <c r="D236" s="259">
        <v>400</v>
      </c>
      <c r="E236" s="260">
        <v>40</v>
      </c>
      <c r="F236" s="276"/>
      <c r="G236" s="261" t="s">
        <v>811</v>
      </c>
      <c r="H236" s="185">
        <v>0</v>
      </c>
      <c r="I236" s="185">
        <v>0</v>
      </c>
      <c r="J236" s="185">
        <f t="shared" si="3"/>
        <v>0</v>
      </c>
      <c r="K236" s="262"/>
    </row>
    <row r="237" spans="1:11" ht="12.75">
      <c r="A237" s="265">
        <v>305</v>
      </c>
      <c r="B237" s="259">
        <v>100</v>
      </c>
      <c r="C237" s="259">
        <v>600</v>
      </c>
      <c r="D237" s="259">
        <v>400</v>
      </c>
      <c r="E237" s="260">
        <v>50</v>
      </c>
      <c r="F237" s="276"/>
      <c r="G237" s="261" t="s">
        <v>812</v>
      </c>
      <c r="H237" s="185">
        <v>0</v>
      </c>
      <c r="I237" s="185">
        <v>0</v>
      </c>
      <c r="J237" s="185">
        <f t="shared" si="3"/>
        <v>0</v>
      </c>
      <c r="K237" s="262"/>
    </row>
    <row r="238" spans="1:11" ht="22.5">
      <c r="A238" s="265">
        <v>305</v>
      </c>
      <c r="B238" s="259">
        <v>100</v>
      </c>
      <c r="C238" s="259">
        <v>600</v>
      </c>
      <c r="D238" s="259">
        <v>400</v>
      </c>
      <c r="E238" s="260">
        <v>60</v>
      </c>
      <c r="F238" s="276"/>
      <c r="G238" s="261" t="s">
        <v>821</v>
      </c>
      <c r="H238" s="185">
        <v>0</v>
      </c>
      <c r="I238" s="185">
        <v>0</v>
      </c>
      <c r="J238" s="185">
        <f t="shared" si="3"/>
        <v>0</v>
      </c>
      <c r="K238" s="262"/>
    </row>
    <row r="239" spans="1:11" ht="12.75">
      <c r="A239" s="265">
        <v>305</v>
      </c>
      <c r="B239" s="259">
        <v>100</v>
      </c>
      <c r="C239" s="259">
        <v>600</v>
      </c>
      <c r="D239" s="259">
        <v>400</v>
      </c>
      <c r="E239" s="260">
        <v>70</v>
      </c>
      <c r="F239" s="276"/>
      <c r="G239" s="261" t="s">
        <v>822</v>
      </c>
      <c r="H239" s="185">
        <v>0</v>
      </c>
      <c r="I239" s="185">
        <v>0</v>
      </c>
      <c r="J239" s="185">
        <f t="shared" si="3"/>
        <v>0</v>
      </c>
      <c r="K239" s="262"/>
    </row>
    <row r="240" spans="1:11" ht="12.75">
      <c r="A240" s="265">
        <v>305</v>
      </c>
      <c r="B240" s="259">
        <v>100</v>
      </c>
      <c r="C240" s="259">
        <v>600</v>
      </c>
      <c r="D240" s="259">
        <v>400</v>
      </c>
      <c r="E240" s="260">
        <v>90</v>
      </c>
      <c r="F240" s="276"/>
      <c r="G240" s="261" t="s">
        <v>823</v>
      </c>
      <c r="H240" s="185">
        <v>0</v>
      </c>
      <c r="I240" s="185">
        <v>0</v>
      </c>
      <c r="J240" s="185">
        <f t="shared" si="3"/>
        <v>0</v>
      </c>
      <c r="K240" s="262"/>
    </row>
    <row r="241" spans="1:11" ht="12.75">
      <c r="A241" s="265">
        <v>305</v>
      </c>
      <c r="B241" s="259">
        <v>100</v>
      </c>
      <c r="C241" s="259">
        <v>600</v>
      </c>
      <c r="D241" s="259">
        <v>500</v>
      </c>
      <c r="E241" s="259"/>
      <c r="F241" s="259"/>
      <c r="G241" s="275" t="s">
        <v>724</v>
      </c>
      <c r="H241" s="184">
        <v>0</v>
      </c>
      <c r="I241" s="184">
        <v>0</v>
      </c>
      <c r="J241" s="184">
        <f t="shared" si="3"/>
        <v>0</v>
      </c>
      <c r="K241" s="262" t="s">
        <v>824</v>
      </c>
    </row>
    <row r="242" spans="1:11" ht="22.5">
      <c r="A242" s="265">
        <v>305</v>
      </c>
      <c r="B242" s="259">
        <v>100</v>
      </c>
      <c r="C242" s="259">
        <v>600</v>
      </c>
      <c r="D242" s="259">
        <v>500</v>
      </c>
      <c r="E242" s="260">
        <v>10</v>
      </c>
      <c r="F242" s="276"/>
      <c r="G242" s="261" t="s">
        <v>821</v>
      </c>
      <c r="H242" s="185">
        <v>0</v>
      </c>
      <c r="I242" s="185">
        <v>0</v>
      </c>
      <c r="J242" s="185">
        <f t="shared" si="3"/>
        <v>0</v>
      </c>
      <c r="K242" s="262"/>
    </row>
    <row r="243" spans="1:11" ht="12.75">
      <c r="A243" s="265">
        <v>305</v>
      </c>
      <c r="B243" s="259">
        <v>100</v>
      </c>
      <c r="C243" s="259">
        <v>600</v>
      </c>
      <c r="D243" s="259">
        <v>500</v>
      </c>
      <c r="E243" s="260">
        <v>90</v>
      </c>
      <c r="F243" s="276"/>
      <c r="G243" s="261" t="s">
        <v>825</v>
      </c>
      <c r="H243" s="185">
        <v>0</v>
      </c>
      <c r="I243" s="185">
        <v>0</v>
      </c>
      <c r="J243" s="185">
        <f t="shared" si="3"/>
        <v>0</v>
      </c>
      <c r="K243" s="262"/>
    </row>
    <row r="244" spans="1:11" ht="12.75">
      <c r="A244" s="265">
        <v>305</v>
      </c>
      <c r="B244" s="259">
        <v>100</v>
      </c>
      <c r="C244" s="259">
        <v>650</v>
      </c>
      <c r="D244" s="259"/>
      <c r="E244" s="259"/>
      <c r="F244" s="259"/>
      <c r="G244" s="257" t="s">
        <v>826</v>
      </c>
      <c r="H244" s="184">
        <v>0</v>
      </c>
      <c r="I244" s="184">
        <v>0</v>
      </c>
      <c r="J244" s="184">
        <f t="shared" si="3"/>
        <v>0</v>
      </c>
      <c r="K244" s="262" t="s">
        <v>827</v>
      </c>
    </row>
    <row r="245" spans="1:11" ht="25.5" customHeight="1">
      <c r="A245" s="265">
        <v>305</v>
      </c>
      <c r="B245" s="259">
        <v>100</v>
      </c>
      <c r="C245" s="259">
        <v>650</v>
      </c>
      <c r="D245" s="260">
        <v>100</v>
      </c>
      <c r="E245" s="260"/>
      <c r="F245" s="259"/>
      <c r="G245" s="261" t="s">
        <v>828</v>
      </c>
      <c r="H245" s="185">
        <v>0</v>
      </c>
      <c r="I245" s="185">
        <v>0</v>
      </c>
      <c r="J245" s="185">
        <f t="shared" si="3"/>
        <v>0</v>
      </c>
      <c r="K245" s="262" t="s">
        <v>829</v>
      </c>
    </row>
    <row r="246" spans="1:11" ht="22.5">
      <c r="A246" s="265">
        <v>305</v>
      </c>
      <c r="B246" s="259">
        <v>100</v>
      </c>
      <c r="C246" s="259">
        <v>650</v>
      </c>
      <c r="D246" s="260">
        <v>200</v>
      </c>
      <c r="E246" s="260"/>
      <c r="F246" s="259"/>
      <c r="G246" s="261" t="s">
        <v>830</v>
      </c>
      <c r="H246" s="185">
        <v>0</v>
      </c>
      <c r="I246" s="185">
        <v>0</v>
      </c>
      <c r="J246" s="185">
        <f t="shared" si="3"/>
        <v>0</v>
      </c>
      <c r="K246" s="262" t="s">
        <v>831</v>
      </c>
    </row>
    <row r="247" spans="1:11" ht="22.5">
      <c r="A247" s="265">
        <v>305</v>
      </c>
      <c r="B247" s="259">
        <v>100</v>
      </c>
      <c r="C247" s="259">
        <v>650</v>
      </c>
      <c r="D247" s="260">
        <v>300</v>
      </c>
      <c r="E247" s="260"/>
      <c r="F247" s="259"/>
      <c r="G247" s="261" t="s">
        <v>832</v>
      </c>
      <c r="H247" s="185">
        <v>0</v>
      </c>
      <c r="I247" s="185">
        <v>0</v>
      </c>
      <c r="J247" s="185">
        <f t="shared" si="3"/>
        <v>0</v>
      </c>
      <c r="K247" s="262" t="s">
        <v>833</v>
      </c>
    </row>
    <row r="248" spans="1:11" ht="33.75">
      <c r="A248" s="265">
        <v>305</v>
      </c>
      <c r="B248" s="259">
        <v>100</v>
      </c>
      <c r="C248" s="259">
        <v>650</v>
      </c>
      <c r="D248" s="259">
        <v>400</v>
      </c>
      <c r="E248" s="259"/>
      <c r="F248" s="259"/>
      <c r="G248" s="257" t="s">
        <v>834</v>
      </c>
      <c r="H248" s="184">
        <v>0</v>
      </c>
      <c r="I248" s="184">
        <v>0</v>
      </c>
      <c r="J248" s="184">
        <f t="shared" si="3"/>
        <v>0</v>
      </c>
      <c r="K248" s="262" t="s">
        <v>835</v>
      </c>
    </row>
    <row r="249" spans="1:11" ht="22.5">
      <c r="A249" s="265">
        <v>305</v>
      </c>
      <c r="B249" s="259">
        <v>100</v>
      </c>
      <c r="C249" s="259">
        <v>650</v>
      </c>
      <c r="D249" s="259">
        <v>400</v>
      </c>
      <c r="E249" s="260">
        <v>10</v>
      </c>
      <c r="F249" s="276"/>
      <c r="G249" s="261" t="s">
        <v>836</v>
      </c>
      <c r="H249" s="185">
        <v>0</v>
      </c>
      <c r="I249" s="185">
        <v>0</v>
      </c>
      <c r="J249" s="185">
        <f t="shared" si="3"/>
        <v>0</v>
      </c>
      <c r="K249" s="262"/>
    </row>
    <row r="250" spans="1:11" ht="22.5">
      <c r="A250" s="265">
        <v>305</v>
      </c>
      <c r="B250" s="259">
        <v>100</v>
      </c>
      <c r="C250" s="259">
        <v>650</v>
      </c>
      <c r="D250" s="259">
        <v>400</v>
      </c>
      <c r="E250" s="260">
        <v>20</v>
      </c>
      <c r="F250" s="276"/>
      <c r="G250" s="261" t="s">
        <v>837</v>
      </c>
      <c r="H250" s="185">
        <v>0</v>
      </c>
      <c r="I250" s="185">
        <v>0</v>
      </c>
      <c r="J250" s="185">
        <f t="shared" si="3"/>
        <v>0</v>
      </c>
      <c r="K250" s="262"/>
    </row>
    <row r="251" spans="1:11" ht="22.5">
      <c r="A251" s="265">
        <v>305</v>
      </c>
      <c r="B251" s="259">
        <v>100</v>
      </c>
      <c r="C251" s="259">
        <v>650</v>
      </c>
      <c r="D251" s="259">
        <v>400</v>
      </c>
      <c r="E251" s="260">
        <v>30</v>
      </c>
      <c r="F251" s="276"/>
      <c r="G251" s="261" t="s">
        <v>838</v>
      </c>
      <c r="H251" s="185">
        <v>0</v>
      </c>
      <c r="I251" s="185">
        <v>0</v>
      </c>
      <c r="J251" s="185">
        <f t="shared" si="3"/>
        <v>0</v>
      </c>
      <c r="K251" s="262"/>
    </row>
    <row r="252" spans="1:11" ht="22.5">
      <c r="A252" s="265">
        <v>305</v>
      </c>
      <c r="B252" s="259">
        <v>100</v>
      </c>
      <c r="C252" s="259">
        <v>650</v>
      </c>
      <c r="D252" s="259">
        <v>400</v>
      </c>
      <c r="E252" s="260">
        <v>90</v>
      </c>
      <c r="F252" s="276"/>
      <c r="G252" s="261" t="s">
        <v>839</v>
      </c>
      <c r="H252" s="185">
        <v>0</v>
      </c>
      <c r="I252" s="185">
        <v>0</v>
      </c>
      <c r="J252" s="185">
        <f t="shared" si="3"/>
        <v>0</v>
      </c>
      <c r="K252" s="262"/>
    </row>
    <row r="253" spans="1:11" ht="33.75">
      <c r="A253" s="265">
        <v>305</v>
      </c>
      <c r="B253" s="259">
        <v>100</v>
      </c>
      <c r="C253" s="259">
        <v>650</v>
      </c>
      <c r="D253" s="259">
        <v>500</v>
      </c>
      <c r="E253" s="259"/>
      <c r="F253" s="259"/>
      <c r="G253" s="257" t="s">
        <v>840</v>
      </c>
      <c r="H253" s="184">
        <v>0</v>
      </c>
      <c r="I253" s="184">
        <v>0</v>
      </c>
      <c r="J253" s="184">
        <f t="shared" si="3"/>
        <v>0</v>
      </c>
      <c r="K253" s="262" t="s">
        <v>841</v>
      </c>
    </row>
    <row r="254" spans="1:11" ht="22.5">
      <c r="A254" s="265">
        <v>305</v>
      </c>
      <c r="B254" s="259">
        <v>100</v>
      </c>
      <c r="C254" s="259">
        <v>650</v>
      </c>
      <c r="D254" s="259">
        <v>500</v>
      </c>
      <c r="E254" s="260">
        <v>10</v>
      </c>
      <c r="F254" s="260"/>
      <c r="G254" s="261" t="s">
        <v>836</v>
      </c>
      <c r="H254" s="185">
        <v>0</v>
      </c>
      <c r="I254" s="185">
        <v>0</v>
      </c>
      <c r="J254" s="185">
        <f t="shared" si="3"/>
        <v>0</v>
      </c>
      <c r="K254" s="264"/>
    </row>
    <row r="255" spans="1:11" ht="22.5">
      <c r="A255" s="265">
        <v>305</v>
      </c>
      <c r="B255" s="259">
        <v>100</v>
      </c>
      <c r="C255" s="259">
        <v>650</v>
      </c>
      <c r="D255" s="259">
        <v>500</v>
      </c>
      <c r="E255" s="260">
        <v>20</v>
      </c>
      <c r="F255" s="260"/>
      <c r="G255" s="261" t="s">
        <v>837</v>
      </c>
      <c r="H255" s="185">
        <v>0</v>
      </c>
      <c r="I255" s="185">
        <v>0</v>
      </c>
      <c r="J255" s="185">
        <f t="shared" si="3"/>
        <v>0</v>
      </c>
      <c r="K255" s="264"/>
    </row>
    <row r="256" spans="1:11" ht="22.5">
      <c r="A256" s="265">
        <v>305</v>
      </c>
      <c r="B256" s="259">
        <v>100</v>
      </c>
      <c r="C256" s="259">
        <v>650</v>
      </c>
      <c r="D256" s="259">
        <v>500</v>
      </c>
      <c r="E256" s="260">
        <v>30</v>
      </c>
      <c r="F256" s="260"/>
      <c r="G256" s="261" t="s">
        <v>838</v>
      </c>
      <c r="H256" s="185">
        <v>0</v>
      </c>
      <c r="I256" s="185">
        <v>0</v>
      </c>
      <c r="J256" s="185">
        <f t="shared" si="3"/>
        <v>0</v>
      </c>
      <c r="K256" s="264"/>
    </row>
    <row r="257" spans="1:11" ht="22.5">
      <c r="A257" s="265">
        <v>305</v>
      </c>
      <c r="B257" s="259">
        <v>100</v>
      </c>
      <c r="C257" s="259">
        <v>650</v>
      </c>
      <c r="D257" s="259">
        <v>500</v>
      </c>
      <c r="E257" s="260">
        <v>90</v>
      </c>
      <c r="F257" s="260"/>
      <c r="G257" s="261" t="s">
        <v>839</v>
      </c>
      <c r="H257" s="185">
        <v>0</v>
      </c>
      <c r="I257" s="185">
        <v>0</v>
      </c>
      <c r="J257" s="185">
        <f t="shared" si="3"/>
        <v>0</v>
      </c>
      <c r="K257" s="264"/>
    </row>
    <row r="258" spans="1:11" ht="22.5">
      <c r="A258" s="265">
        <v>305</v>
      </c>
      <c r="B258" s="259">
        <v>100</v>
      </c>
      <c r="C258" s="259">
        <v>650</v>
      </c>
      <c r="D258" s="259">
        <v>600</v>
      </c>
      <c r="E258" s="259"/>
      <c r="F258" s="259"/>
      <c r="G258" s="257" t="s">
        <v>842</v>
      </c>
      <c r="H258" s="184">
        <v>0</v>
      </c>
      <c r="I258" s="184">
        <v>0</v>
      </c>
      <c r="J258" s="184">
        <f t="shared" si="3"/>
        <v>0</v>
      </c>
      <c r="K258" s="262" t="s">
        <v>843</v>
      </c>
    </row>
    <row r="259" spans="1:11" ht="22.5">
      <c r="A259" s="265">
        <v>305</v>
      </c>
      <c r="B259" s="259">
        <v>100</v>
      </c>
      <c r="C259" s="259">
        <v>650</v>
      </c>
      <c r="D259" s="259">
        <v>600</v>
      </c>
      <c r="E259" s="260">
        <v>5</v>
      </c>
      <c r="F259" s="276"/>
      <c r="G259" s="261" t="s">
        <v>844</v>
      </c>
      <c r="H259" s="185">
        <v>0</v>
      </c>
      <c r="I259" s="185">
        <v>0</v>
      </c>
      <c r="J259" s="185">
        <f t="shared" si="3"/>
        <v>0</v>
      </c>
      <c r="K259" s="262"/>
    </row>
    <row r="260" spans="1:11" ht="22.5">
      <c r="A260" s="265">
        <v>305</v>
      </c>
      <c r="B260" s="259">
        <v>100</v>
      </c>
      <c r="C260" s="259">
        <v>650</v>
      </c>
      <c r="D260" s="259">
        <v>600</v>
      </c>
      <c r="E260" s="260">
        <v>10</v>
      </c>
      <c r="F260" s="276"/>
      <c r="G260" s="261" t="s">
        <v>845</v>
      </c>
      <c r="H260" s="185">
        <v>0</v>
      </c>
      <c r="I260" s="185">
        <v>0</v>
      </c>
      <c r="J260" s="185">
        <f t="shared" si="3"/>
        <v>0</v>
      </c>
      <c r="K260" s="262"/>
    </row>
    <row r="261" spans="1:11" ht="22.5">
      <c r="A261" s="265">
        <v>305</v>
      </c>
      <c r="B261" s="259">
        <v>100</v>
      </c>
      <c r="C261" s="259">
        <v>650</v>
      </c>
      <c r="D261" s="259">
        <v>600</v>
      </c>
      <c r="E261" s="260">
        <v>15</v>
      </c>
      <c r="F261" s="276"/>
      <c r="G261" s="261" t="s">
        <v>846</v>
      </c>
      <c r="H261" s="185">
        <v>0</v>
      </c>
      <c r="I261" s="185">
        <v>0</v>
      </c>
      <c r="J261" s="185">
        <f t="shared" si="3"/>
        <v>0</v>
      </c>
      <c r="K261" s="262"/>
    </row>
    <row r="262" spans="1:11" ht="22.5">
      <c r="A262" s="265">
        <v>305</v>
      </c>
      <c r="B262" s="259">
        <v>100</v>
      </c>
      <c r="C262" s="259">
        <v>650</v>
      </c>
      <c r="D262" s="259">
        <v>600</v>
      </c>
      <c r="E262" s="260">
        <v>20</v>
      </c>
      <c r="F262" s="276"/>
      <c r="G262" s="261" t="s">
        <v>847</v>
      </c>
      <c r="H262" s="185">
        <v>0</v>
      </c>
      <c r="I262" s="185">
        <v>0</v>
      </c>
      <c r="J262" s="185">
        <f t="shared" si="3"/>
        <v>0</v>
      </c>
      <c r="K262" s="262"/>
    </row>
    <row r="263" spans="1:11" ht="22.5">
      <c r="A263" s="265">
        <v>305</v>
      </c>
      <c r="B263" s="259">
        <v>100</v>
      </c>
      <c r="C263" s="259">
        <v>650</v>
      </c>
      <c r="D263" s="259">
        <v>600</v>
      </c>
      <c r="E263" s="260">
        <v>25</v>
      </c>
      <c r="F263" s="276"/>
      <c r="G263" s="261" t="s">
        <v>848</v>
      </c>
      <c r="H263" s="185">
        <v>0</v>
      </c>
      <c r="I263" s="185">
        <v>0</v>
      </c>
      <c r="J263" s="185">
        <f t="shared" ref="J263:J326" si="4">+I263-H263</f>
        <v>0</v>
      </c>
      <c r="K263" s="262"/>
    </row>
    <row r="264" spans="1:11" ht="22.5">
      <c r="A264" s="265">
        <v>305</v>
      </c>
      <c r="B264" s="259">
        <v>100</v>
      </c>
      <c r="C264" s="259">
        <v>650</v>
      </c>
      <c r="D264" s="259">
        <v>600</v>
      </c>
      <c r="E264" s="260">
        <v>30</v>
      </c>
      <c r="F264" s="276"/>
      <c r="G264" s="261" t="s">
        <v>849</v>
      </c>
      <c r="H264" s="185">
        <v>0</v>
      </c>
      <c r="I264" s="185">
        <v>0</v>
      </c>
      <c r="J264" s="185">
        <f t="shared" si="4"/>
        <v>0</v>
      </c>
      <c r="K264" s="262"/>
    </row>
    <row r="265" spans="1:11" ht="22.5">
      <c r="A265" s="265">
        <v>305</v>
      </c>
      <c r="B265" s="259">
        <v>100</v>
      </c>
      <c r="C265" s="259">
        <v>650</v>
      </c>
      <c r="D265" s="259">
        <v>600</v>
      </c>
      <c r="E265" s="260">
        <v>35</v>
      </c>
      <c r="F265" s="276"/>
      <c r="G265" s="261" t="s">
        <v>850</v>
      </c>
      <c r="H265" s="185">
        <v>0</v>
      </c>
      <c r="I265" s="185">
        <v>0</v>
      </c>
      <c r="J265" s="185">
        <f t="shared" si="4"/>
        <v>0</v>
      </c>
      <c r="K265" s="262"/>
    </row>
    <row r="266" spans="1:11" ht="12.75">
      <c r="A266" s="265">
        <v>305</v>
      </c>
      <c r="B266" s="259">
        <v>100</v>
      </c>
      <c r="C266" s="259">
        <v>650</v>
      </c>
      <c r="D266" s="259">
        <v>600</v>
      </c>
      <c r="E266" s="260">
        <v>40</v>
      </c>
      <c r="F266" s="276"/>
      <c r="G266" s="261" t="s">
        <v>851</v>
      </c>
      <c r="H266" s="185">
        <v>0</v>
      </c>
      <c r="I266" s="185">
        <v>0</v>
      </c>
      <c r="J266" s="185">
        <f t="shared" si="4"/>
        <v>0</v>
      </c>
      <c r="K266" s="262"/>
    </row>
    <row r="267" spans="1:11" ht="12.75">
      <c r="A267" s="265">
        <v>305</v>
      </c>
      <c r="B267" s="259">
        <v>100</v>
      </c>
      <c r="C267" s="259">
        <v>650</v>
      </c>
      <c r="D267" s="259">
        <v>600</v>
      </c>
      <c r="E267" s="260">
        <v>45</v>
      </c>
      <c r="F267" s="276"/>
      <c r="G267" s="261" t="s">
        <v>852</v>
      </c>
      <c r="H267" s="185">
        <v>0</v>
      </c>
      <c r="I267" s="185">
        <v>0</v>
      </c>
      <c r="J267" s="185">
        <f t="shared" si="4"/>
        <v>0</v>
      </c>
      <c r="K267" s="262"/>
    </row>
    <row r="268" spans="1:11" ht="22.5">
      <c r="A268" s="265">
        <v>305</v>
      </c>
      <c r="B268" s="259">
        <v>100</v>
      </c>
      <c r="C268" s="259">
        <v>650</v>
      </c>
      <c r="D268" s="259">
        <v>600</v>
      </c>
      <c r="E268" s="260">
        <v>50</v>
      </c>
      <c r="F268" s="276"/>
      <c r="G268" s="261" t="s">
        <v>842</v>
      </c>
      <c r="H268" s="185">
        <v>0</v>
      </c>
      <c r="I268" s="185">
        <v>0</v>
      </c>
      <c r="J268" s="185">
        <f t="shared" si="4"/>
        <v>0</v>
      </c>
      <c r="K268" s="262"/>
    </row>
    <row r="269" spans="1:11" ht="22.5">
      <c r="A269" s="265">
        <v>305</v>
      </c>
      <c r="B269" s="259">
        <v>100</v>
      </c>
      <c r="C269" s="259">
        <v>650</v>
      </c>
      <c r="D269" s="259">
        <v>600</v>
      </c>
      <c r="E269" s="260">
        <v>90</v>
      </c>
      <c r="F269" s="276"/>
      <c r="G269" s="261" t="s">
        <v>839</v>
      </c>
      <c r="H269" s="185">
        <v>0</v>
      </c>
      <c r="I269" s="185">
        <v>0</v>
      </c>
      <c r="J269" s="185">
        <f t="shared" si="4"/>
        <v>0</v>
      </c>
      <c r="K269" s="262"/>
    </row>
    <row r="270" spans="1:11" ht="22.5">
      <c r="A270" s="265">
        <v>305</v>
      </c>
      <c r="B270" s="259">
        <v>100</v>
      </c>
      <c r="C270" s="259">
        <v>650</v>
      </c>
      <c r="D270" s="259">
        <v>700</v>
      </c>
      <c r="E270" s="259"/>
      <c r="F270" s="259"/>
      <c r="G270" s="257" t="s">
        <v>853</v>
      </c>
      <c r="H270" s="184">
        <v>0</v>
      </c>
      <c r="I270" s="184">
        <v>0</v>
      </c>
      <c r="J270" s="184">
        <f t="shared" si="4"/>
        <v>0</v>
      </c>
      <c r="K270" s="262" t="s">
        <v>854</v>
      </c>
    </row>
    <row r="271" spans="1:11" ht="22.5">
      <c r="A271" s="265">
        <v>305</v>
      </c>
      <c r="B271" s="259">
        <v>100</v>
      </c>
      <c r="C271" s="259">
        <v>650</v>
      </c>
      <c r="D271" s="259">
        <v>700</v>
      </c>
      <c r="E271" s="260">
        <v>5</v>
      </c>
      <c r="F271" s="260"/>
      <c r="G271" s="261" t="s">
        <v>844</v>
      </c>
      <c r="H271" s="185">
        <v>0</v>
      </c>
      <c r="I271" s="185">
        <v>0</v>
      </c>
      <c r="J271" s="185">
        <f t="shared" si="4"/>
        <v>0</v>
      </c>
      <c r="K271" s="264"/>
    </row>
    <row r="272" spans="1:11" ht="22.5">
      <c r="A272" s="265">
        <v>305</v>
      </c>
      <c r="B272" s="259">
        <v>100</v>
      </c>
      <c r="C272" s="259">
        <v>650</v>
      </c>
      <c r="D272" s="259">
        <v>700</v>
      </c>
      <c r="E272" s="260">
        <v>10</v>
      </c>
      <c r="F272" s="260"/>
      <c r="G272" s="261" t="s">
        <v>845</v>
      </c>
      <c r="H272" s="185">
        <v>0</v>
      </c>
      <c r="I272" s="185">
        <v>0</v>
      </c>
      <c r="J272" s="185">
        <f t="shared" si="4"/>
        <v>0</v>
      </c>
      <c r="K272" s="264"/>
    </row>
    <row r="273" spans="1:11" ht="22.5">
      <c r="A273" s="265">
        <v>305</v>
      </c>
      <c r="B273" s="259">
        <v>100</v>
      </c>
      <c r="C273" s="259">
        <v>650</v>
      </c>
      <c r="D273" s="259">
        <v>700</v>
      </c>
      <c r="E273" s="260">
        <v>15</v>
      </c>
      <c r="F273" s="260"/>
      <c r="G273" s="261" t="s">
        <v>846</v>
      </c>
      <c r="H273" s="185">
        <v>0</v>
      </c>
      <c r="I273" s="185">
        <v>0</v>
      </c>
      <c r="J273" s="185">
        <f t="shared" si="4"/>
        <v>0</v>
      </c>
      <c r="K273" s="264"/>
    </row>
    <row r="274" spans="1:11" ht="22.5">
      <c r="A274" s="265">
        <v>305</v>
      </c>
      <c r="B274" s="259">
        <v>100</v>
      </c>
      <c r="C274" s="259">
        <v>650</v>
      </c>
      <c r="D274" s="259">
        <v>700</v>
      </c>
      <c r="E274" s="260">
        <v>20</v>
      </c>
      <c r="F274" s="260"/>
      <c r="G274" s="261" t="s">
        <v>847</v>
      </c>
      <c r="H274" s="185">
        <v>0</v>
      </c>
      <c r="I274" s="185">
        <v>0</v>
      </c>
      <c r="J274" s="185">
        <f t="shared" si="4"/>
        <v>0</v>
      </c>
      <c r="K274" s="264"/>
    </row>
    <row r="275" spans="1:11" ht="22.5">
      <c r="A275" s="265">
        <v>305</v>
      </c>
      <c r="B275" s="259">
        <v>100</v>
      </c>
      <c r="C275" s="259">
        <v>650</v>
      </c>
      <c r="D275" s="259">
        <v>700</v>
      </c>
      <c r="E275" s="260">
        <v>25</v>
      </c>
      <c r="F275" s="260"/>
      <c r="G275" s="261" t="s">
        <v>848</v>
      </c>
      <c r="H275" s="185">
        <v>0</v>
      </c>
      <c r="I275" s="185">
        <v>0</v>
      </c>
      <c r="J275" s="185">
        <f t="shared" si="4"/>
        <v>0</v>
      </c>
      <c r="K275" s="264"/>
    </row>
    <row r="276" spans="1:11" ht="22.5">
      <c r="A276" s="265">
        <v>305</v>
      </c>
      <c r="B276" s="259">
        <v>100</v>
      </c>
      <c r="C276" s="259">
        <v>650</v>
      </c>
      <c r="D276" s="259">
        <v>700</v>
      </c>
      <c r="E276" s="260">
        <v>30</v>
      </c>
      <c r="F276" s="260"/>
      <c r="G276" s="261" t="s">
        <v>849</v>
      </c>
      <c r="H276" s="185">
        <v>0</v>
      </c>
      <c r="I276" s="185">
        <v>0</v>
      </c>
      <c r="J276" s="185">
        <f t="shared" si="4"/>
        <v>0</v>
      </c>
      <c r="K276" s="264"/>
    </row>
    <row r="277" spans="1:11" ht="22.5">
      <c r="A277" s="265">
        <v>305</v>
      </c>
      <c r="B277" s="259">
        <v>100</v>
      </c>
      <c r="C277" s="259">
        <v>650</v>
      </c>
      <c r="D277" s="259">
        <v>700</v>
      </c>
      <c r="E277" s="260">
        <v>35</v>
      </c>
      <c r="F277" s="260"/>
      <c r="G277" s="261" t="s">
        <v>850</v>
      </c>
      <c r="H277" s="185">
        <v>0</v>
      </c>
      <c r="I277" s="185">
        <v>0</v>
      </c>
      <c r="J277" s="185">
        <f t="shared" si="4"/>
        <v>0</v>
      </c>
      <c r="K277" s="264"/>
    </row>
    <row r="278" spans="1:11" ht="22.5">
      <c r="A278" s="265">
        <v>305</v>
      </c>
      <c r="B278" s="259">
        <v>100</v>
      </c>
      <c r="C278" s="259">
        <v>650</v>
      </c>
      <c r="D278" s="259">
        <v>700</v>
      </c>
      <c r="E278" s="260">
        <v>40</v>
      </c>
      <c r="F278" s="260"/>
      <c r="G278" s="261" t="s">
        <v>842</v>
      </c>
      <c r="H278" s="185">
        <v>0</v>
      </c>
      <c r="I278" s="185">
        <v>0</v>
      </c>
      <c r="J278" s="185">
        <f t="shared" si="4"/>
        <v>0</v>
      </c>
      <c r="K278" s="264"/>
    </row>
    <row r="279" spans="1:11" ht="22.5">
      <c r="A279" s="265">
        <v>305</v>
      </c>
      <c r="B279" s="259">
        <v>100</v>
      </c>
      <c r="C279" s="259">
        <v>650</v>
      </c>
      <c r="D279" s="259">
        <v>700</v>
      </c>
      <c r="E279" s="260">
        <v>90</v>
      </c>
      <c r="F279" s="260"/>
      <c r="G279" s="261" t="s">
        <v>839</v>
      </c>
      <c r="H279" s="185">
        <v>0</v>
      </c>
      <c r="I279" s="185">
        <v>0</v>
      </c>
      <c r="J279" s="185">
        <f t="shared" si="4"/>
        <v>0</v>
      </c>
      <c r="K279" s="264"/>
    </row>
    <row r="280" spans="1:11" ht="12.75">
      <c r="A280" s="265">
        <v>305</v>
      </c>
      <c r="B280" s="259">
        <v>100</v>
      </c>
      <c r="C280" s="259">
        <v>700</v>
      </c>
      <c r="D280" s="259"/>
      <c r="E280" s="259"/>
      <c r="F280" s="259"/>
      <c r="G280" s="257" t="s">
        <v>855</v>
      </c>
      <c r="H280" s="184">
        <v>0</v>
      </c>
      <c r="I280" s="184">
        <v>0</v>
      </c>
      <c r="J280" s="184">
        <f t="shared" si="4"/>
        <v>0</v>
      </c>
      <c r="K280" s="262" t="s">
        <v>856</v>
      </c>
    </row>
    <row r="281" spans="1:11" ht="12.75">
      <c r="A281" s="265">
        <v>305</v>
      </c>
      <c r="B281" s="259">
        <v>100</v>
      </c>
      <c r="C281" s="259">
        <v>700</v>
      </c>
      <c r="D281" s="260">
        <v>100</v>
      </c>
      <c r="E281" s="260"/>
      <c r="F281" s="259"/>
      <c r="G281" s="261" t="s">
        <v>857</v>
      </c>
      <c r="H281" s="185">
        <v>2166416</v>
      </c>
      <c r="I281" s="185">
        <v>2300000</v>
      </c>
      <c r="J281" s="185">
        <f t="shared" si="4"/>
        <v>133584</v>
      </c>
      <c r="K281" s="262" t="s">
        <v>858</v>
      </c>
    </row>
    <row r="282" spans="1:11" ht="12.75">
      <c r="A282" s="265">
        <v>305</v>
      </c>
      <c r="B282" s="259">
        <v>100</v>
      </c>
      <c r="C282" s="259">
        <v>700</v>
      </c>
      <c r="D282" s="260">
        <v>200</v>
      </c>
      <c r="E282" s="260"/>
      <c r="F282" s="259"/>
      <c r="G282" s="261" t="s">
        <v>859</v>
      </c>
      <c r="H282" s="185">
        <v>0</v>
      </c>
      <c r="I282" s="185">
        <v>0</v>
      </c>
      <c r="J282" s="185">
        <f t="shared" si="4"/>
        <v>0</v>
      </c>
      <c r="K282" s="262" t="s">
        <v>860</v>
      </c>
    </row>
    <row r="283" spans="1:11" ht="22.5">
      <c r="A283" s="265">
        <v>305</v>
      </c>
      <c r="B283" s="259">
        <v>100</v>
      </c>
      <c r="C283" s="259">
        <v>700</v>
      </c>
      <c r="D283" s="260">
        <v>300</v>
      </c>
      <c r="E283" s="260"/>
      <c r="F283" s="259"/>
      <c r="G283" s="261" t="s">
        <v>861</v>
      </c>
      <c r="H283" s="185">
        <v>0</v>
      </c>
      <c r="I283" s="185">
        <v>0</v>
      </c>
      <c r="J283" s="185">
        <f t="shared" si="4"/>
        <v>0</v>
      </c>
      <c r="K283" s="262" t="s">
        <v>862</v>
      </c>
    </row>
    <row r="284" spans="1:11" ht="12.75">
      <c r="A284" s="265">
        <v>305</v>
      </c>
      <c r="B284" s="259">
        <v>100</v>
      </c>
      <c r="C284" s="259">
        <v>700</v>
      </c>
      <c r="D284" s="260">
        <v>400</v>
      </c>
      <c r="E284" s="260"/>
      <c r="F284" s="259"/>
      <c r="G284" s="261" t="s">
        <v>863</v>
      </c>
      <c r="H284" s="185">
        <v>0</v>
      </c>
      <c r="I284" s="185">
        <v>0</v>
      </c>
      <c r="J284" s="185">
        <f t="shared" si="4"/>
        <v>0</v>
      </c>
      <c r="K284" s="262" t="s">
        <v>864</v>
      </c>
    </row>
    <row r="285" spans="1:11" ht="12.75">
      <c r="A285" s="265">
        <v>305</v>
      </c>
      <c r="B285" s="259">
        <v>100</v>
      </c>
      <c r="C285" s="259">
        <v>700</v>
      </c>
      <c r="D285" s="259">
        <v>500</v>
      </c>
      <c r="E285" s="259"/>
      <c r="F285" s="259"/>
      <c r="G285" s="263" t="s">
        <v>865</v>
      </c>
      <c r="H285" s="184">
        <v>0</v>
      </c>
      <c r="I285" s="184">
        <v>0</v>
      </c>
      <c r="J285" s="307">
        <f t="shared" si="4"/>
        <v>0</v>
      </c>
      <c r="K285" s="278" t="s">
        <v>866</v>
      </c>
    </row>
    <row r="286" spans="1:11" ht="12.75">
      <c r="A286" s="265">
        <v>305</v>
      </c>
      <c r="B286" s="259">
        <v>100</v>
      </c>
      <c r="C286" s="259">
        <v>700</v>
      </c>
      <c r="D286" s="259">
        <v>500</v>
      </c>
      <c r="E286" s="260">
        <v>5</v>
      </c>
      <c r="F286" s="276"/>
      <c r="G286" s="261" t="s">
        <v>867</v>
      </c>
      <c r="H286" s="185">
        <v>0</v>
      </c>
      <c r="I286" s="185">
        <v>0</v>
      </c>
      <c r="J286" s="185">
        <f t="shared" si="4"/>
        <v>0</v>
      </c>
      <c r="K286" s="262"/>
    </row>
    <row r="287" spans="1:11" ht="12.75">
      <c r="A287" s="265">
        <v>305</v>
      </c>
      <c r="B287" s="259">
        <v>100</v>
      </c>
      <c r="C287" s="259">
        <v>700</v>
      </c>
      <c r="D287" s="259">
        <v>500</v>
      </c>
      <c r="E287" s="260">
        <v>10</v>
      </c>
      <c r="F287" s="276"/>
      <c r="G287" s="261" t="s">
        <v>868</v>
      </c>
      <c r="H287" s="185">
        <v>0</v>
      </c>
      <c r="I287" s="185">
        <v>0</v>
      </c>
      <c r="J287" s="185">
        <f t="shared" si="4"/>
        <v>0</v>
      </c>
      <c r="K287" s="262"/>
    </row>
    <row r="288" spans="1:11" ht="12.75">
      <c r="A288" s="265">
        <v>305</v>
      </c>
      <c r="B288" s="259">
        <v>100</v>
      </c>
      <c r="C288" s="259">
        <v>700</v>
      </c>
      <c r="D288" s="259">
        <v>500</v>
      </c>
      <c r="E288" s="260">
        <v>15</v>
      </c>
      <c r="F288" s="276"/>
      <c r="G288" s="261" t="s">
        <v>869</v>
      </c>
      <c r="H288" s="185">
        <v>0</v>
      </c>
      <c r="I288" s="185">
        <v>0</v>
      </c>
      <c r="J288" s="185">
        <f t="shared" si="4"/>
        <v>0</v>
      </c>
      <c r="K288" s="262"/>
    </row>
    <row r="289" spans="1:11" ht="12.75">
      <c r="A289" s="265">
        <v>305</v>
      </c>
      <c r="B289" s="259">
        <v>100</v>
      </c>
      <c r="C289" s="259">
        <v>700</v>
      </c>
      <c r="D289" s="259">
        <v>500</v>
      </c>
      <c r="E289" s="260">
        <v>20</v>
      </c>
      <c r="F289" s="259"/>
      <c r="G289" s="261" t="s">
        <v>870</v>
      </c>
      <c r="H289" s="185">
        <v>0</v>
      </c>
      <c r="I289" s="185">
        <v>0</v>
      </c>
      <c r="J289" s="185">
        <f t="shared" si="4"/>
        <v>0</v>
      </c>
      <c r="K289" s="262"/>
    </row>
    <row r="290" spans="1:11" ht="12.75">
      <c r="A290" s="265">
        <v>305</v>
      </c>
      <c r="B290" s="259">
        <v>100</v>
      </c>
      <c r="C290" s="259">
        <v>700</v>
      </c>
      <c r="D290" s="259">
        <v>500</v>
      </c>
      <c r="E290" s="260">
        <v>25</v>
      </c>
      <c r="F290" s="276"/>
      <c r="G290" s="261" t="s">
        <v>871</v>
      </c>
      <c r="H290" s="185">
        <v>0</v>
      </c>
      <c r="I290" s="185">
        <v>0</v>
      </c>
      <c r="J290" s="185">
        <f t="shared" si="4"/>
        <v>0</v>
      </c>
      <c r="K290" s="262"/>
    </row>
    <row r="291" spans="1:11" ht="12.75">
      <c r="A291" s="265">
        <v>305</v>
      </c>
      <c r="B291" s="259">
        <v>100</v>
      </c>
      <c r="C291" s="259">
        <v>700</v>
      </c>
      <c r="D291" s="259">
        <v>500</v>
      </c>
      <c r="E291" s="260">
        <v>30</v>
      </c>
      <c r="F291" s="276"/>
      <c r="G291" s="261" t="s">
        <v>872</v>
      </c>
      <c r="H291" s="185">
        <v>0</v>
      </c>
      <c r="I291" s="185">
        <v>0</v>
      </c>
      <c r="J291" s="185">
        <f t="shared" si="4"/>
        <v>0</v>
      </c>
      <c r="K291" s="262"/>
    </row>
    <row r="292" spans="1:11" ht="12.75">
      <c r="A292" s="265">
        <v>305</v>
      </c>
      <c r="B292" s="259">
        <v>100</v>
      </c>
      <c r="C292" s="259">
        <v>700</v>
      </c>
      <c r="D292" s="259">
        <v>500</v>
      </c>
      <c r="E292" s="260">
        <v>35</v>
      </c>
      <c r="F292" s="276"/>
      <c r="G292" s="261" t="s">
        <v>873</v>
      </c>
      <c r="H292" s="185">
        <v>8300</v>
      </c>
      <c r="I292" s="185">
        <v>8300</v>
      </c>
      <c r="J292" s="185">
        <f t="shared" si="4"/>
        <v>0</v>
      </c>
      <c r="K292" s="262"/>
    </row>
    <row r="293" spans="1:11" ht="12.75">
      <c r="A293" s="265">
        <v>305</v>
      </c>
      <c r="B293" s="259">
        <v>100</v>
      </c>
      <c r="C293" s="259">
        <v>700</v>
      </c>
      <c r="D293" s="259">
        <v>500</v>
      </c>
      <c r="E293" s="260">
        <v>40</v>
      </c>
      <c r="F293" s="276"/>
      <c r="G293" s="261" t="s">
        <v>874</v>
      </c>
      <c r="H293" s="185">
        <v>103860</v>
      </c>
      <c r="I293" s="185">
        <v>100300</v>
      </c>
      <c r="J293" s="185">
        <f t="shared" si="4"/>
        <v>-3560</v>
      </c>
      <c r="K293" s="262"/>
    </row>
    <row r="294" spans="1:11" ht="12.75">
      <c r="A294" s="265">
        <v>305</v>
      </c>
      <c r="B294" s="259">
        <v>100</v>
      </c>
      <c r="C294" s="259">
        <v>700</v>
      </c>
      <c r="D294" s="259">
        <v>500</v>
      </c>
      <c r="E294" s="260">
        <v>45</v>
      </c>
      <c r="F294" s="276"/>
      <c r="G294" s="261" t="s">
        <v>875</v>
      </c>
      <c r="H294" s="185">
        <v>1000</v>
      </c>
      <c r="I294" s="185">
        <v>1000</v>
      </c>
      <c r="J294" s="185">
        <f t="shared" si="4"/>
        <v>0</v>
      </c>
      <c r="K294" s="262"/>
    </row>
    <row r="295" spans="1:11" ht="12.75">
      <c r="A295" s="265">
        <v>305</v>
      </c>
      <c r="B295" s="259">
        <v>100</v>
      </c>
      <c r="C295" s="259">
        <v>700</v>
      </c>
      <c r="D295" s="259">
        <v>500</v>
      </c>
      <c r="E295" s="260">
        <v>90</v>
      </c>
      <c r="F295" s="259"/>
      <c r="G295" s="261" t="s">
        <v>865</v>
      </c>
      <c r="H295" s="185">
        <v>0</v>
      </c>
      <c r="I295" s="185">
        <v>0</v>
      </c>
      <c r="J295" s="185">
        <f t="shared" si="4"/>
        <v>0</v>
      </c>
      <c r="K295" s="262"/>
    </row>
    <row r="296" spans="1:11" ht="22.5">
      <c r="A296" s="265">
        <v>305</v>
      </c>
      <c r="B296" s="259">
        <v>100</v>
      </c>
      <c r="C296" s="259">
        <v>700</v>
      </c>
      <c r="D296" s="259">
        <v>600</v>
      </c>
      <c r="E296" s="259"/>
      <c r="F296" s="259"/>
      <c r="G296" s="257" t="s">
        <v>876</v>
      </c>
      <c r="H296" s="308">
        <v>0</v>
      </c>
      <c r="I296" s="308">
        <v>0</v>
      </c>
      <c r="J296" s="308">
        <f t="shared" si="4"/>
        <v>0</v>
      </c>
      <c r="K296" s="262" t="s">
        <v>877</v>
      </c>
    </row>
    <row r="297" spans="1:11" ht="21.75" customHeight="1">
      <c r="A297" s="265">
        <v>305</v>
      </c>
      <c r="B297" s="259">
        <v>100</v>
      </c>
      <c r="C297" s="259">
        <v>700</v>
      </c>
      <c r="D297" s="259">
        <v>600</v>
      </c>
      <c r="E297" s="260">
        <v>10</v>
      </c>
      <c r="F297" s="260"/>
      <c r="G297" s="261" t="s">
        <v>878</v>
      </c>
      <c r="H297" s="185">
        <v>693000</v>
      </c>
      <c r="I297" s="185">
        <v>0</v>
      </c>
      <c r="J297" s="185">
        <f t="shared" si="4"/>
        <v>-693000</v>
      </c>
      <c r="K297" s="264"/>
    </row>
    <row r="298" spans="1:11" ht="22.5">
      <c r="A298" s="265">
        <v>305</v>
      </c>
      <c r="B298" s="259">
        <v>100</v>
      </c>
      <c r="C298" s="259">
        <v>700</v>
      </c>
      <c r="D298" s="259">
        <v>600</v>
      </c>
      <c r="E298" s="260">
        <v>90</v>
      </c>
      <c r="F298" s="260"/>
      <c r="G298" s="261" t="s">
        <v>879</v>
      </c>
      <c r="H298" s="185">
        <v>665448</v>
      </c>
      <c r="I298" s="185">
        <v>754000</v>
      </c>
      <c r="J298" s="185">
        <f t="shared" si="4"/>
        <v>88552</v>
      </c>
      <c r="K298" s="264"/>
    </row>
    <row r="299" spans="1:11" ht="12.75">
      <c r="A299" s="265">
        <v>305</v>
      </c>
      <c r="B299" s="259">
        <v>100</v>
      </c>
      <c r="C299" s="259">
        <v>700</v>
      </c>
      <c r="D299" s="259">
        <v>700</v>
      </c>
      <c r="E299" s="260"/>
      <c r="F299" s="260"/>
      <c r="G299" s="266" t="s">
        <v>880</v>
      </c>
      <c r="H299" s="306"/>
      <c r="I299" s="306">
        <v>0</v>
      </c>
      <c r="J299" s="306">
        <f t="shared" si="4"/>
        <v>0</v>
      </c>
      <c r="K299" s="264" t="s">
        <v>881</v>
      </c>
    </row>
    <row r="300" spans="1:11" ht="22.5">
      <c r="A300" s="265">
        <v>305</v>
      </c>
      <c r="B300" s="259">
        <v>100</v>
      </c>
      <c r="C300" s="259">
        <v>750</v>
      </c>
      <c r="D300" s="259"/>
      <c r="E300" s="259"/>
      <c r="F300" s="259"/>
      <c r="G300" s="257" t="s">
        <v>882</v>
      </c>
      <c r="H300" s="184">
        <v>0</v>
      </c>
      <c r="I300" s="184">
        <v>0</v>
      </c>
      <c r="J300" s="184">
        <f t="shared" si="4"/>
        <v>0</v>
      </c>
      <c r="K300" s="264" t="s">
        <v>883</v>
      </c>
    </row>
    <row r="301" spans="1:11" ht="22.5">
      <c r="A301" s="265">
        <v>305</v>
      </c>
      <c r="B301" s="259">
        <v>100</v>
      </c>
      <c r="C301" s="259">
        <v>750</v>
      </c>
      <c r="D301" s="259">
        <v>100</v>
      </c>
      <c r="E301" s="260"/>
      <c r="F301" s="260"/>
      <c r="G301" s="261" t="s">
        <v>884</v>
      </c>
      <c r="H301" s="185">
        <v>4000</v>
      </c>
      <c r="I301" s="185">
        <v>15000</v>
      </c>
      <c r="J301" s="185">
        <f t="shared" si="4"/>
        <v>11000</v>
      </c>
      <c r="K301" s="264" t="s">
        <v>885</v>
      </c>
    </row>
    <row r="302" spans="1:11" ht="22.5">
      <c r="A302" s="265">
        <v>305</v>
      </c>
      <c r="B302" s="259">
        <v>100</v>
      </c>
      <c r="C302" s="259">
        <v>750</v>
      </c>
      <c r="D302" s="259">
        <v>200</v>
      </c>
      <c r="E302" s="260"/>
      <c r="F302" s="259"/>
      <c r="G302" s="261" t="s">
        <v>886</v>
      </c>
      <c r="H302" s="185">
        <v>30500</v>
      </c>
      <c r="I302" s="185">
        <v>0</v>
      </c>
      <c r="J302" s="185">
        <f t="shared" si="4"/>
        <v>-30500</v>
      </c>
      <c r="K302" s="262" t="s">
        <v>887</v>
      </c>
    </row>
    <row r="303" spans="1:11" ht="22.5">
      <c r="A303" s="265">
        <v>305</v>
      </c>
      <c r="B303" s="259">
        <v>100</v>
      </c>
      <c r="C303" s="259">
        <v>750</v>
      </c>
      <c r="D303" s="259">
        <v>300</v>
      </c>
      <c r="E303" s="259"/>
      <c r="F303" s="259"/>
      <c r="G303" s="257" t="s">
        <v>888</v>
      </c>
      <c r="H303" s="184">
        <v>0</v>
      </c>
      <c r="I303" s="184">
        <v>0</v>
      </c>
      <c r="J303" s="184">
        <f t="shared" si="4"/>
        <v>0</v>
      </c>
      <c r="K303" s="262" t="s">
        <v>889</v>
      </c>
    </row>
    <row r="304" spans="1:11" ht="22.5">
      <c r="A304" s="265">
        <v>305</v>
      </c>
      <c r="B304" s="259">
        <v>100</v>
      </c>
      <c r="C304" s="259">
        <v>750</v>
      </c>
      <c r="D304" s="259">
        <v>300</v>
      </c>
      <c r="E304" s="260">
        <v>10</v>
      </c>
      <c r="F304" s="259"/>
      <c r="G304" s="261" t="s">
        <v>890</v>
      </c>
      <c r="H304" s="185">
        <v>0</v>
      </c>
      <c r="I304" s="185">
        <v>0</v>
      </c>
      <c r="J304" s="185">
        <f t="shared" si="4"/>
        <v>0</v>
      </c>
      <c r="K304" s="262" t="s">
        <v>891</v>
      </c>
    </row>
    <row r="305" spans="1:11" ht="12.75">
      <c r="A305" s="265">
        <v>305</v>
      </c>
      <c r="B305" s="259">
        <v>100</v>
      </c>
      <c r="C305" s="259">
        <v>750</v>
      </c>
      <c r="D305" s="259">
        <v>300</v>
      </c>
      <c r="E305" s="259">
        <v>20</v>
      </c>
      <c r="F305" s="259"/>
      <c r="G305" s="257" t="s">
        <v>892</v>
      </c>
      <c r="H305" s="184">
        <v>0</v>
      </c>
      <c r="I305" s="184">
        <v>0</v>
      </c>
      <c r="J305" s="184">
        <f t="shared" si="4"/>
        <v>0</v>
      </c>
      <c r="K305" s="262" t="s">
        <v>893</v>
      </c>
    </row>
    <row r="306" spans="1:11" ht="22.5">
      <c r="A306" s="265">
        <v>305</v>
      </c>
      <c r="B306" s="259">
        <v>100</v>
      </c>
      <c r="C306" s="259">
        <v>750</v>
      </c>
      <c r="D306" s="259">
        <v>300</v>
      </c>
      <c r="E306" s="259">
        <v>20</v>
      </c>
      <c r="F306" s="260">
        <v>5</v>
      </c>
      <c r="G306" s="261" t="s">
        <v>894</v>
      </c>
      <c r="H306" s="185">
        <v>0</v>
      </c>
      <c r="I306" s="185">
        <v>203000</v>
      </c>
      <c r="J306" s="185">
        <f t="shared" si="4"/>
        <v>203000</v>
      </c>
      <c r="K306" s="262"/>
    </row>
    <row r="307" spans="1:11" ht="12.75">
      <c r="A307" s="265">
        <v>305</v>
      </c>
      <c r="B307" s="259">
        <v>100</v>
      </c>
      <c r="C307" s="259">
        <v>750</v>
      </c>
      <c r="D307" s="259">
        <v>300</v>
      </c>
      <c r="E307" s="259">
        <v>20</v>
      </c>
      <c r="F307" s="260">
        <v>10</v>
      </c>
      <c r="G307" s="261" t="s">
        <v>895</v>
      </c>
      <c r="H307" s="185">
        <v>0</v>
      </c>
      <c r="I307" s="185">
        <v>0</v>
      </c>
      <c r="J307" s="185">
        <f t="shared" si="4"/>
        <v>0</v>
      </c>
      <c r="K307" s="262"/>
    </row>
    <row r="308" spans="1:11" ht="22.5">
      <c r="A308" s="265">
        <v>305</v>
      </c>
      <c r="B308" s="259">
        <v>100</v>
      </c>
      <c r="C308" s="259">
        <v>750</v>
      </c>
      <c r="D308" s="259">
        <v>300</v>
      </c>
      <c r="E308" s="259">
        <v>20</v>
      </c>
      <c r="F308" s="260">
        <v>15</v>
      </c>
      <c r="G308" s="261" t="s">
        <v>896</v>
      </c>
      <c r="H308" s="185">
        <v>0</v>
      </c>
      <c r="I308" s="185">
        <v>0</v>
      </c>
      <c r="J308" s="185">
        <f t="shared" si="4"/>
        <v>0</v>
      </c>
      <c r="K308" s="262"/>
    </row>
    <row r="309" spans="1:11" ht="22.5">
      <c r="A309" s="265">
        <v>305</v>
      </c>
      <c r="B309" s="259">
        <v>100</v>
      </c>
      <c r="C309" s="259">
        <v>750</v>
      </c>
      <c r="D309" s="259">
        <v>300</v>
      </c>
      <c r="E309" s="259">
        <v>30</v>
      </c>
      <c r="F309" s="259"/>
      <c r="G309" s="257" t="s">
        <v>897</v>
      </c>
      <c r="H309" s="184">
        <v>0</v>
      </c>
      <c r="I309" s="184">
        <v>0</v>
      </c>
      <c r="J309" s="184">
        <f t="shared" si="4"/>
        <v>0</v>
      </c>
      <c r="K309" s="262" t="s">
        <v>898</v>
      </c>
    </row>
    <row r="310" spans="1:11" ht="22.5">
      <c r="A310" s="265">
        <v>305</v>
      </c>
      <c r="B310" s="259">
        <v>100</v>
      </c>
      <c r="C310" s="259">
        <v>750</v>
      </c>
      <c r="D310" s="259">
        <v>300</v>
      </c>
      <c r="E310" s="259">
        <v>30</v>
      </c>
      <c r="F310" s="260">
        <v>5</v>
      </c>
      <c r="G310" s="261" t="s">
        <v>899</v>
      </c>
      <c r="H310" s="185">
        <v>0</v>
      </c>
      <c r="I310" s="185">
        <v>0</v>
      </c>
      <c r="J310" s="185">
        <f t="shared" si="4"/>
        <v>0</v>
      </c>
      <c r="K310" s="262"/>
    </row>
    <row r="311" spans="1:11" ht="12.75">
      <c r="A311" s="265">
        <v>305</v>
      </c>
      <c r="B311" s="259">
        <v>100</v>
      </c>
      <c r="C311" s="259">
        <v>750</v>
      </c>
      <c r="D311" s="259">
        <v>300</v>
      </c>
      <c r="E311" s="259">
        <v>30</v>
      </c>
      <c r="F311" s="260">
        <v>10</v>
      </c>
      <c r="G311" s="261" t="s">
        <v>900</v>
      </c>
      <c r="H311" s="185">
        <v>0</v>
      </c>
      <c r="I311" s="185">
        <v>0</v>
      </c>
      <c r="J311" s="185">
        <f t="shared" si="4"/>
        <v>0</v>
      </c>
      <c r="K311" s="262"/>
    </row>
    <row r="312" spans="1:11" ht="12.75">
      <c r="A312" s="265">
        <v>305</v>
      </c>
      <c r="B312" s="259">
        <v>100</v>
      </c>
      <c r="C312" s="259">
        <v>750</v>
      </c>
      <c r="D312" s="259">
        <v>300</v>
      </c>
      <c r="E312" s="259">
        <v>30</v>
      </c>
      <c r="F312" s="260">
        <v>15</v>
      </c>
      <c r="G312" s="261" t="s">
        <v>901</v>
      </c>
      <c r="H312" s="185">
        <v>0</v>
      </c>
      <c r="I312" s="185">
        <v>0</v>
      </c>
      <c r="J312" s="185">
        <f t="shared" si="4"/>
        <v>0</v>
      </c>
      <c r="K312" s="262"/>
    </row>
    <row r="313" spans="1:11" ht="12.75">
      <c r="A313" s="265">
        <v>305</v>
      </c>
      <c r="B313" s="259">
        <v>100</v>
      </c>
      <c r="C313" s="259">
        <v>750</v>
      </c>
      <c r="D313" s="259">
        <v>300</v>
      </c>
      <c r="E313" s="259">
        <v>30</v>
      </c>
      <c r="F313" s="260">
        <v>20</v>
      </c>
      <c r="G313" s="261" t="s">
        <v>902</v>
      </c>
      <c r="H313" s="185">
        <v>0</v>
      </c>
      <c r="I313" s="185">
        <v>0</v>
      </c>
      <c r="J313" s="185">
        <f t="shared" si="4"/>
        <v>0</v>
      </c>
      <c r="K313" s="262"/>
    </row>
    <row r="314" spans="1:11" ht="12.75">
      <c r="A314" s="265">
        <v>305</v>
      </c>
      <c r="B314" s="259">
        <v>100</v>
      </c>
      <c r="C314" s="259">
        <v>750</v>
      </c>
      <c r="D314" s="259">
        <v>300</v>
      </c>
      <c r="E314" s="259">
        <v>40</v>
      </c>
      <c r="F314" s="259"/>
      <c r="G314" s="257" t="s">
        <v>903</v>
      </c>
      <c r="H314" s="184">
        <v>0</v>
      </c>
      <c r="I314" s="184">
        <v>0</v>
      </c>
      <c r="J314" s="184">
        <f t="shared" si="4"/>
        <v>0</v>
      </c>
      <c r="K314" s="262" t="s">
        <v>904</v>
      </c>
    </row>
    <row r="315" spans="1:11" ht="12.75">
      <c r="A315" s="265">
        <v>305</v>
      </c>
      <c r="B315" s="259">
        <v>100</v>
      </c>
      <c r="C315" s="259">
        <v>750</v>
      </c>
      <c r="D315" s="259">
        <v>300</v>
      </c>
      <c r="E315" s="259">
        <v>40</v>
      </c>
      <c r="F315" s="260">
        <v>5</v>
      </c>
      <c r="G315" s="261" t="s">
        <v>905</v>
      </c>
      <c r="H315" s="185">
        <v>0</v>
      </c>
      <c r="I315" s="185">
        <v>0</v>
      </c>
      <c r="J315" s="185">
        <f t="shared" si="4"/>
        <v>0</v>
      </c>
      <c r="K315" s="262"/>
    </row>
    <row r="316" spans="1:11" ht="12.75">
      <c r="A316" s="265">
        <v>305</v>
      </c>
      <c r="B316" s="259">
        <v>100</v>
      </c>
      <c r="C316" s="259">
        <v>750</v>
      </c>
      <c r="D316" s="259">
        <v>300</v>
      </c>
      <c r="E316" s="259">
        <v>40</v>
      </c>
      <c r="F316" s="260">
        <v>10</v>
      </c>
      <c r="G316" s="261" t="s">
        <v>635</v>
      </c>
      <c r="H316" s="185">
        <v>0</v>
      </c>
      <c r="I316" s="185">
        <v>0</v>
      </c>
      <c r="J316" s="185">
        <f t="shared" si="4"/>
        <v>0</v>
      </c>
      <c r="K316" s="272"/>
    </row>
    <row r="317" spans="1:11" s="277" customFormat="1" ht="12.75">
      <c r="A317" s="265">
        <v>305</v>
      </c>
      <c r="B317" s="259">
        <v>100</v>
      </c>
      <c r="C317" s="259">
        <v>750</v>
      </c>
      <c r="D317" s="259">
        <v>300</v>
      </c>
      <c r="E317" s="260">
        <v>50</v>
      </c>
      <c r="F317" s="259"/>
      <c r="G317" s="261" t="s">
        <v>906</v>
      </c>
      <c r="H317" s="185">
        <v>0</v>
      </c>
      <c r="I317" s="185">
        <v>0</v>
      </c>
      <c r="J317" s="185">
        <f t="shared" si="4"/>
        <v>0</v>
      </c>
      <c r="K317" s="262" t="s">
        <v>907</v>
      </c>
    </row>
    <row r="318" spans="1:11" ht="12.75">
      <c r="A318" s="265">
        <v>305</v>
      </c>
      <c r="B318" s="259">
        <v>100</v>
      </c>
      <c r="C318" s="259">
        <v>750</v>
      </c>
      <c r="D318" s="259">
        <v>300</v>
      </c>
      <c r="E318" s="259">
        <v>60</v>
      </c>
      <c r="F318" s="259"/>
      <c r="G318" s="257" t="s">
        <v>908</v>
      </c>
      <c r="H318" s="184">
        <v>0</v>
      </c>
      <c r="I318" s="184">
        <v>0</v>
      </c>
      <c r="J318" s="184">
        <f t="shared" si="4"/>
        <v>0</v>
      </c>
      <c r="K318" s="262" t="s">
        <v>909</v>
      </c>
    </row>
    <row r="319" spans="1:11" ht="12.75">
      <c r="A319" s="265">
        <v>305</v>
      </c>
      <c r="B319" s="259">
        <v>100</v>
      </c>
      <c r="C319" s="259">
        <v>750</v>
      </c>
      <c r="D319" s="259">
        <v>300</v>
      </c>
      <c r="E319" s="259">
        <v>60</v>
      </c>
      <c r="F319" s="260">
        <v>5</v>
      </c>
      <c r="G319" s="261" t="s">
        <v>910</v>
      </c>
      <c r="H319" s="185">
        <v>530000</v>
      </c>
      <c r="I319" s="185">
        <v>1273000</v>
      </c>
      <c r="J319" s="185">
        <f t="shared" si="4"/>
        <v>743000</v>
      </c>
      <c r="K319" s="262"/>
    </row>
    <row r="320" spans="1:11" ht="12.75">
      <c r="A320" s="265">
        <v>305</v>
      </c>
      <c r="B320" s="259">
        <v>100</v>
      </c>
      <c r="C320" s="259">
        <v>750</v>
      </c>
      <c r="D320" s="259">
        <v>300</v>
      </c>
      <c r="E320" s="259">
        <v>60</v>
      </c>
      <c r="F320" s="260">
        <v>10</v>
      </c>
      <c r="G320" s="261" t="s">
        <v>911</v>
      </c>
      <c r="H320" s="185">
        <v>0</v>
      </c>
      <c r="I320" s="185">
        <v>0</v>
      </c>
      <c r="J320" s="185">
        <f t="shared" si="4"/>
        <v>0</v>
      </c>
      <c r="K320" s="262"/>
    </row>
    <row r="321" spans="1:11" ht="12.75">
      <c r="A321" s="265">
        <v>305</v>
      </c>
      <c r="B321" s="259">
        <v>100</v>
      </c>
      <c r="C321" s="259">
        <v>750</v>
      </c>
      <c r="D321" s="259">
        <v>300</v>
      </c>
      <c r="E321" s="259">
        <v>60</v>
      </c>
      <c r="F321" s="260">
        <v>15</v>
      </c>
      <c r="G321" s="261" t="s">
        <v>912</v>
      </c>
      <c r="H321" s="185">
        <v>0</v>
      </c>
      <c r="I321" s="185">
        <v>0</v>
      </c>
      <c r="J321" s="185">
        <f t="shared" si="4"/>
        <v>0</v>
      </c>
      <c r="K321" s="262"/>
    </row>
    <row r="322" spans="1:11" ht="12.75">
      <c r="A322" s="265">
        <v>305</v>
      </c>
      <c r="B322" s="259">
        <v>100</v>
      </c>
      <c r="C322" s="259">
        <v>750</v>
      </c>
      <c r="D322" s="259">
        <v>300</v>
      </c>
      <c r="E322" s="259">
        <v>60</v>
      </c>
      <c r="F322" s="260">
        <v>20</v>
      </c>
      <c r="G322" s="261" t="s">
        <v>913</v>
      </c>
      <c r="H322" s="185">
        <v>0</v>
      </c>
      <c r="I322" s="185">
        <v>0</v>
      </c>
      <c r="J322" s="185">
        <f t="shared" si="4"/>
        <v>0</v>
      </c>
      <c r="K322" s="262"/>
    </row>
    <row r="323" spans="1:11" ht="12.75">
      <c r="A323" s="265">
        <v>305</v>
      </c>
      <c r="B323" s="259">
        <v>100</v>
      </c>
      <c r="C323" s="259">
        <v>750</v>
      </c>
      <c r="D323" s="259">
        <v>300</v>
      </c>
      <c r="E323" s="259">
        <v>60</v>
      </c>
      <c r="F323" s="260">
        <v>25</v>
      </c>
      <c r="G323" s="261" t="s">
        <v>914</v>
      </c>
      <c r="H323" s="185">
        <v>120000</v>
      </c>
      <c r="I323" s="185">
        <v>120000</v>
      </c>
      <c r="J323" s="185">
        <f t="shared" si="4"/>
        <v>0</v>
      </c>
      <c r="K323" s="262"/>
    </row>
    <row r="324" spans="1:11" ht="12.75">
      <c r="A324" s="265">
        <v>305</v>
      </c>
      <c r="B324" s="259">
        <v>100</v>
      </c>
      <c r="C324" s="259">
        <v>750</v>
      </c>
      <c r="D324" s="259">
        <v>300</v>
      </c>
      <c r="E324" s="259">
        <v>60</v>
      </c>
      <c r="F324" s="260">
        <v>30</v>
      </c>
      <c r="G324" s="261" t="s">
        <v>915</v>
      </c>
      <c r="H324" s="185">
        <v>197600</v>
      </c>
      <c r="I324" s="185">
        <v>150000</v>
      </c>
      <c r="J324" s="185">
        <f t="shared" si="4"/>
        <v>-47600</v>
      </c>
      <c r="K324" s="262"/>
    </row>
    <row r="325" spans="1:11" ht="12.75">
      <c r="A325" s="265">
        <v>305</v>
      </c>
      <c r="B325" s="259">
        <v>100</v>
      </c>
      <c r="C325" s="259">
        <v>750</v>
      </c>
      <c r="D325" s="259">
        <v>300</v>
      </c>
      <c r="E325" s="259">
        <v>60</v>
      </c>
      <c r="F325" s="260">
        <v>35</v>
      </c>
      <c r="G325" s="261" t="s">
        <v>916</v>
      </c>
      <c r="H325" s="185">
        <v>0</v>
      </c>
      <c r="I325" s="185">
        <v>0</v>
      </c>
      <c r="J325" s="185">
        <f t="shared" si="4"/>
        <v>0</v>
      </c>
      <c r="K325" s="262"/>
    </row>
    <row r="326" spans="1:11" ht="12.75">
      <c r="A326" s="265">
        <v>305</v>
      </c>
      <c r="B326" s="259">
        <v>100</v>
      </c>
      <c r="C326" s="259">
        <v>750</v>
      </c>
      <c r="D326" s="259">
        <v>300</v>
      </c>
      <c r="E326" s="259">
        <v>60</v>
      </c>
      <c r="F326" s="260">
        <v>40</v>
      </c>
      <c r="G326" s="261" t="s">
        <v>917</v>
      </c>
      <c r="H326" s="185">
        <v>98000</v>
      </c>
      <c r="I326" s="185">
        <v>58000</v>
      </c>
      <c r="J326" s="185">
        <f t="shared" si="4"/>
        <v>-40000</v>
      </c>
      <c r="K326" s="262"/>
    </row>
    <row r="327" spans="1:11" ht="22.5">
      <c r="A327" s="265">
        <v>305</v>
      </c>
      <c r="B327" s="259">
        <v>100</v>
      </c>
      <c r="C327" s="259">
        <v>750</v>
      </c>
      <c r="D327" s="259">
        <v>300</v>
      </c>
      <c r="E327" s="259">
        <v>60</v>
      </c>
      <c r="F327" s="260">
        <v>90</v>
      </c>
      <c r="G327" s="261" t="s">
        <v>918</v>
      </c>
      <c r="H327" s="185">
        <v>200</v>
      </c>
      <c r="I327" s="185">
        <v>430</v>
      </c>
      <c r="J327" s="185">
        <f t="shared" ref="J327:J390" si="5">+I327-H327</f>
        <v>230</v>
      </c>
      <c r="K327" s="262"/>
    </row>
    <row r="328" spans="1:11" ht="12.75">
      <c r="A328" s="265">
        <v>305</v>
      </c>
      <c r="B328" s="259">
        <v>100</v>
      </c>
      <c r="C328" s="259">
        <v>750</v>
      </c>
      <c r="D328" s="259">
        <v>400</v>
      </c>
      <c r="E328" s="259"/>
      <c r="F328" s="259"/>
      <c r="G328" s="257" t="s">
        <v>919</v>
      </c>
      <c r="H328" s="184">
        <v>0</v>
      </c>
      <c r="I328" s="184">
        <v>0</v>
      </c>
      <c r="J328" s="184">
        <f t="shared" si="5"/>
        <v>0</v>
      </c>
      <c r="K328" s="264" t="s">
        <v>920</v>
      </c>
    </row>
    <row r="329" spans="1:11" ht="22.5">
      <c r="A329" s="265">
        <v>305</v>
      </c>
      <c r="B329" s="259">
        <v>100</v>
      </c>
      <c r="C329" s="259">
        <v>750</v>
      </c>
      <c r="D329" s="259">
        <v>400</v>
      </c>
      <c r="E329" s="260">
        <v>10</v>
      </c>
      <c r="F329" s="260"/>
      <c r="G329" s="261" t="s">
        <v>921</v>
      </c>
      <c r="H329" s="185">
        <v>43100</v>
      </c>
      <c r="I329" s="185">
        <v>39200</v>
      </c>
      <c r="J329" s="185">
        <f t="shared" si="5"/>
        <v>-3900</v>
      </c>
      <c r="K329" s="264" t="s">
        <v>922</v>
      </c>
    </row>
    <row r="330" spans="1:11" ht="22.5">
      <c r="A330" s="265">
        <v>305</v>
      </c>
      <c r="B330" s="259">
        <v>100</v>
      </c>
      <c r="C330" s="259">
        <v>750</v>
      </c>
      <c r="D330" s="259">
        <v>400</v>
      </c>
      <c r="E330" s="260">
        <v>20</v>
      </c>
      <c r="F330" s="259"/>
      <c r="G330" s="261" t="s">
        <v>923</v>
      </c>
      <c r="H330" s="185">
        <v>0</v>
      </c>
      <c r="I330" s="185">
        <v>0</v>
      </c>
      <c r="J330" s="185">
        <f t="shared" si="5"/>
        <v>0</v>
      </c>
      <c r="K330" s="262" t="s">
        <v>924</v>
      </c>
    </row>
    <row r="331" spans="1:11" ht="22.5">
      <c r="A331" s="265">
        <v>305</v>
      </c>
      <c r="B331" s="259">
        <v>100</v>
      </c>
      <c r="C331" s="259">
        <v>750</v>
      </c>
      <c r="D331" s="259">
        <v>400</v>
      </c>
      <c r="E331" s="260">
        <v>30</v>
      </c>
      <c r="F331" s="259"/>
      <c r="G331" s="261" t="s">
        <v>925</v>
      </c>
      <c r="H331" s="185">
        <v>0</v>
      </c>
      <c r="I331" s="185">
        <v>0</v>
      </c>
      <c r="J331" s="185">
        <f t="shared" si="5"/>
        <v>0</v>
      </c>
      <c r="K331" s="262" t="s">
        <v>926</v>
      </c>
    </row>
    <row r="332" spans="1:11" ht="12.75">
      <c r="A332" s="265">
        <v>305</v>
      </c>
      <c r="B332" s="259">
        <v>100</v>
      </c>
      <c r="C332" s="259">
        <v>800</v>
      </c>
      <c r="D332" s="259"/>
      <c r="E332" s="259"/>
      <c r="F332" s="259"/>
      <c r="G332" s="257" t="s">
        <v>927</v>
      </c>
      <c r="H332" s="184">
        <v>0</v>
      </c>
      <c r="I332" s="184">
        <v>0</v>
      </c>
      <c r="J332" s="184">
        <f t="shared" si="5"/>
        <v>0</v>
      </c>
      <c r="K332" s="264" t="s">
        <v>928</v>
      </c>
    </row>
    <row r="333" spans="1:11" ht="22.5">
      <c r="A333" s="265">
        <v>305</v>
      </c>
      <c r="B333" s="259">
        <v>100</v>
      </c>
      <c r="C333" s="259">
        <v>800</v>
      </c>
      <c r="D333" s="259">
        <v>100</v>
      </c>
      <c r="E333" s="260"/>
      <c r="F333" s="260"/>
      <c r="G333" s="261" t="s">
        <v>929</v>
      </c>
      <c r="H333" s="185">
        <v>0</v>
      </c>
      <c r="I333" s="185">
        <v>0</v>
      </c>
      <c r="J333" s="185">
        <f t="shared" si="5"/>
        <v>0</v>
      </c>
      <c r="K333" s="264" t="s">
        <v>930</v>
      </c>
    </row>
    <row r="334" spans="1:11" ht="22.5">
      <c r="A334" s="265">
        <v>305</v>
      </c>
      <c r="B334" s="259">
        <v>100</v>
      </c>
      <c r="C334" s="259">
        <v>800</v>
      </c>
      <c r="D334" s="260">
        <v>200</v>
      </c>
      <c r="E334" s="259"/>
      <c r="F334" s="259"/>
      <c r="G334" s="261" t="s">
        <v>931</v>
      </c>
      <c r="H334" s="185">
        <v>0</v>
      </c>
      <c r="I334" s="185">
        <v>0</v>
      </c>
      <c r="J334" s="185">
        <f t="shared" si="5"/>
        <v>0</v>
      </c>
      <c r="K334" s="262" t="s">
        <v>932</v>
      </c>
    </row>
    <row r="335" spans="1:11" ht="22.5">
      <c r="A335" s="265">
        <v>305</v>
      </c>
      <c r="B335" s="259">
        <v>100</v>
      </c>
      <c r="C335" s="259">
        <v>800</v>
      </c>
      <c r="D335" s="260">
        <v>300</v>
      </c>
      <c r="E335" s="259"/>
      <c r="F335" s="259"/>
      <c r="G335" s="261" t="s">
        <v>933</v>
      </c>
      <c r="H335" s="185">
        <v>0</v>
      </c>
      <c r="I335" s="185">
        <v>0</v>
      </c>
      <c r="J335" s="185">
        <f t="shared" si="5"/>
        <v>0</v>
      </c>
      <c r="K335" s="262" t="s">
        <v>934</v>
      </c>
    </row>
    <row r="336" spans="1:11" ht="12.75">
      <c r="A336" s="265">
        <v>305</v>
      </c>
      <c r="B336" s="259">
        <v>100</v>
      </c>
      <c r="C336" s="259">
        <v>800</v>
      </c>
      <c r="D336" s="259">
        <v>400</v>
      </c>
      <c r="E336" s="259"/>
      <c r="F336" s="259"/>
      <c r="G336" s="257" t="s">
        <v>935</v>
      </c>
      <c r="H336" s="184">
        <v>0</v>
      </c>
      <c r="I336" s="184">
        <v>0</v>
      </c>
      <c r="J336" s="184">
        <f t="shared" si="5"/>
        <v>0</v>
      </c>
      <c r="K336" s="262" t="s">
        <v>936</v>
      </c>
    </row>
    <row r="337" spans="1:11" ht="12.75">
      <c r="A337" s="265">
        <v>305</v>
      </c>
      <c r="B337" s="259">
        <v>100</v>
      </c>
      <c r="C337" s="259">
        <v>800</v>
      </c>
      <c r="D337" s="259">
        <v>400</v>
      </c>
      <c r="E337" s="260">
        <v>10</v>
      </c>
      <c r="F337" s="259"/>
      <c r="G337" s="261" t="s">
        <v>937</v>
      </c>
      <c r="H337" s="185">
        <v>0</v>
      </c>
      <c r="I337" s="185">
        <v>0</v>
      </c>
      <c r="J337" s="185">
        <f t="shared" si="5"/>
        <v>0</v>
      </c>
      <c r="K337" s="262"/>
    </row>
    <row r="338" spans="1:11" ht="12.75">
      <c r="A338" s="265">
        <v>305</v>
      </c>
      <c r="B338" s="259">
        <v>100</v>
      </c>
      <c r="C338" s="259">
        <v>800</v>
      </c>
      <c r="D338" s="259">
        <v>400</v>
      </c>
      <c r="E338" s="260">
        <v>90</v>
      </c>
      <c r="F338" s="259"/>
      <c r="G338" s="261" t="s">
        <v>935</v>
      </c>
      <c r="H338" s="185">
        <v>2249102</v>
      </c>
      <c r="I338" s="185">
        <v>2300000</v>
      </c>
      <c r="J338" s="185">
        <f t="shared" si="5"/>
        <v>50898</v>
      </c>
      <c r="K338" s="262"/>
    </row>
    <row r="339" spans="1:11" ht="12.75">
      <c r="A339" s="265">
        <v>305</v>
      </c>
      <c r="B339" s="259">
        <v>100</v>
      </c>
      <c r="C339" s="259">
        <v>800</v>
      </c>
      <c r="D339" s="260">
        <v>500</v>
      </c>
      <c r="E339" s="259"/>
      <c r="F339" s="259"/>
      <c r="G339" s="261" t="s">
        <v>938</v>
      </c>
      <c r="H339" s="185">
        <v>0</v>
      </c>
      <c r="I339" s="185">
        <v>0</v>
      </c>
      <c r="J339" s="185">
        <f t="shared" si="5"/>
        <v>0</v>
      </c>
      <c r="K339" s="262" t="s">
        <v>939</v>
      </c>
    </row>
    <row r="340" spans="1:11" ht="22.5">
      <c r="A340" s="265">
        <v>305</v>
      </c>
      <c r="B340" s="259">
        <v>100</v>
      </c>
      <c r="C340" s="259">
        <v>800</v>
      </c>
      <c r="D340" s="260">
        <v>600</v>
      </c>
      <c r="E340" s="259"/>
      <c r="F340" s="259"/>
      <c r="G340" s="261" t="s">
        <v>940</v>
      </c>
      <c r="H340" s="185"/>
      <c r="I340" s="185">
        <v>0</v>
      </c>
      <c r="J340" s="185">
        <f t="shared" si="5"/>
        <v>0</v>
      </c>
      <c r="K340" s="262" t="s">
        <v>941</v>
      </c>
    </row>
    <row r="341" spans="1:11" ht="22.5">
      <c r="A341" s="265">
        <v>305</v>
      </c>
      <c r="B341" s="259">
        <v>100</v>
      </c>
      <c r="C341" s="259">
        <v>800</v>
      </c>
      <c r="D341" s="260">
        <v>700</v>
      </c>
      <c r="E341" s="259"/>
      <c r="F341" s="259"/>
      <c r="G341" s="261" t="s">
        <v>942</v>
      </c>
      <c r="H341" s="185"/>
      <c r="I341" s="185">
        <v>0</v>
      </c>
      <c r="J341" s="185">
        <f t="shared" si="5"/>
        <v>0</v>
      </c>
      <c r="K341" s="262" t="s">
        <v>943</v>
      </c>
    </row>
    <row r="342" spans="1:11" ht="12.75">
      <c r="A342" s="265">
        <v>305</v>
      </c>
      <c r="B342" s="259">
        <v>100</v>
      </c>
      <c r="C342" s="260">
        <v>850</v>
      </c>
      <c r="D342" s="259"/>
      <c r="E342" s="259"/>
      <c r="F342" s="259"/>
      <c r="G342" s="261" t="s">
        <v>945</v>
      </c>
      <c r="H342" s="185">
        <v>0</v>
      </c>
      <c r="I342" s="185">
        <v>0</v>
      </c>
      <c r="J342" s="185">
        <f t="shared" si="5"/>
        <v>0</v>
      </c>
      <c r="K342" s="262" t="s">
        <v>944</v>
      </c>
    </row>
    <row r="343" spans="1:11" ht="12.75">
      <c r="A343" s="265">
        <v>305</v>
      </c>
      <c r="B343" s="259">
        <v>200</v>
      </c>
      <c r="C343" s="259"/>
      <c r="D343" s="259"/>
      <c r="E343" s="259"/>
      <c r="F343" s="259"/>
      <c r="G343" s="257" t="s">
        <v>55</v>
      </c>
      <c r="H343" s="184">
        <v>0</v>
      </c>
      <c r="I343" s="184">
        <v>0</v>
      </c>
      <c r="J343" s="184">
        <f t="shared" si="5"/>
        <v>0</v>
      </c>
      <c r="K343" s="262" t="s">
        <v>946</v>
      </c>
    </row>
    <row r="344" spans="1:11" ht="12.75">
      <c r="A344" s="265">
        <v>305</v>
      </c>
      <c r="B344" s="259">
        <v>200</v>
      </c>
      <c r="C344" s="259">
        <v>100</v>
      </c>
      <c r="D344" s="259"/>
      <c r="E344" s="259"/>
      <c r="F344" s="259"/>
      <c r="G344" s="257" t="s">
        <v>947</v>
      </c>
      <c r="H344" s="184">
        <v>0</v>
      </c>
      <c r="I344" s="184">
        <v>0</v>
      </c>
      <c r="J344" s="184">
        <f t="shared" si="5"/>
        <v>0</v>
      </c>
      <c r="K344" s="262" t="s">
        <v>948</v>
      </c>
    </row>
    <row r="345" spans="1:11" ht="12.75">
      <c r="A345" s="265">
        <v>305</v>
      </c>
      <c r="B345" s="259">
        <v>200</v>
      </c>
      <c r="C345" s="259">
        <v>100</v>
      </c>
      <c r="D345" s="260">
        <v>50</v>
      </c>
      <c r="E345" s="259"/>
      <c r="F345" s="259"/>
      <c r="G345" s="261" t="s">
        <v>949</v>
      </c>
      <c r="H345" s="185">
        <v>0</v>
      </c>
      <c r="I345" s="185">
        <v>0</v>
      </c>
      <c r="J345" s="185">
        <f t="shared" si="5"/>
        <v>0</v>
      </c>
      <c r="K345" s="262" t="s">
        <v>950</v>
      </c>
    </row>
    <row r="346" spans="1:11" ht="12.75">
      <c r="A346" s="265">
        <v>305</v>
      </c>
      <c r="B346" s="259">
        <v>200</v>
      </c>
      <c r="C346" s="259">
        <v>100</v>
      </c>
      <c r="D346" s="260">
        <v>100</v>
      </c>
      <c r="E346" s="259"/>
      <c r="F346" s="259"/>
      <c r="G346" s="261" t="s">
        <v>951</v>
      </c>
      <c r="H346" s="185">
        <v>38842</v>
      </c>
      <c r="I346" s="185">
        <v>20000</v>
      </c>
      <c r="J346" s="185">
        <f t="shared" si="5"/>
        <v>-18842</v>
      </c>
      <c r="K346" s="262" t="s">
        <v>952</v>
      </c>
    </row>
    <row r="347" spans="1:11" ht="12.75">
      <c r="A347" s="265">
        <v>305</v>
      </c>
      <c r="B347" s="259">
        <v>200</v>
      </c>
      <c r="C347" s="259">
        <v>100</v>
      </c>
      <c r="D347" s="260">
        <v>150</v>
      </c>
      <c r="E347" s="259"/>
      <c r="F347" s="259"/>
      <c r="G347" s="261" t="s">
        <v>953</v>
      </c>
      <c r="H347" s="184"/>
      <c r="I347" s="184">
        <v>0</v>
      </c>
      <c r="J347" s="184">
        <f t="shared" si="5"/>
        <v>0</v>
      </c>
      <c r="K347" s="262" t="s">
        <v>954</v>
      </c>
    </row>
    <row r="348" spans="1:11" ht="12.75">
      <c r="A348" s="265">
        <v>305</v>
      </c>
      <c r="B348" s="259">
        <v>200</v>
      </c>
      <c r="C348" s="259">
        <v>100</v>
      </c>
      <c r="D348" s="260">
        <v>150</v>
      </c>
      <c r="E348" s="259">
        <v>10</v>
      </c>
      <c r="F348" s="259"/>
      <c r="G348" s="261" t="s">
        <v>955</v>
      </c>
      <c r="H348" s="185">
        <v>73563</v>
      </c>
      <c r="I348" s="185">
        <v>74000</v>
      </c>
      <c r="J348" s="185">
        <f t="shared" si="5"/>
        <v>437</v>
      </c>
      <c r="K348" s="262" t="s">
        <v>956</v>
      </c>
    </row>
    <row r="349" spans="1:11" ht="12.75">
      <c r="A349" s="265">
        <v>305</v>
      </c>
      <c r="B349" s="259">
        <v>200</v>
      </c>
      <c r="C349" s="259">
        <v>100</v>
      </c>
      <c r="D349" s="260">
        <v>150</v>
      </c>
      <c r="E349" s="259">
        <v>20</v>
      </c>
      <c r="F349" s="259"/>
      <c r="G349" s="261" t="s">
        <v>957</v>
      </c>
      <c r="H349" s="185">
        <v>46751</v>
      </c>
      <c r="I349" s="185">
        <v>48000</v>
      </c>
      <c r="J349" s="185">
        <f t="shared" si="5"/>
        <v>1249</v>
      </c>
      <c r="K349" s="262" t="s">
        <v>958</v>
      </c>
    </row>
    <row r="350" spans="1:11" ht="12.75">
      <c r="A350" s="265">
        <v>305</v>
      </c>
      <c r="B350" s="259">
        <v>200</v>
      </c>
      <c r="C350" s="259">
        <v>100</v>
      </c>
      <c r="D350" s="260">
        <v>200</v>
      </c>
      <c r="E350" s="259"/>
      <c r="F350" s="259"/>
      <c r="G350" s="261" t="s">
        <v>959</v>
      </c>
      <c r="H350" s="185">
        <v>0</v>
      </c>
      <c r="I350" s="185">
        <v>0</v>
      </c>
      <c r="J350" s="185">
        <f t="shared" si="5"/>
        <v>0</v>
      </c>
      <c r="K350" s="262" t="s">
        <v>960</v>
      </c>
    </row>
    <row r="351" spans="1:11" ht="12.75">
      <c r="A351" s="265">
        <v>305</v>
      </c>
      <c r="B351" s="259">
        <v>200</v>
      </c>
      <c r="C351" s="259">
        <v>100</v>
      </c>
      <c r="D351" s="259">
        <v>250</v>
      </c>
      <c r="E351" s="259"/>
      <c r="F351" s="259"/>
      <c r="G351" s="257" t="s">
        <v>961</v>
      </c>
      <c r="H351" s="184">
        <v>0</v>
      </c>
      <c r="I351" s="184">
        <v>0</v>
      </c>
      <c r="J351" s="184">
        <f t="shared" si="5"/>
        <v>0</v>
      </c>
      <c r="K351" s="262" t="s">
        <v>962</v>
      </c>
    </row>
    <row r="352" spans="1:11" ht="12.75">
      <c r="A352" s="265">
        <v>305</v>
      </c>
      <c r="B352" s="259">
        <v>200</v>
      </c>
      <c r="C352" s="259">
        <v>100</v>
      </c>
      <c r="D352" s="259">
        <v>250</v>
      </c>
      <c r="E352" s="260">
        <v>10</v>
      </c>
      <c r="F352" s="260"/>
      <c r="G352" s="266" t="s">
        <v>963</v>
      </c>
      <c r="H352" s="186">
        <v>0</v>
      </c>
      <c r="I352" s="186">
        <v>0</v>
      </c>
      <c r="J352" s="186">
        <f t="shared" si="5"/>
        <v>0</v>
      </c>
      <c r="K352" s="262"/>
    </row>
    <row r="353" spans="1:11" ht="12.75">
      <c r="A353" s="265">
        <v>305</v>
      </c>
      <c r="B353" s="259">
        <v>200</v>
      </c>
      <c r="C353" s="259">
        <v>100</v>
      </c>
      <c r="D353" s="259">
        <v>250</v>
      </c>
      <c r="E353" s="260">
        <v>20</v>
      </c>
      <c r="F353" s="260"/>
      <c r="G353" s="266" t="s">
        <v>964</v>
      </c>
      <c r="H353" s="186">
        <v>0</v>
      </c>
      <c r="I353" s="186">
        <v>0</v>
      </c>
      <c r="J353" s="186">
        <f t="shared" si="5"/>
        <v>0</v>
      </c>
      <c r="K353" s="262"/>
    </row>
    <row r="354" spans="1:11" ht="12.75">
      <c r="A354" s="265">
        <v>305</v>
      </c>
      <c r="B354" s="259">
        <v>200</v>
      </c>
      <c r="C354" s="259">
        <v>100</v>
      </c>
      <c r="D354" s="259">
        <v>250</v>
      </c>
      <c r="E354" s="260">
        <v>90</v>
      </c>
      <c r="F354" s="260"/>
      <c r="G354" s="266" t="s">
        <v>965</v>
      </c>
      <c r="H354" s="186">
        <v>25000</v>
      </c>
      <c r="I354" s="186">
        <v>25000</v>
      </c>
      <c r="J354" s="186">
        <f t="shared" si="5"/>
        <v>0</v>
      </c>
      <c r="K354" s="262"/>
    </row>
    <row r="355" spans="1:11" ht="12.75">
      <c r="A355" s="265">
        <v>305</v>
      </c>
      <c r="B355" s="259">
        <v>200</v>
      </c>
      <c r="C355" s="259">
        <v>100</v>
      </c>
      <c r="D355" s="260">
        <v>300</v>
      </c>
      <c r="E355" s="260"/>
      <c r="F355" s="260"/>
      <c r="G355" s="266" t="s">
        <v>966</v>
      </c>
      <c r="H355" s="185">
        <v>476</v>
      </c>
      <c r="I355" s="185">
        <v>1500</v>
      </c>
      <c r="J355" s="185">
        <f t="shared" si="5"/>
        <v>1024</v>
      </c>
      <c r="K355" s="262" t="s">
        <v>967</v>
      </c>
    </row>
    <row r="356" spans="1:11" ht="12.75">
      <c r="A356" s="265">
        <v>305</v>
      </c>
      <c r="B356" s="259">
        <v>200</v>
      </c>
      <c r="C356" s="259">
        <v>100</v>
      </c>
      <c r="D356" s="260">
        <v>350</v>
      </c>
      <c r="E356" s="260"/>
      <c r="F356" s="260"/>
      <c r="G356" s="266" t="s">
        <v>968</v>
      </c>
      <c r="H356" s="185">
        <v>126731</v>
      </c>
      <c r="I356" s="185">
        <v>134600</v>
      </c>
      <c r="J356" s="185">
        <f t="shared" si="5"/>
        <v>7869</v>
      </c>
      <c r="K356" s="262" t="s">
        <v>969</v>
      </c>
    </row>
    <row r="357" spans="1:11" ht="12.75">
      <c r="A357" s="265">
        <v>305</v>
      </c>
      <c r="B357" s="259">
        <v>200</v>
      </c>
      <c r="C357" s="259">
        <v>100</v>
      </c>
      <c r="D357" s="259">
        <v>400</v>
      </c>
      <c r="E357" s="259"/>
      <c r="F357" s="259"/>
      <c r="G357" s="257" t="s">
        <v>970</v>
      </c>
      <c r="H357" s="184">
        <v>0</v>
      </c>
      <c r="I357" s="184">
        <v>0</v>
      </c>
      <c r="J357" s="184">
        <f t="shared" si="5"/>
        <v>0</v>
      </c>
      <c r="K357" s="262" t="s">
        <v>971</v>
      </c>
    </row>
    <row r="358" spans="1:11" ht="12.75">
      <c r="A358" s="265">
        <v>305</v>
      </c>
      <c r="B358" s="259">
        <v>200</v>
      </c>
      <c r="C358" s="259">
        <v>100</v>
      </c>
      <c r="D358" s="259">
        <v>400</v>
      </c>
      <c r="E358" s="260">
        <v>10</v>
      </c>
      <c r="F358" s="260"/>
      <c r="G358" s="266" t="s">
        <v>972</v>
      </c>
      <c r="H358" s="186">
        <v>21723</v>
      </c>
      <c r="I358" s="186">
        <v>32102</v>
      </c>
      <c r="J358" s="186">
        <f t="shared" si="5"/>
        <v>10379</v>
      </c>
      <c r="K358" s="262"/>
    </row>
    <row r="359" spans="1:11" ht="12.75">
      <c r="A359" s="265">
        <v>305</v>
      </c>
      <c r="B359" s="259">
        <v>200</v>
      </c>
      <c r="C359" s="259">
        <v>100</v>
      </c>
      <c r="D359" s="259">
        <v>400</v>
      </c>
      <c r="E359" s="260">
        <v>20</v>
      </c>
      <c r="F359" s="260"/>
      <c r="G359" s="266" t="s">
        <v>973</v>
      </c>
      <c r="H359" s="186">
        <v>0</v>
      </c>
      <c r="I359" s="186">
        <v>0</v>
      </c>
      <c r="J359" s="186">
        <f t="shared" si="5"/>
        <v>0</v>
      </c>
      <c r="K359" s="262"/>
    </row>
    <row r="360" spans="1:11" ht="12.75">
      <c r="A360" s="265">
        <v>305</v>
      </c>
      <c r="B360" s="259">
        <v>200</v>
      </c>
      <c r="C360" s="259">
        <v>100</v>
      </c>
      <c r="D360" s="260">
        <v>450</v>
      </c>
      <c r="E360" s="260"/>
      <c r="F360" s="260"/>
      <c r="G360" s="266" t="s">
        <v>974</v>
      </c>
      <c r="H360" s="185">
        <v>7492</v>
      </c>
      <c r="I360" s="185">
        <v>8000</v>
      </c>
      <c r="J360" s="185">
        <f t="shared" si="5"/>
        <v>508</v>
      </c>
      <c r="K360" s="262" t="s">
        <v>975</v>
      </c>
    </row>
    <row r="361" spans="1:11" ht="12.75">
      <c r="A361" s="265">
        <v>305</v>
      </c>
      <c r="B361" s="259">
        <v>200</v>
      </c>
      <c r="C361" s="259">
        <v>100</v>
      </c>
      <c r="D361" s="256">
        <v>500</v>
      </c>
      <c r="E361" s="256"/>
      <c r="F361" s="256"/>
      <c r="G361" s="271" t="s">
        <v>976</v>
      </c>
      <c r="H361" s="184">
        <v>0</v>
      </c>
      <c r="I361" s="184">
        <v>0</v>
      </c>
      <c r="J361" s="184">
        <f t="shared" si="5"/>
        <v>0</v>
      </c>
      <c r="K361" s="279" t="s">
        <v>977</v>
      </c>
    </row>
    <row r="362" spans="1:11" ht="12.75">
      <c r="A362" s="265">
        <v>305</v>
      </c>
      <c r="B362" s="259">
        <v>200</v>
      </c>
      <c r="C362" s="259">
        <v>100</v>
      </c>
      <c r="D362" s="256">
        <v>500</v>
      </c>
      <c r="E362" s="260">
        <v>10</v>
      </c>
      <c r="F362" s="260"/>
      <c r="G362" s="266" t="s">
        <v>978</v>
      </c>
      <c r="H362" s="186">
        <v>0</v>
      </c>
      <c r="I362" s="186">
        <v>0</v>
      </c>
      <c r="J362" s="186">
        <f t="shared" si="5"/>
        <v>0</v>
      </c>
      <c r="K362" s="262"/>
    </row>
    <row r="363" spans="1:11" ht="12.75">
      <c r="A363" s="265">
        <v>305</v>
      </c>
      <c r="B363" s="259">
        <v>200</v>
      </c>
      <c r="C363" s="259">
        <v>100</v>
      </c>
      <c r="D363" s="256">
        <v>500</v>
      </c>
      <c r="E363" s="260">
        <v>20</v>
      </c>
      <c r="F363" s="260"/>
      <c r="G363" s="266" t="s">
        <v>979</v>
      </c>
      <c r="H363" s="186">
        <v>0</v>
      </c>
      <c r="I363" s="186">
        <v>0</v>
      </c>
      <c r="J363" s="186">
        <f t="shared" si="5"/>
        <v>0</v>
      </c>
      <c r="K363" s="262"/>
    </row>
    <row r="364" spans="1:11" ht="12.75">
      <c r="A364" s="265">
        <v>305</v>
      </c>
      <c r="B364" s="259">
        <v>200</v>
      </c>
      <c r="C364" s="259">
        <v>100</v>
      </c>
      <c r="D364" s="256">
        <v>500</v>
      </c>
      <c r="E364" s="260">
        <v>30</v>
      </c>
      <c r="F364" s="260"/>
      <c r="G364" s="266" t="s">
        <v>980</v>
      </c>
      <c r="H364" s="186">
        <v>203563</v>
      </c>
      <c r="I364" s="186">
        <v>202000</v>
      </c>
      <c r="J364" s="186">
        <f t="shared" si="5"/>
        <v>-1563</v>
      </c>
      <c r="K364" s="262"/>
    </row>
    <row r="365" spans="1:11" ht="12.75">
      <c r="A365" s="265">
        <v>305</v>
      </c>
      <c r="B365" s="259">
        <v>200</v>
      </c>
      <c r="C365" s="259">
        <v>100</v>
      </c>
      <c r="D365" s="256">
        <v>500</v>
      </c>
      <c r="E365" s="260">
        <v>40</v>
      </c>
      <c r="F365" s="260"/>
      <c r="G365" s="266" t="s">
        <v>981</v>
      </c>
      <c r="H365" s="186">
        <v>41817</v>
      </c>
      <c r="I365" s="186">
        <v>45000</v>
      </c>
      <c r="J365" s="186">
        <f t="shared" si="5"/>
        <v>3183</v>
      </c>
      <c r="K365" s="262"/>
    </row>
    <row r="366" spans="1:11" ht="12.75">
      <c r="A366" s="265">
        <v>305</v>
      </c>
      <c r="B366" s="259">
        <v>200</v>
      </c>
      <c r="C366" s="259">
        <v>100</v>
      </c>
      <c r="D366" s="256">
        <v>500</v>
      </c>
      <c r="E366" s="260">
        <v>50</v>
      </c>
      <c r="F366" s="260"/>
      <c r="G366" s="266" t="s">
        <v>976</v>
      </c>
      <c r="H366" s="186">
        <v>0</v>
      </c>
      <c r="I366" s="186">
        <v>0</v>
      </c>
      <c r="J366" s="186">
        <f t="shared" si="5"/>
        <v>0</v>
      </c>
      <c r="K366" s="262"/>
    </row>
    <row r="367" spans="1:11" ht="12.75">
      <c r="A367" s="265">
        <v>305</v>
      </c>
      <c r="B367" s="259">
        <v>200</v>
      </c>
      <c r="C367" s="259">
        <v>100</v>
      </c>
      <c r="D367" s="259">
        <v>550</v>
      </c>
      <c r="E367" s="259"/>
      <c r="F367" s="259"/>
      <c r="G367" s="257" t="s">
        <v>982</v>
      </c>
      <c r="H367" s="184">
        <v>0</v>
      </c>
      <c r="I367" s="184">
        <v>0</v>
      </c>
      <c r="J367" s="184">
        <f t="shared" si="5"/>
        <v>0</v>
      </c>
      <c r="K367" s="262" t="s">
        <v>983</v>
      </c>
    </row>
    <row r="368" spans="1:11" ht="12.75">
      <c r="A368" s="265">
        <v>305</v>
      </c>
      <c r="B368" s="259">
        <v>200</v>
      </c>
      <c r="C368" s="259">
        <v>100</v>
      </c>
      <c r="D368" s="259">
        <v>550</v>
      </c>
      <c r="E368" s="260">
        <v>10</v>
      </c>
      <c r="F368" s="260"/>
      <c r="G368" s="266" t="s">
        <v>984</v>
      </c>
      <c r="H368" s="185">
        <v>3716553</v>
      </c>
      <c r="I368" s="185">
        <v>3898553</v>
      </c>
      <c r="J368" s="185">
        <f t="shared" si="5"/>
        <v>182000</v>
      </c>
      <c r="K368" s="262" t="s">
        <v>985</v>
      </c>
    </row>
    <row r="369" spans="1:11" ht="12.75">
      <c r="A369" s="265">
        <v>305</v>
      </c>
      <c r="B369" s="259">
        <v>200</v>
      </c>
      <c r="C369" s="259">
        <v>100</v>
      </c>
      <c r="D369" s="259">
        <v>550</v>
      </c>
      <c r="E369" s="260">
        <v>20</v>
      </c>
      <c r="F369" s="260"/>
      <c r="G369" s="266" t="s">
        <v>986</v>
      </c>
      <c r="H369" s="185">
        <v>33335</v>
      </c>
      <c r="I369" s="185">
        <v>35000</v>
      </c>
      <c r="J369" s="185">
        <f t="shared" si="5"/>
        <v>1665</v>
      </c>
      <c r="K369" s="262" t="s">
        <v>987</v>
      </c>
    </row>
    <row r="370" spans="1:11" ht="12.75">
      <c r="A370" s="265">
        <v>305</v>
      </c>
      <c r="B370" s="259">
        <v>200</v>
      </c>
      <c r="C370" s="259">
        <v>100</v>
      </c>
      <c r="D370" s="259">
        <v>600</v>
      </c>
      <c r="E370" s="259"/>
      <c r="F370" s="259"/>
      <c r="G370" s="257" t="s">
        <v>988</v>
      </c>
      <c r="H370" s="184">
        <v>0</v>
      </c>
      <c r="I370" s="184">
        <v>0</v>
      </c>
      <c r="J370" s="184">
        <f t="shared" si="5"/>
        <v>0</v>
      </c>
      <c r="K370" s="262" t="s">
        <v>989</v>
      </c>
    </row>
    <row r="371" spans="1:11" ht="22.5">
      <c r="A371" s="265">
        <v>305</v>
      </c>
      <c r="B371" s="259">
        <v>200</v>
      </c>
      <c r="C371" s="259">
        <v>100</v>
      </c>
      <c r="D371" s="259">
        <v>600</v>
      </c>
      <c r="E371" s="260">
        <v>10</v>
      </c>
      <c r="F371" s="260"/>
      <c r="G371" s="261" t="s">
        <v>990</v>
      </c>
      <c r="H371" s="185">
        <v>0</v>
      </c>
      <c r="I371" s="185">
        <v>0</v>
      </c>
      <c r="J371" s="185">
        <f t="shared" si="5"/>
        <v>0</v>
      </c>
      <c r="K371" s="264" t="s">
        <v>991</v>
      </c>
    </row>
    <row r="372" spans="1:11" ht="12.75">
      <c r="A372" s="265">
        <v>305</v>
      </c>
      <c r="B372" s="259">
        <v>200</v>
      </c>
      <c r="C372" s="259">
        <v>100</v>
      </c>
      <c r="D372" s="259">
        <v>600</v>
      </c>
      <c r="E372" s="259">
        <v>20</v>
      </c>
      <c r="F372" s="259"/>
      <c r="G372" s="257" t="s">
        <v>992</v>
      </c>
      <c r="H372" s="184">
        <v>0</v>
      </c>
      <c r="I372" s="184">
        <v>0</v>
      </c>
      <c r="J372" s="184">
        <f t="shared" si="5"/>
        <v>0</v>
      </c>
      <c r="K372" s="262" t="s">
        <v>993</v>
      </c>
    </row>
    <row r="373" spans="1:11" ht="12.75">
      <c r="A373" s="265">
        <v>305</v>
      </c>
      <c r="B373" s="259">
        <v>200</v>
      </c>
      <c r="C373" s="259">
        <v>100</v>
      </c>
      <c r="D373" s="259">
        <v>600</v>
      </c>
      <c r="E373" s="259">
        <v>20</v>
      </c>
      <c r="F373" s="260">
        <v>5</v>
      </c>
      <c r="G373" s="266" t="s">
        <v>994</v>
      </c>
      <c r="H373" s="186">
        <v>15144</v>
      </c>
      <c r="I373" s="186">
        <v>30000</v>
      </c>
      <c r="J373" s="186">
        <f t="shared" si="5"/>
        <v>14856</v>
      </c>
      <c r="K373" s="262"/>
    </row>
    <row r="374" spans="1:11" ht="12.75">
      <c r="A374" s="265">
        <v>305</v>
      </c>
      <c r="B374" s="259">
        <v>200</v>
      </c>
      <c r="C374" s="259">
        <v>100</v>
      </c>
      <c r="D374" s="259">
        <v>600</v>
      </c>
      <c r="E374" s="259">
        <v>20</v>
      </c>
      <c r="F374" s="260">
        <v>10</v>
      </c>
      <c r="G374" s="266" t="s">
        <v>995</v>
      </c>
      <c r="H374" s="185">
        <v>0</v>
      </c>
      <c r="I374" s="185">
        <v>0</v>
      </c>
      <c r="J374" s="185">
        <f t="shared" si="5"/>
        <v>0</v>
      </c>
      <c r="K374" s="262"/>
    </row>
    <row r="375" spans="1:11" ht="12.75">
      <c r="A375" s="265">
        <v>305</v>
      </c>
      <c r="B375" s="259">
        <v>200</v>
      </c>
      <c r="C375" s="259">
        <v>100</v>
      </c>
      <c r="D375" s="259">
        <v>600</v>
      </c>
      <c r="E375" s="259">
        <v>30</v>
      </c>
      <c r="F375" s="259"/>
      <c r="G375" s="257" t="s">
        <v>996</v>
      </c>
      <c r="H375" s="184">
        <v>0</v>
      </c>
      <c r="I375" s="184">
        <v>0</v>
      </c>
      <c r="J375" s="184">
        <f t="shared" si="5"/>
        <v>0</v>
      </c>
      <c r="K375" s="262" t="s">
        <v>997</v>
      </c>
    </row>
    <row r="376" spans="1:11" ht="12.75">
      <c r="A376" s="265">
        <v>305</v>
      </c>
      <c r="B376" s="259">
        <v>200</v>
      </c>
      <c r="C376" s="259">
        <v>100</v>
      </c>
      <c r="D376" s="259">
        <v>600</v>
      </c>
      <c r="E376" s="259">
        <v>30</v>
      </c>
      <c r="F376" s="260">
        <v>5</v>
      </c>
      <c r="G376" s="266" t="s">
        <v>998</v>
      </c>
      <c r="H376" s="186">
        <v>0</v>
      </c>
      <c r="I376" s="186">
        <v>0</v>
      </c>
      <c r="J376" s="186">
        <f t="shared" si="5"/>
        <v>0</v>
      </c>
      <c r="K376" s="262"/>
    </row>
    <row r="377" spans="1:11" ht="12.75">
      <c r="A377" s="265">
        <v>305</v>
      </c>
      <c r="B377" s="259">
        <v>200</v>
      </c>
      <c r="C377" s="259">
        <v>100</v>
      </c>
      <c r="D377" s="259">
        <v>600</v>
      </c>
      <c r="E377" s="259">
        <v>30</v>
      </c>
      <c r="F377" s="260">
        <v>10</v>
      </c>
      <c r="G377" s="266" t="s">
        <v>999</v>
      </c>
      <c r="H377" s="186">
        <v>0</v>
      </c>
      <c r="I377" s="186">
        <v>0</v>
      </c>
      <c r="J377" s="186">
        <f t="shared" si="5"/>
        <v>0</v>
      </c>
      <c r="K377" s="262"/>
    </row>
    <row r="378" spans="1:11" ht="12.75">
      <c r="A378" s="265">
        <v>305</v>
      </c>
      <c r="B378" s="259">
        <v>200</v>
      </c>
      <c r="C378" s="259">
        <v>100</v>
      </c>
      <c r="D378" s="259">
        <v>600</v>
      </c>
      <c r="E378" s="259">
        <v>30</v>
      </c>
      <c r="F378" s="280">
        <v>15</v>
      </c>
      <c r="G378" s="281" t="s">
        <v>1000</v>
      </c>
      <c r="H378" s="309">
        <v>69823</v>
      </c>
      <c r="I378" s="309">
        <v>69800</v>
      </c>
      <c r="J378" s="309">
        <f t="shared" si="5"/>
        <v>-23</v>
      </c>
      <c r="K378" s="273"/>
    </row>
    <row r="379" spans="1:11" ht="12.75">
      <c r="A379" s="265">
        <v>305</v>
      </c>
      <c r="B379" s="259">
        <v>200</v>
      </c>
      <c r="C379" s="259">
        <v>100</v>
      </c>
      <c r="D379" s="259">
        <v>600</v>
      </c>
      <c r="E379" s="259">
        <v>30</v>
      </c>
      <c r="F379" s="280">
        <v>20</v>
      </c>
      <c r="G379" s="281" t="s">
        <v>1001</v>
      </c>
      <c r="H379" s="309">
        <v>1039</v>
      </c>
      <c r="I379" s="309">
        <v>1000</v>
      </c>
      <c r="J379" s="309">
        <f t="shared" si="5"/>
        <v>-39</v>
      </c>
      <c r="K379" s="273"/>
    </row>
    <row r="380" spans="1:11" ht="12.75">
      <c r="A380" s="265">
        <v>305</v>
      </c>
      <c r="B380" s="259">
        <v>200</v>
      </c>
      <c r="C380" s="259">
        <v>100</v>
      </c>
      <c r="D380" s="259">
        <v>600</v>
      </c>
      <c r="E380" s="259">
        <v>30</v>
      </c>
      <c r="F380" s="260">
        <v>25</v>
      </c>
      <c r="G380" s="266" t="s">
        <v>1002</v>
      </c>
      <c r="H380" s="186">
        <v>0</v>
      </c>
      <c r="I380" s="186">
        <v>0</v>
      </c>
      <c r="J380" s="186">
        <f t="shared" si="5"/>
        <v>0</v>
      </c>
      <c r="K380" s="262"/>
    </row>
    <row r="381" spans="1:11" ht="12.75">
      <c r="A381" s="265">
        <v>305</v>
      </c>
      <c r="B381" s="259">
        <v>200</v>
      </c>
      <c r="C381" s="259">
        <v>100</v>
      </c>
      <c r="D381" s="259">
        <v>600</v>
      </c>
      <c r="E381" s="259">
        <v>30</v>
      </c>
      <c r="F381" s="260">
        <v>30</v>
      </c>
      <c r="G381" s="266" t="s">
        <v>1003</v>
      </c>
      <c r="H381" s="186">
        <v>300000</v>
      </c>
      <c r="I381" s="186">
        <v>300000</v>
      </c>
      <c r="J381" s="186">
        <f t="shared" si="5"/>
        <v>0</v>
      </c>
      <c r="K381" s="262"/>
    </row>
    <row r="382" spans="1:11" ht="12.75">
      <c r="A382" s="265">
        <v>305</v>
      </c>
      <c r="B382" s="259">
        <v>200</v>
      </c>
      <c r="C382" s="259">
        <v>100</v>
      </c>
      <c r="D382" s="259">
        <v>600</v>
      </c>
      <c r="E382" s="259">
        <v>30</v>
      </c>
      <c r="F382" s="260">
        <v>35</v>
      </c>
      <c r="G382" s="266" t="s">
        <v>1004</v>
      </c>
      <c r="H382" s="186">
        <v>380000</v>
      </c>
      <c r="I382" s="186">
        <v>380000</v>
      </c>
      <c r="J382" s="186">
        <f t="shared" si="5"/>
        <v>0</v>
      </c>
      <c r="K382" s="262"/>
    </row>
    <row r="383" spans="1:11" ht="12.75">
      <c r="A383" s="265">
        <v>305</v>
      </c>
      <c r="B383" s="259">
        <v>200</v>
      </c>
      <c r="C383" s="259">
        <v>100</v>
      </c>
      <c r="D383" s="259">
        <v>600</v>
      </c>
      <c r="E383" s="259">
        <v>30</v>
      </c>
      <c r="F383" s="260">
        <v>40</v>
      </c>
      <c r="G383" s="266" t="s">
        <v>1005</v>
      </c>
      <c r="H383" s="186">
        <v>3075</v>
      </c>
      <c r="I383" s="186">
        <v>4000</v>
      </c>
      <c r="J383" s="186">
        <f t="shared" si="5"/>
        <v>925</v>
      </c>
      <c r="K383" s="262"/>
    </row>
    <row r="384" spans="1:11" ht="12.75">
      <c r="A384" s="265">
        <v>305</v>
      </c>
      <c r="B384" s="259">
        <v>200</v>
      </c>
      <c r="C384" s="259">
        <v>100</v>
      </c>
      <c r="D384" s="259">
        <v>600</v>
      </c>
      <c r="E384" s="259">
        <v>30</v>
      </c>
      <c r="F384" s="260">
        <v>45</v>
      </c>
      <c r="G384" s="266" t="s">
        <v>1006</v>
      </c>
      <c r="H384" s="186">
        <v>1142</v>
      </c>
      <c r="I384" s="186">
        <v>1700</v>
      </c>
      <c r="J384" s="186">
        <f t="shared" si="5"/>
        <v>558</v>
      </c>
      <c r="K384" s="262"/>
    </row>
    <row r="385" spans="1:11" ht="12.75">
      <c r="A385" s="265">
        <v>305</v>
      </c>
      <c r="B385" s="259">
        <v>200</v>
      </c>
      <c r="C385" s="259">
        <v>100</v>
      </c>
      <c r="D385" s="259">
        <v>600</v>
      </c>
      <c r="E385" s="259">
        <v>30</v>
      </c>
      <c r="F385" s="260">
        <v>50</v>
      </c>
      <c r="G385" s="266" t="s">
        <v>1007</v>
      </c>
      <c r="H385" s="186">
        <v>3825</v>
      </c>
      <c r="I385" s="186">
        <v>6838</v>
      </c>
      <c r="J385" s="186">
        <f t="shared" si="5"/>
        <v>3013</v>
      </c>
      <c r="K385" s="262"/>
    </row>
    <row r="386" spans="1:11" ht="12.75">
      <c r="A386" s="265">
        <v>305</v>
      </c>
      <c r="B386" s="259">
        <v>200</v>
      </c>
      <c r="C386" s="259">
        <v>100</v>
      </c>
      <c r="D386" s="259">
        <v>600</v>
      </c>
      <c r="E386" s="259">
        <v>30</v>
      </c>
      <c r="F386" s="260">
        <v>55</v>
      </c>
      <c r="G386" s="266" t="s">
        <v>1008</v>
      </c>
      <c r="H386" s="186">
        <v>125000</v>
      </c>
      <c r="I386" s="186">
        <v>88094</v>
      </c>
      <c r="J386" s="186">
        <f t="shared" si="5"/>
        <v>-36906</v>
      </c>
      <c r="K386" s="262"/>
    </row>
    <row r="387" spans="1:11" ht="12.75">
      <c r="A387" s="265">
        <v>305</v>
      </c>
      <c r="B387" s="259">
        <v>200</v>
      </c>
      <c r="C387" s="259">
        <v>100</v>
      </c>
      <c r="D387" s="259">
        <v>600</v>
      </c>
      <c r="E387" s="259">
        <v>30</v>
      </c>
      <c r="F387" s="260">
        <v>60</v>
      </c>
      <c r="G387" s="266" t="s">
        <v>1009</v>
      </c>
      <c r="H387" s="186">
        <v>4321</v>
      </c>
      <c r="I387" s="186">
        <v>5000</v>
      </c>
      <c r="J387" s="186">
        <f t="shared" si="5"/>
        <v>679</v>
      </c>
      <c r="K387" s="262"/>
    </row>
    <row r="388" spans="1:11" ht="12.75">
      <c r="A388" s="265">
        <v>305</v>
      </c>
      <c r="B388" s="259">
        <v>200</v>
      </c>
      <c r="C388" s="259">
        <v>100</v>
      </c>
      <c r="D388" s="259">
        <v>600</v>
      </c>
      <c r="E388" s="259">
        <v>30</v>
      </c>
      <c r="F388" s="260">
        <v>65</v>
      </c>
      <c r="G388" s="266" t="s">
        <v>1010</v>
      </c>
      <c r="H388" s="186">
        <v>2097</v>
      </c>
      <c r="I388" s="186">
        <v>2000</v>
      </c>
      <c r="J388" s="186">
        <f t="shared" si="5"/>
        <v>-97</v>
      </c>
      <c r="K388" s="262"/>
    </row>
    <row r="389" spans="1:11" ht="12.75">
      <c r="A389" s="265">
        <v>305</v>
      </c>
      <c r="B389" s="259">
        <v>200</v>
      </c>
      <c r="C389" s="259">
        <v>100</v>
      </c>
      <c r="D389" s="259">
        <v>600</v>
      </c>
      <c r="E389" s="259">
        <v>30</v>
      </c>
      <c r="F389" s="260">
        <v>80</v>
      </c>
      <c r="G389" s="266" t="s">
        <v>1011</v>
      </c>
      <c r="H389" s="185">
        <v>0</v>
      </c>
      <c r="I389" s="185">
        <v>0</v>
      </c>
      <c r="J389" s="185">
        <f t="shared" si="5"/>
        <v>0</v>
      </c>
      <c r="K389" s="262"/>
    </row>
    <row r="390" spans="1:11" ht="12.75">
      <c r="A390" s="265">
        <v>305</v>
      </c>
      <c r="B390" s="259">
        <v>200</v>
      </c>
      <c r="C390" s="259">
        <v>100</v>
      </c>
      <c r="D390" s="259">
        <v>600</v>
      </c>
      <c r="E390" s="259">
        <v>30</v>
      </c>
      <c r="F390" s="260">
        <v>90</v>
      </c>
      <c r="G390" s="266" t="s">
        <v>996</v>
      </c>
      <c r="H390" s="186">
        <v>11180026</v>
      </c>
      <c r="I390" s="186">
        <v>12694837</v>
      </c>
      <c r="J390" s="186">
        <f t="shared" si="5"/>
        <v>1514811</v>
      </c>
      <c r="K390" s="262"/>
    </row>
    <row r="391" spans="1:11" ht="22.5">
      <c r="A391" s="265">
        <v>305</v>
      </c>
      <c r="B391" s="259">
        <v>200</v>
      </c>
      <c r="C391" s="259">
        <v>200</v>
      </c>
      <c r="D391" s="259"/>
      <c r="E391" s="259"/>
      <c r="F391" s="259"/>
      <c r="G391" s="257" t="s">
        <v>1012</v>
      </c>
      <c r="H391" s="184">
        <v>0</v>
      </c>
      <c r="I391" s="184">
        <v>0</v>
      </c>
      <c r="J391" s="184">
        <f t="shared" ref="J391:J454" si="6">+I391-H391</f>
        <v>0</v>
      </c>
      <c r="K391" s="264" t="s">
        <v>1013</v>
      </c>
    </row>
    <row r="392" spans="1:11" ht="22.5">
      <c r="A392" s="265">
        <v>305</v>
      </c>
      <c r="B392" s="259">
        <v>200</v>
      </c>
      <c r="C392" s="259">
        <v>200</v>
      </c>
      <c r="D392" s="259">
        <v>100</v>
      </c>
      <c r="E392" s="260"/>
      <c r="F392" s="260"/>
      <c r="G392" s="261" t="s">
        <v>1014</v>
      </c>
      <c r="H392" s="185">
        <v>28000</v>
      </c>
      <c r="I392" s="185">
        <v>42000</v>
      </c>
      <c r="J392" s="185">
        <f t="shared" si="6"/>
        <v>14000</v>
      </c>
      <c r="K392" s="264" t="s">
        <v>1015</v>
      </c>
    </row>
    <row r="393" spans="1:11" ht="12.75">
      <c r="A393" s="265">
        <v>305</v>
      </c>
      <c r="B393" s="259">
        <v>200</v>
      </c>
      <c r="C393" s="259">
        <v>200</v>
      </c>
      <c r="D393" s="260">
        <v>200</v>
      </c>
      <c r="E393" s="260"/>
      <c r="F393" s="260"/>
      <c r="G393" s="266" t="s">
        <v>1016</v>
      </c>
      <c r="H393" s="185">
        <v>0</v>
      </c>
      <c r="I393" s="185">
        <v>0</v>
      </c>
      <c r="J393" s="185">
        <f t="shared" si="6"/>
        <v>0</v>
      </c>
      <c r="K393" s="262" t="s">
        <v>1017</v>
      </c>
    </row>
    <row r="394" spans="1:11" ht="22.5">
      <c r="A394" s="265">
        <v>305</v>
      </c>
      <c r="B394" s="259">
        <v>200</v>
      </c>
      <c r="C394" s="259">
        <v>200</v>
      </c>
      <c r="D394" s="259">
        <v>300</v>
      </c>
      <c r="E394" s="259"/>
      <c r="F394" s="259"/>
      <c r="G394" s="257" t="s">
        <v>1018</v>
      </c>
      <c r="H394" s="184">
        <v>0</v>
      </c>
      <c r="I394" s="184">
        <v>0</v>
      </c>
      <c r="J394" s="184">
        <f t="shared" si="6"/>
        <v>0</v>
      </c>
      <c r="K394" s="262" t="s">
        <v>1019</v>
      </c>
    </row>
    <row r="395" spans="1:11" ht="12.75">
      <c r="A395" s="265">
        <v>305</v>
      </c>
      <c r="B395" s="259">
        <v>200</v>
      </c>
      <c r="C395" s="259">
        <v>200</v>
      </c>
      <c r="D395" s="259">
        <v>300</v>
      </c>
      <c r="E395" s="259">
        <v>10</v>
      </c>
      <c r="F395" s="259"/>
      <c r="G395" s="257" t="s">
        <v>1020</v>
      </c>
      <c r="H395" s="184">
        <v>0</v>
      </c>
      <c r="I395" s="184">
        <v>0</v>
      </c>
      <c r="J395" s="184">
        <f t="shared" si="6"/>
        <v>0</v>
      </c>
      <c r="K395" s="262" t="s">
        <v>1021</v>
      </c>
    </row>
    <row r="396" spans="1:11" ht="12.75">
      <c r="A396" s="265">
        <v>305</v>
      </c>
      <c r="B396" s="259">
        <v>200</v>
      </c>
      <c r="C396" s="259">
        <v>200</v>
      </c>
      <c r="D396" s="259">
        <v>300</v>
      </c>
      <c r="E396" s="259">
        <v>10</v>
      </c>
      <c r="F396" s="260">
        <v>5</v>
      </c>
      <c r="G396" s="266" t="s">
        <v>1022</v>
      </c>
      <c r="H396" s="186">
        <v>7515</v>
      </c>
      <c r="I396" s="186">
        <v>7600</v>
      </c>
      <c r="J396" s="186">
        <f t="shared" si="6"/>
        <v>85</v>
      </c>
      <c r="K396" s="262"/>
    </row>
    <row r="397" spans="1:11" ht="12.75">
      <c r="A397" s="265">
        <v>305</v>
      </c>
      <c r="B397" s="259">
        <v>200</v>
      </c>
      <c r="C397" s="259">
        <v>200</v>
      </c>
      <c r="D397" s="259">
        <v>300</v>
      </c>
      <c r="E397" s="259">
        <v>10</v>
      </c>
      <c r="F397" s="260">
        <v>10</v>
      </c>
      <c r="G397" s="266" t="s">
        <v>1023</v>
      </c>
      <c r="H397" s="186">
        <v>0</v>
      </c>
      <c r="I397" s="186">
        <v>0</v>
      </c>
      <c r="J397" s="186">
        <f t="shared" si="6"/>
        <v>0</v>
      </c>
      <c r="K397" s="262"/>
    </row>
    <row r="398" spans="1:11" ht="12.75">
      <c r="A398" s="265">
        <v>305</v>
      </c>
      <c r="B398" s="259">
        <v>200</v>
      </c>
      <c r="C398" s="259">
        <v>200</v>
      </c>
      <c r="D398" s="259">
        <v>300</v>
      </c>
      <c r="E398" s="259">
        <v>10</v>
      </c>
      <c r="F398" s="260">
        <v>15</v>
      </c>
      <c r="G398" s="266" t="s">
        <v>1024</v>
      </c>
      <c r="H398" s="186">
        <v>0</v>
      </c>
      <c r="I398" s="186">
        <v>0</v>
      </c>
      <c r="J398" s="186">
        <f t="shared" si="6"/>
        <v>0</v>
      </c>
      <c r="K398" s="262"/>
    </row>
    <row r="399" spans="1:11" ht="12.75">
      <c r="A399" s="265">
        <v>305</v>
      </c>
      <c r="B399" s="259">
        <v>200</v>
      </c>
      <c r="C399" s="259">
        <v>200</v>
      </c>
      <c r="D399" s="259">
        <v>300</v>
      </c>
      <c r="E399" s="259">
        <v>10</v>
      </c>
      <c r="F399" s="260">
        <v>20</v>
      </c>
      <c r="G399" s="266" t="s">
        <v>1025</v>
      </c>
      <c r="H399" s="186">
        <v>0</v>
      </c>
      <c r="I399" s="186">
        <v>0</v>
      </c>
      <c r="J399" s="186">
        <f t="shared" si="6"/>
        <v>0</v>
      </c>
      <c r="K399" s="262"/>
    </row>
    <row r="400" spans="1:11" ht="12.75">
      <c r="A400" s="265">
        <v>305</v>
      </c>
      <c r="B400" s="259">
        <v>200</v>
      </c>
      <c r="C400" s="259">
        <v>200</v>
      </c>
      <c r="D400" s="259">
        <v>300</v>
      </c>
      <c r="E400" s="259">
        <v>10</v>
      </c>
      <c r="F400" s="260">
        <v>90</v>
      </c>
      <c r="G400" s="266" t="s">
        <v>1026</v>
      </c>
      <c r="H400" s="186">
        <v>0</v>
      </c>
      <c r="I400" s="186">
        <v>0</v>
      </c>
      <c r="J400" s="186">
        <f t="shared" si="6"/>
        <v>0</v>
      </c>
      <c r="K400" s="262"/>
    </row>
    <row r="401" spans="1:11" ht="22.5">
      <c r="A401" s="265">
        <v>305</v>
      </c>
      <c r="B401" s="259">
        <v>200</v>
      </c>
      <c r="C401" s="259">
        <v>200</v>
      </c>
      <c r="D401" s="259">
        <v>300</v>
      </c>
      <c r="E401" s="260">
        <v>20</v>
      </c>
      <c r="F401" s="260"/>
      <c r="G401" s="266" t="s">
        <v>1027</v>
      </c>
      <c r="H401" s="185">
        <v>150</v>
      </c>
      <c r="I401" s="185">
        <v>0</v>
      </c>
      <c r="J401" s="185">
        <f t="shared" si="6"/>
        <v>-150</v>
      </c>
      <c r="K401" s="262" t="s">
        <v>1028</v>
      </c>
    </row>
    <row r="402" spans="1:11" ht="12.75">
      <c r="A402" s="265">
        <v>305</v>
      </c>
      <c r="B402" s="259">
        <v>200</v>
      </c>
      <c r="C402" s="259">
        <v>200</v>
      </c>
      <c r="D402" s="259">
        <v>300</v>
      </c>
      <c r="E402" s="260">
        <v>30</v>
      </c>
      <c r="F402" s="260"/>
      <c r="G402" s="266" t="s">
        <v>1029</v>
      </c>
      <c r="H402" s="185">
        <v>0</v>
      </c>
      <c r="I402" s="185">
        <v>0</v>
      </c>
      <c r="J402" s="185">
        <f t="shared" si="6"/>
        <v>0</v>
      </c>
      <c r="K402" s="262" t="s">
        <v>1030</v>
      </c>
    </row>
    <row r="403" spans="1:11" s="277" customFormat="1" ht="12.75">
      <c r="A403" s="265">
        <v>305</v>
      </c>
      <c r="B403" s="259">
        <v>200</v>
      </c>
      <c r="C403" s="259">
        <v>200</v>
      </c>
      <c r="D403" s="259">
        <v>300</v>
      </c>
      <c r="E403" s="260">
        <v>40</v>
      </c>
      <c r="F403" s="260"/>
      <c r="G403" s="266" t="s">
        <v>1031</v>
      </c>
      <c r="H403" s="185">
        <v>691000</v>
      </c>
      <c r="I403" s="185">
        <v>845817</v>
      </c>
      <c r="J403" s="185">
        <f t="shared" si="6"/>
        <v>154817</v>
      </c>
      <c r="K403" s="262" t="s">
        <v>1032</v>
      </c>
    </row>
    <row r="404" spans="1:11" ht="12.75">
      <c r="A404" s="265">
        <v>305</v>
      </c>
      <c r="B404" s="259">
        <v>200</v>
      </c>
      <c r="C404" s="259">
        <v>200</v>
      </c>
      <c r="D404" s="259">
        <v>300</v>
      </c>
      <c r="E404" s="259">
        <v>50</v>
      </c>
      <c r="F404" s="259"/>
      <c r="G404" s="257" t="s">
        <v>1033</v>
      </c>
      <c r="H404" s="184">
        <v>0</v>
      </c>
      <c r="I404" s="184">
        <v>0</v>
      </c>
      <c r="J404" s="184">
        <f t="shared" si="6"/>
        <v>0</v>
      </c>
      <c r="K404" s="262" t="s">
        <v>1034</v>
      </c>
    </row>
    <row r="405" spans="1:11" ht="12.75">
      <c r="A405" s="265">
        <v>305</v>
      </c>
      <c r="B405" s="259">
        <v>200</v>
      </c>
      <c r="C405" s="259">
        <v>200</v>
      </c>
      <c r="D405" s="259">
        <v>300</v>
      </c>
      <c r="E405" s="259">
        <v>50</v>
      </c>
      <c r="F405" s="260">
        <v>10</v>
      </c>
      <c r="G405" s="266" t="s">
        <v>1035</v>
      </c>
      <c r="H405" s="186">
        <v>0</v>
      </c>
      <c r="I405" s="186">
        <v>0</v>
      </c>
      <c r="J405" s="186">
        <f t="shared" si="6"/>
        <v>0</v>
      </c>
      <c r="K405" s="262"/>
    </row>
    <row r="406" spans="1:11" ht="22.5">
      <c r="A406" s="265">
        <v>305</v>
      </c>
      <c r="B406" s="259">
        <v>200</v>
      </c>
      <c r="C406" s="259">
        <v>200</v>
      </c>
      <c r="D406" s="259">
        <v>300</v>
      </c>
      <c r="E406" s="259">
        <v>50</v>
      </c>
      <c r="F406" s="260">
        <v>20</v>
      </c>
      <c r="G406" s="266" t="s">
        <v>1036</v>
      </c>
      <c r="H406" s="186">
        <v>0</v>
      </c>
      <c r="I406" s="186">
        <v>0</v>
      </c>
      <c r="J406" s="186">
        <f t="shared" si="6"/>
        <v>0</v>
      </c>
      <c r="K406" s="262"/>
    </row>
    <row r="407" spans="1:11" ht="12.75">
      <c r="A407" s="265">
        <v>305</v>
      </c>
      <c r="B407" s="259">
        <v>200</v>
      </c>
      <c r="C407" s="259">
        <v>200</v>
      </c>
      <c r="D407" s="259">
        <v>300</v>
      </c>
      <c r="E407" s="259">
        <v>50</v>
      </c>
      <c r="F407" s="260">
        <v>30</v>
      </c>
      <c r="G407" s="266" t="s">
        <v>1037</v>
      </c>
      <c r="H407" s="186">
        <v>0</v>
      </c>
      <c r="I407" s="186">
        <v>0</v>
      </c>
      <c r="J407" s="186">
        <f t="shared" si="6"/>
        <v>0</v>
      </c>
      <c r="K407" s="262"/>
    </row>
    <row r="408" spans="1:11" ht="12.75">
      <c r="A408" s="265">
        <v>305</v>
      </c>
      <c r="B408" s="259">
        <v>200</v>
      </c>
      <c r="C408" s="259">
        <v>200</v>
      </c>
      <c r="D408" s="259">
        <v>300</v>
      </c>
      <c r="E408" s="259">
        <v>50</v>
      </c>
      <c r="F408" s="260">
        <v>40</v>
      </c>
      <c r="G408" s="266" t="s">
        <v>1038</v>
      </c>
      <c r="H408" s="186">
        <v>10778</v>
      </c>
      <c r="I408" s="186">
        <v>10000</v>
      </c>
      <c r="J408" s="186">
        <f t="shared" si="6"/>
        <v>-778</v>
      </c>
      <c r="K408" s="262"/>
    </row>
    <row r="409" spans="1:11" ht="22.5">
      <c r="A409" s="265">
        <v>305</v>
      </c>
      <c r="B409" s="259">
        <v>200</v>
      </c>
      <c r="C409" s="259">
        <v>200</v>
      </c>
      <c r="D409" s="259">
        <v>300</v>
      </c>
      <c r="E409" s="259">
        <v>50</v>
      </c>
      <c r="F409" s="260">
        <v>90</v>
      </c>
      <c r="G409" s="266" t="s">
        <v>1033</v>
      </c>
      <c r="H409" s="186">
        <v>0</v>
      </c>
      <c r="I409" s="186">
        <v>22794</v>
      </c>
      <c r="J409" s="186">
        <f t="shared" si="6"/>
        <v>22794</v>
      </c>
      <c r="K409" s="262"/>
    </row>
    <row r="410" spans="1:11" ht="45">
      <c r="A410" s="265">
        <v>305</v>
      </c>
      <c r="B410" s="259">
        <v>200</v>
      </c>
      <c r="C410" s="259">
        <v>200</v>
      </c>
      <c r="D410" s="259">
        <v>300</v>
      </c>
      <c r="E410" s="259">
        <v>60</v>
      </c>
      <c r="F410" s="260"/>
      <c r="G410" s="266" t="s">
        <v>1039</v>
      </c>
      <c r="H410" s="186"/>
      <c r="I410" s="186">
        <v>0</v>
      </c>
      <c r="J410" s="186">
        <f t="shared" si="6"/>
        <v>0</v>
      </c>
      <c r="K410" s="262" t="s">
        <v>1040</v>
      </c>
    </row>
    <row r="411" spans="1:11" ht="12.75">
      <c r="A411" s="265">
        <v>305</v>
      </c>
      <c r="B411" s="259">
        <v>200</v>
      </c>
      <c r="C411" s="259">
        <v>200</v>
      </c>
      <c r="D411" s="259">
        <v>400</v>
      </c>
      <c r="E411" s="259"/>
      <c r="F411" s="259"/>
      <c r="G411" s="257" t="s">
        <v>1041</v>
      </c>
      <c r="H411" s="184">
        <v>0</v>
      </c>
      <c r="I411" s="184">
        <v>0</v>
      </c>
      <c r="J411" s="184">
        <f t="shared" si="6"/>
        <v>0</v>
      </c>
      <c r="K411" s="264" t="s">
        <v>1042</v>
      </c>
    </row>
    <row r="412" spans="1:11" ht="22.5">
      <c r="A412" s="265">
        <v>305</v>
      </c>
      <c r="B412" s="259">
        <v>200</v>
      </c>
      <c r="C412" s="259">
        <v>200</v>
      </c>
      <c r="D412" s="259">
        <v>400</v>
      </c>
      <c r="E412" s="260">
        <v>10</v>
      </c>
      <c r="F412" s="260"/>
      <c r="G412" s="261" t="s">
        <v>1043</v>
      </c>
      <c r="H412" s="185">
        <v>70300</v>
      </c>
      <c r="I412" s="185">
        <v>0</v>
      </c>
      <c r="J412" s="185">
        <f t="shared" si="6"/>
        <v>-70300</v>
      </c>
      <c r="K412" s="264" t="s">
        <v>1044</v>
      </c>
    </row>
    <row r="413" spans="1:11" ht="22.5">
      <c r="A413" s="265">
        <v>305</v>
      </c>
      <c r="B413" s="259">
        <v>200</v>
      </c>
      <c r="C413" s="259">
        <v>200</v>
      </c>
      <c r="D413" s="259">
        <v>400</v>
      </c>
      <c r="E413" s="260">
        <v>20</v>
      </c>
      <c r="F413" s="260"/>
      <c r="G413" s="266" t="s">
        <v>1045</v>
      </c>
      <c r="H413" s="185">
        <v>0</v>
      </c>
      <c r="I413" s="185">
        <v>0</v>
      </c>
      <c r="J413" s="185">
        <f t="shared" si="6"/>
        <v>0</v>
      </c>
      <c r="K413" s="262" t="s">
        <v>1046</v>
      </c>
    </row>
    <row r="414" spans="1:11" ht="22.5">
      <c r="A414" s="265">
        <v>305</v>
      </c>
      <c r="B414" s="259">
        <v>200</v>
      </c>
      <c r="C414" s="259">
        <v>200</v>
      </c>
      <c r="D414" s="259">
        <v>400</v>
      </c>
      <c r="E414" s="260">
        <v>30</v>
      </c>
      <c r="F414" s="260"/>
      <c r="G414" s="266" t="s">
        <v>1047</v>
      </c>
      <c r="H414" s="185">
        <v>0</v>
      </c>
      <c r="I414" s="185">
        <v>0</v>
      </c>
      <c r="J414" s="185">
        <f t="shared" si="6"/>
        <v>0</v>
      </c>
      <c r="K414" s="262" t="s">
        <v>1048</v>
      </c>
    </row>
    <row r="415" spans="1:11" ht="12.75">
      <c r="A415" s="265">
        <v>305</v>
      </c>
      <c r="B415" s="259">
        <v>200</v>
      </c>
      <c r="C415" s="259">
        <v>300</v>
      </c>
      <c r="D415" s="259"/>
      <c r="E415" s="259"/>
      <c r="F415" s="259"/>
      <c r="G415" s="257" t="s">
        <v>1049</v>
      </c>
      <c r="H415" s="184">
        <v>0</v>
      </c>
      <c r="I415" s="184">
        <v>0</v>
      </c>
      <c r="J415" s="184">
        <f t="shared" si="6"/>
        <v>0</v>
      </c>
      <c r="K415" s="262" t="s">
        <v>1050</v>
      </c>
    </row>
    <row r="416" spans="1:11" ht="12.75">
      <c r="A416" s="265">
        <v>305</v>
      </c>
      <c r="B416" s="259">
        <v>200</v>
      </c>
      <c r="C416" s="259">
        <v>300</v>
      </c>
      <c r="D416" s="260">
        <v>100</v>
      </c>
      <c r="E416" s="260"/>
      <c r="F416" s="260"/>
      <c r="G416" s="266" t="s">
        <v>1051</v>
      </c>
      <c r="H416" s="185">
        <v>0</v>
      </c>
      <c r="I416" s="185">
        <v>20000</v>
      </c>
      <c r="J416" s="185">
        <f t="shared" si="6"/>
        <v>20000</v>
      </c>
      <c r="K416" s="262" t="s">
        <v>1052</v>
      </c>
    </row>
    <row r="417" spans="1:11" ht="12.75">
      <c r="A417" s="265">
        <v>305</v>
      </c>
      <c r="B417" s="259">
        <v>200</v>
      </c>
      <c r="C417" s="259">
        <v>300</v>
      </c>
      <c r="D417" s="260">
        <v>200</v>
      </c>
      <c r="E417" s="260"/>
      <c r="F417" s="260"/>
      <c r="G417" s="266" t="s">
        <v>1053</v>
      </c>
      <c r="H417" s="185">
        <v>20000</v>
      </c>
      <c r="I417" s="185">
        <v>20000</v>
      </c>
      <c r="J417" s="185">
        <f t="shared" si="6"/>
        <v>0</v>
      </c>
      <c r="K417" s="262" t="s">
        <v>1054</v>
      </c>
    </row>
    <row r="418" spans="1:11" s="277" customFormat="1" ht="12.75">
      <c r="A418" s="251">
        <v>310</v>
      </c>
      <c r="B418" s="252">
        <v>0</v>
      </c>
      <c r="C418" s="252">
        <v>0</v>
      </c>
      <c r="D418" s="252">
        <v>0</v>
      </c>
      <c r="E418" s="252">
        <v>0</v>
      </c>
      <c r="F418" s="252">
        <v>0</v>
      </c>
      <c r="G418" s="253" t="s">
        <v>1055</v>
      </c>
      <c r="H418" s="306">
        <v>0</v>
      </c>
      <c r="I418" s="306">
        <v>0</v>
      </c>
      <c r="J418" s="306">
        <f t="shared" si="6"/>
        <v>0</v>
      </c>
      <c r="K418" s="284"/>
    </row>
    <row r="419" spans="1:11" ht="12.75">
      <c r="A419" s="265">
        <v>310</v>
      </c>
      <c r="B419" s="260">
        <v>100</v>
      </c>
      <c r="C419" s="260"/>
      <c r="D419" s="260"/>
      <c r="E419" s="260"/>
      <c r="F419" s="260"/>
      <c r="G419" s="266" t="s">
        <v>1056</v>
      </c>
      <c r="H419" s="185">
        <v>0</v>
      </c>
      <c r="I419" s="185">
        <v>0</v>
      </c>
      <c r="J419" s="185">
        <f t="shared" si="6"/>
        <v>0</v>
      </c>
      <c r="K419" s="262" t="s">
        <v>1057</v>
      </c>
    </row>
    <row r="420" spans="1:11" ht="12.75">
      <c r="A420" s="265">
        <v>310</v>
      </c>
      <c r="B420" s="259">
        <v>200</v>
      </c>
      <c r="C420" s="259"/>
      <c r="D420" s="259"/>
      <c r="E420" s="259"/>
      <c r="F420" s="259"/>
      <c r="G420" s="257" t="s">
        <v>1058</v>
      </c>
      <c r="H420" s="184">
        <v>0</v>
      </c>
      <c r="I420" s="184">
        <v>0</v>
      </c>
      <c r="J420" s="184">
        <f t="shared" si="6"/>
        <v>0</v>
      </c>
      <c r="K420" s="262" t="s">
        <v>1059</v>
      </c>
    </row>
    <row r="421" spans="1:11" ht="12.75">
      <c r="A421" s="265">
        <v>310</v>
      </c>
      <c r="B421" s="259">
        <v>200</v>
      </c>
      <c r="C421" s="260">
        <v>100</v>
      </c>
      <c r="D421" s="260"/>
      <c r="E421" s="260"/>
      <c r="F421" s="260"/>
      <c r="G421" s="266" t="s">
        <v>1060</v>
      </c>
      <c r="H421" s="186">
        <v>0</v>
      </c>
      <c r="I421" s="186">
        <v>0</v>
      </c>
      <c r="J421" s="186">
        <f t="shared" si="6"/>
        <v>0</v>
      </c>
      <c r="K421" s="262"/>
    </row>
    <row r="422" spans="1:11" ht="12.75">
      <c r="A422" s="265">
        <v>310</v>
      </c>
      <c r="B422" s="259">
        <v>200</v>
      </c>
      <c r="C422" s="260">
        <v>200</v>
      </c>
      <c r="D422" s="260"/>
      <c r="E422" s="260"/>
      <c r="F422" s="260"/>
      <c r="G422" s="266" t="s">
        <v>1061</v>
      </c>
      <c r="H422" s="186">
        <v>0</v>
      </c>
      <c r="I422" s="186">
        <v>0</v>
      </c>
      <c r="J422" s="186">
        <f t="shared" si="6"/>
        <v>0</v>
      </c>
      <c r="K422" s="262"/>
    </row>
    <row r="423" spans="1:11" ht="22.5">
      <c r="A423" s="265">
        <v>310</v>
      </c>
      <c r="B423" s="259">
        <v>200</v>
      </c>
      <c r="C423" s="260">
        <v>300</v>
      </c>
      <c r="D423" s="260"/>
      <c r="E423" s="260"/>
      <c r="F423" s="260"/>
      <c r="G423" s="266" t="s">
        <v>1062</v>
      </c>
      <c r="H423" s="186">
        <v>0</v>
      </c>
      <c r="I423" s="186">
        <v>0</v>
      </c>
      <c r="J423" s="186">
        <f t="shared" si="6"/>
        <v>0</v>
      </c>
      <c r="K423" s="262"/>
    </row>
    <row r="424" spans="1:11" ht="22.5">
      <c r="A424" s="265">
        <v>310</v>
      </c>
      <c r="B424" s="260">
        <v>300</v>
      </c>
      <c r="C424" s="260"/>
      <c r="D424" s="260"/>
      <c r="E424" s="260"/>
      <c r="F424" s="260"/>
      <c r="G424" s="266" t="s">
        <v>1063</v>
      </c>
      <c r="H424" s="185">
        <v>0</v>
      </c>
      <c r="I424" s="185">
        <v>0</v>
      </c>
      <c r="J424" s="185">
        <f t="shared" si="6"/>
        <v>0</v>
      </c>
      <c r="K424" s="262" t="s">
        <v>1064</v>
      </c>
    </row>
    <row r="425" spans="1:11" ht="12.75">
      <c r="A425" s="265">
        <v>310</v>
      </c>
      <c r="B425" s="260">
        <v>400</v>
      </c>
      <c r="C425" s="260"/>
      <c r="D425" s="260"/>
      <c r="E425" s="260"/>
      <c r="F425" s="260"/>
      <c r="G425" s="266" t="s">
        <v>1065</v>
      </c>
      <c r="H425" s="185">
        <v>0</v>
      </c>
      <c r="I425" s="185">
        <v>0</v>
      </c>
      <c r="J425" s="185">
        <f t="shared" si="6"/>
        <v>0</v>
      </c>
      <c r="K425" s="262" t="s">
        <v>1066</v>
      </c>
    </row>
    <row r="426" spans="1:11" ht="12.75">
      <c r="A426" s="265">
        <v>310</v>
      </c>
      <c r="B426" s="260">
        <v>500</v>
      </c>
      <c r="C426" s="260"/>
      <c r="D426" s="260"/>
      <c r="E426" s="260"/>
      <c r="F426" s="260"/>
      <c r="G426" s="266" t="s">
        <v>1067</v>
      </c>
      <c r="H426" s="185">
        <v>459</v>
      </c>
      <c r="I426" s="185">
        <v>3000</v>
      </c>
      <c r="J426" s="185">
        <f t="shared" si="6"/>
        <v>2541</v>
      </c>
      <c r="K426" s="262" t="s">
        <v>1068</v>
      </c>
    </row>
    <row r="427" spans="1:11" ht="12.75">
      <c r="A427" s="265">
        <v>310</v>
      </c>
      <c r="B427" s="259">
        <v>600</v>
      </c>
      <c r="C427" s="259"/>
      <c r="D427" s="259"/>
      <c r="E427" s="259"/>
      <c r="F427" s="259"/>
      <c r="G427" s="257" t="s">
        <v>1069</v>
      </c>
      <c r="H427" s="184">
        <v>0</v>
      </c>
      <c r="I427" s="184">
        <v>0</v>
      </c>
      <c r="J427" s="184">
        <f t="shared" si="6"/>
        <v>0</v>
      </c>
      <c r="K427" s="262" t="s">
        <v>1070</v>
      </c>
    </row>
    <row r="428" spans="1:11" ht="12.75">
      <c r="A428" s="265">
        <v>310</v>
      </c>
      <c r="B428" s="259">
        <v>600</v>
      </c>
      <c r="C428" s="260">
        <v>100</v>
      </c>
      <c r="D428" s="260"/>
      <c r="E428" s="260"/>
      <c r="F428" s="260"/>
      <c r="G428" s="266" t="s">
        <v>1071</v>
      </c>
      <c r="H428" s="186">
        <v>1000</v>
      </c>
      <c r="I428" s="186">
        <v>1000</v>
      </c>
      <c r="J428" s="186">
        <f t="shared" si="6"/>
        <v>0</v>
      </c>
      <c r="K428" s="262"/>
    </row>
    <row r="429" spans="1:11" ht="12.75">
      <c r="A429" s="265">
        <v>310</v>
      </c>
      <c r="B429" s="259">
        <v>600</v>
      </c>
      <c r="C429" s="260">
        <v>200</v>
      </c>
      <c r="D429" s="260"/>
      <c r="E429" s="260"/>
      <c r="F429" s="260"/>
      <c r="G429" s="266" t="s">
        <v>1072</v>
      </c>
      <c r="H429" s="186">
        <v>12017</v>
      </c>
      <c r="I429" s="186">
        <v>12200</v>
      </c>
      <c r="J429" s="186">
        <f t="shared" si="6"/>
        <v>183</v>
      </c>
      <c r="K429" s="262"/>
    </row>
    <row r="430" spans="1:11" ht="12.75">
      <c r="A430" s="265">
        <v>310</v>
      </c>
      <c r="B430" s="259">
        <v>600</v>
      </c>
      <c r="C430" s="260">
        <v>300</v>
      </c>
      <c r="D430" s="260"/>
      <c r="E430" s="260"/>
      <c r="F430" s="260"/>
      <c r="G430" s="266" t="s">
        <v>1069</v>
      </c>
      <c r="H430" s="186">
        <v>0</v>
      </c>
      <c r="I430" s="186">
        <v>0</v>
      </c>
      <c r="J430" s="186">
        <f t="shared" si="6"/>
        <v>0</v>
      </c>
      <c r="K430" s="262"/>
    </row>
    <row r="431" spans="1:11" ht="22.5">
      <c r="A431" s="265">
        <v>310</v>
      </c>
      <c r="B431" s="259">
        <v>700</v>
      </c>
      <c r="C431" s="259"/>
      <c r="D431" s="259"/>
      <c r="E431" s="260"/>
      <c r="F431" s="260"/>
      <c r="G431" s="261" t="s">
        <v>1073</v>
      </c>
      <c r="H431" s="185">
        <v>0</v>
      </c>
      <c r="I431" s="185">
        <v>0</v>
      </c>
      <c r="J431" s="185">
        <f t="shared" si="6"/>
        <v>0</v>
      </c>
      <c r="K431" s="264" t="s">
        <v>1074</v>
      </c>
    </row>
    <row r="432" spans="1:11" ht="12.75">
      <c r="A432" s="251">
        <v>315</v>
      </c>
      <c r="B432" s="252">
        <v>0</v>
      </c>
      <c r="C432" s="252">
        <v>0</v>
      </c>
      <c r="D432" s="252">
        <v>0</v>
      </c>
      <c r="E432" s="252">
        <v>0</v>
      </c>
      <c r="F432" s="252">
        <v>0</v>
      </c>
      <c r="G432" s="253" t="s">
        <v>60</v>
      </c>
      <c r="H432" s="184">
        <v>0</v>
      </c>
      <c r="I432" s="184">
        <v>0</v>
      </c>
      <c r="J432" s="310">
        <f t="shared" si="6"/>
        <v>0</v>
      </c>
      <c r="K432" s="285" t="s">
        <v>1075</v>
      </c>
    </row>
    <row r="433" spans="1:11" ht="12.75">
      <c r="A433" s="265">
        <v>315</v>
      </c>
      <c r="B433" s="259">
        <v>100</v>
      </c>
      <c r="C433" s="259"/>
      <c r="D433" s="259"/>
      <c r="E433" s="259"/>
      <c r="F433" s="259"/>
      <c r="G433" s="257" t="s">
        <v>1076</v>
      </c>
      <c r="H433" s="184">
        <v>0</v>
      </c>
      <c r="I433" s="184">
        <v>0</v>
      </c>
      <c r="J433" s="184">
        <f t="shared" si="6"/>
        <v>0</v>
      </c>
      <c r="K433" s="262" t="s">
        <v>1077</v>
      </c>
    </row>
    <row r="434" spans="1:11" ht="12.75">
      <c r="A434" s="265">
        <v>315</v>
      </c>
      <c r="B434" s="259">
        <v>100</v>
      </c>
      <c r="C434" s="260">
        <v>100</v>
      </c>
      <c r="D434" s="260"/>
      <c r="E434" s="260"/>
      <c r="F434" s="260"/>
      <c r="G434" s="266" t="s">
        <v>1078</v>
      </c>
      <c r="H434" s="186">
        <v>454813</v>
      </c>
      <c r="I434" s="186">
        <v>549174</v>
      </c>
      <c r="J434" s="186">
        <f t="shared" si="6"/>
        <v>94361</v>
      </c>
      <c r="K434" s="262"/>
    </row>
    <row r="435" spans="1:11" ht="12.75">
      <c r="A435" s="265">
        <v>315</v>
      </c>
      <c r="B435" s="259">
        <v>100</v>
      </c>
      <c r="C435" s="260">
        <v>200</v>
      </c>
      <c r="D435" s="260"/>
      <c r="E435" s="260"/>
      <c r="F435" s="260"/>
      <c r="G435" s="266" t="s">
        <v>1079</v>
      </c>
      <c r="H435" s="186">
        <v>12885</v>
      </c>
      <c r="I435" s="186">
        <v>25000</v>
      </c>
      <c r="J435" s="186">
        <f t="shared" si="6"/>
        <v>12115</v>
      </c>
      <c r="K435" s="262"/>
    </row>
    <row r="436" spans="1:11" ht="12.75">
      <c r="A436" s="265">
        <v>315</v>
      </c>
      <c r="B436" s="259">
        <v>200</v>
      </c>
      <c r="C436" s="259"/>
      <c r="D436" s="259"/>
      <c r="E436" s="259"/>
      <c r="F436" s="259"/>
      <c r="G436" s="257" t="s">
        <v>1080</v>
      </c>
      <c r="H436" s="184">
        <v>0</v>
      </c>
      <c r="I436" s="184">
        <v>0</v>
      </c>
      <c r="J436" s="184">
        <f t="shared" si="6"/>
        <v>0</v>
      </c>
      <c r="K436" s="262" t="s">
        <v>1081</v>
      </c>
    </row>
    <row r="437" spans="1:11" ht="12.75">
      <c r="A437" s="265">
        <v>315</v>
      </c>
      <c r="B437" s="259">
        <v>200</v>
      </c>
      <c r="C437" s="260">
        <v>100</v>
      </c>
      <c r="D437" s="260"/>
      <c r="E437" s="260"/>
      <c r="F437" s="260"/>
      <c r="G437" s="266" t="s">
        <v>1082</v>
      </c>
      <c r="H437" s="185">
        <v>2420000</v>
      </c>
      <c r="I437" s="185">
        <v>2530000</v>
      </c>
      <c r="J437" s="185">
        <f t="shared" si="6"/>
        <v>110000</v>
      </c>
      <c r="K437" s="262" t="s">
        <v>1083</v>
      </c>
    </row>
    <row r="438" spans="1:11" ht="12.75">
      <c r="A438" s="265">
        <v>315</v>
      </c>
      <c r="B438" s="259">
        <v>200</v>
      </c>
      <c r="C438" s="259">
        <v>200</v>
      </c>
      <c r="D438" s="259"/>
      <c r="E438" s="259"/>
      <c r="F438" s="259"/>
      <c r="G438" s="257" t="s">
        <v>1084</v>
      </c>
      <c r="H438" s="184">
        <v>0</v>
      </c>
      <c r="I438" s="184">
        <v>0</v>
      </c>
      <c r="J438" s="184">
        <f t="shared" si="6"/>
        <v>0</v>
      </c>
      <c r="K438" s="262" t="s">
        <v>1085</v>
      </c>
    </row>
    <row r="439" spans="1:11" ht="12.75">
      <c r="A439" s="265">
        <v>315</v>
      </c>
      <c r="B439" s="259">
        <v>200</v>
      </c>
      <c r="C439" s="259">
        <v>200</v>
      </c>
      <c r="D439" s="260">
        <v>100</v>
      </c>
      <c r="E439" s="260"/>
      <c r="F439" s="260"/>
      <c r="G439" s="266" t="s">
        <v>1086</v>
      </c>
      <c r="H439" s="186">
        <v>86702</v>
      </c>
      <c r="I439" s="186">
        <v>168190</v>
      </c>
      <c r="J439" s="186">
        <f t="shared" si="6"/>
        <v>81488</v>
      </c>
      <c r="K439" s="262"/>
    </row>
    <row r="440" spans="1:11" ht="12.75">
      <c r="A440" s="265">
        <v>315</v>
      </c>
      <c r="B440" s="259">
        <v>200</v>
      </c>
      <c r="C440" s="259">
        <v>200</v>
      </c>
      <c r="D440" s="260">
        <v>200</v>
      </c>
      <c r="E440" s="260"/>
      <c r="F440" s="260"/>
      <c r="G440" s="266" t="s">
        <v>1087</v>
      </c>
      <c r="H440" s="186">
        <v>12942</v>
      </c>
      <c r="I440" s="186">
        <v>13600</v>
      </c>
      <c r="J440" s="186">
        <f t="shared" si="6"/>
        <v>658</v>
      </c>
      <c r="K440" s="262"/>
    </row>
    <row r="441" spans="1:11" ht="12.75">
      <c r="A441" s="265">
        <v>315</v>
      </c>
      <c r="B441" s="259">
        <v>200</v>
      </c>
      <c r="C441" s="259">
        <v>200</v>
      </c>
      <c r="D441" s="260">
        <v>300</v>
      </c>
      <c r="E441" s="260"/>
      <c r="F441" s="260"/>
      <c r="G441" s="266" t="s">
        <v>1088</v>
      </c>
      <c r="H441" s="186">
        <v>0</v>
      </c>
      <c r="I441" s="186">
        <v>0</v>
      </c>
      <c r="J441" s="186">
        <f t="shared" si="6"/>
        <v>0</v>
      </c>
      <c r="K441" s="262"/>
    </row>
    <row r="442" spans="1:11" ht="12.75">
      <c r="A442" s="265">
        <v>315</v>
      </c>
      <c r="B442" s="259">
        <v>200</v>
      </c>
      <c r="C442" s="259">
        <v>200</v>
      </c>
      <c r="D442" s="260">
        <v>900</v>
      </c>
      <c r="E442" s="260"/>
      <c r="F442" s="260"/>
      <c r="G442" s="266" t="s">
        <v>1089</v>
      </c>
      <c r="H442" s="186">
        <v>201739</v>
      </c>
      <c r="I442" s="186">
        <v>25</v>
      </c>
      <c r="J442" s="186">
        <f t="shared" si="6"/>
        <v>-201714</v>
      </c>
      <c r="K442" s="262"/>
    </row>
    <row r="443" spans="1:11" ht="12.75">
      <c r="A443" s="265">
        <v>315</v>
      </c>
      <c r="B443" s="259">
        <v>300</v>
      </c>
      <c r="C443" s="259"/>
      <c r="D443" s="259"/>
      <c r="E443" s="259"/>
      <c r="F443" s="259"/>
      <c r="G443" s="257" t="s">
        <v>1090</v>
      </c>
      <c r="H443" s="184">
        <v>0</v>
      </c>
      <c r="I443" s="184">
        <v>0</v>
      </c>
      <c r="J443" s="184">
        <f t="shared" si="6"/>
        <v>0</v>
      </c>
      <c r="K443" s="262" t="s">
        <v>1091</v>
      </c>
    </row>
    <row r="444" spans="1:11" ht="12.75">
      <c r="A444" s="265">
        <v>315</v>
      </c>
      <c r="B444" s="259">
        <v>300</v>
      </c>
      <c r="C444" s="259">
        <v>100</v>
      </c>
      <c r="D444" s="259"/>
      <c r="E444" s="259"/>
      <c r="F444" s="259"/>
      <c r="G444" s="257" t="s">
        <v>1092</v>
      </c>
      <c r="H444" s="184">
        <v>0</v>
      </c>
      <c r="I444" s="184">
        <v>0</v>
      </c>
      <c r="J444" s="184">
        <f t="shared" si="6"/>
        <v>0</v>
      </c>
      <c r="K444" s="262" t="s">
        <v>1093</v>
      </c>
    </row>
    <row r="445" spans="1:11" ht="12.75">
      <c r="A445" s="265">
        <v>315</v>
      </c>
      <c r="B445" s="259">
        <v>300</v>
      </c>
      <c r="C445" s="259">
        <v>100</v>
      </c>
      <c r="D445" s="260">
        <v>100</v>
      </c>
      <c r="E445" s="260"/>
      <c r="F445" s="260"/>
      <c r="G445" s="266" t="s">
        <v>1094</v>
      </c>
      <c r="H445" s="186">
        <v>0</v>
      </c>
      <c r="I445" s="186">
        <v>0</v>
      </c>
      <c r="J445" s="186">
        <f t="shared" si="6"/>
        <v>0</v>
      </c>
      <c r="K445" s="262"/>
    </row>
    <row r="446" spans="1:11" ht="12.75">
      <c r="A446" s="265">
        <v>315</v>
      </c>
      <c r="B446" s="259">
        <v>300</v>
      </c>
      <c r="C446" s="259">
        <v>100</v>
      </c>
      <c r="D446" s="260">
        <v>200</v>
      </c>
      <c r="E446" s="260"/>
      <c r="F446" s="260"/>
      <c r="G446" s="266" t="s">
        <v>1095</v>
      </c>
      <c r="H446" s="186">
        <v>0</v>
      </c>
      <c r="I446" s="186">
        <v>0</v>
      </c>
      <c r="J446" s="186">
        <f t="shared" si="6"/>
        <v>0</v>
      </c>
      <c r="K446" s="262"/>
    </row>
    <row r="447" spans="1:11" ht="12.75">
      <c r="A447" s="265">
        <v>315</v>
      </c>
      <c r="B447" s="259">
        <v>300</v>
      </c>
      <c r="C447" s="259">
        <v>200</v>
      </c>
      <c r="D447" s="259"/>
      <c r="E447" s="259"/>
      <c r="F447" s="259"/>
      <c r="G447" s="257" t="s">
        <v>1096</v>
      </c>
      <c r="H447" s="184">
        <v>0</v>
      </c>
      <c r="I447" s="184">
        <v>0</v>
      </c>
      <c r="J447" s="184">
        <f t="shared" si="6"/>
        <v>0</v>
      </c>
      <c r="K447" s="262" t="s">
        <v>1097</v>
      </c>
    </row>
    <row r="448" spans="1:11" ht="12.75">
      <c r="A448" s="265">
        <v>315</v>
      </c>
      <c r="B448" s="259">
        <v>300</v>
      </c>
      <c r="C448" s="259">
        <v>200</v>
      </c>
      <c r="D448" s="260">
        <v>100</v>
      </c>
      <c r="E448" s="260"/>
      <c r="F448" s="260"/>
      <c r="G448" s="266" t="s">
        <v>1094</v>
      </c>
      <c r="H448" s="186">
        <v>0</v>
      </c>
      <c r="I448" s="186">
        <v>0</v>
      </c>
      <c r="J448" s="186">
        <f t="shared" si="6"/>
        <v>0</v>
      </c>
      <c r="K448" s="262"/>
    </row>
    <row r="449" spans="1:11" ht="12.75">
      <c r="A449" s="265">
        <v>315</v>
      </c>
      <c r="B449" s="259">
        <v>300</v>
      </c>
      <c r="C449" s="259">
        <v>200</v>
      </c>
      <c r="D449" s="260">
        <v>200</v>
      </c>
      <c r="E449" s="260"/>
      <c r="F449" s="260"/>
      <c r="G449" s="266" t="s">
        <v>1095</v>
      </c>
      <c r="H449" s="186">
        <v>0</v>
      </c>
      <c r="I449" s="186">
        <v>0</v>
      </c>
      <c r="J449" s="186">
        <f t="shared" si="6"/>
        <v>0</v>
      </c>
      <c r="K449" s="262"/>
    </row>
    <row r="450" spans="1:11" ht="12.75">
      <c r="A450" s="265">
        <v>315</v>
      </c>
      <c r="B450" s="259">
        <v>350</v>
      </c>
      <c r="C450" s="259"/>
      <c r="D450" s="259"/>
      <c r="E450" s="260"/>
      <c r="F450" s="260"/>
      <c r="G450" s="261" t="s">
        <v>1098</v>
      </c>
      <c r="H450" s="185"/>
      <c r="I450" s="185">
        <v>0</v>
      </c>
      <c r="J450" s="185">
        <f t="shared" si="6"/>
        <v>0</v>
      </c>
      <c r="K450" s="264" t="s">
        <v>1099</v>
      </c>
    </row>
    <row r="451" spans="1:11" ht="22.5">
      <c r="A451" s="265">
        <v>315</v>
      </c>
      <c r="B451" s="259">
        <v>400</v>
      </c>
      <c r="C451" s="259"/>
      <c r="D451" s="259"/>
      <c r="E451" s="260"/>
      <c r="F451" s="260"/>
      <c r="G451" s="261" t="s">
        <v>1100</v>
      </c>
      <c r="H451" s="185">
        <v>0</v>
      </c>
      <c r="I451" s="185">
        <v>0</v>
      </c>
      <c r="J451" s="185">
        <f t="shared" si="6"/>
        <v>0</v>
      </c>
      <c r="K451" s="264" t="s">
        <v>1101</v>
      </c>
    </row>
    <row r="452" spans="1:11" ht="12.75">
      <c r="A452" s="251">
        <v>320</v>
      </c>
      <c r="B452" s="252">
        <v>0</v>
      </c>
      <c r="C452" s="252">
        <v>0</v>
      </c>
      <c r="D452" s="252">
        <v>0</v>
      </c>
      <c r="E452" s="252">
        <v>0</v>
      </c>
      <c r="F452" s="252">
        <v>0</v>
      </c>
      <c r="G452" s="253" t="s">
        <v>1102</v>
      </c>
      <c r="H452" s="184">
        <v>0</v>
      </c>
      <c r="I452" s="184">
        <v>0</v>
      </c>
      <c r="J452" s="310">
        <f t="shared" si="6"/>
        <v>0</v>
      </c>
      <c r="K452" s="285" t="s">
        <v>1103</v>
      </c>
    </row>
    <row r="453" spans="1:11" ht="12.75">
      <c r="A453" s="265">
        <v>320</v>
      </c>
      <c r="B453" s="259">
        <v>100</v>
      </c>
      <c r="C453" s="259"/>
      <c r="D453" s="259"/>
      <c r="E453" s="259"/>
      <c r="F453" s="259"/>
      <c r="G453" s="257" t="s">
        <v>1104</v>
      </c>
      <c r="H453" s="184">
        <v>0</v>
      </c>
      <c r="I453" s="184">
        <v>0</v>
      </c>
      <c r="J453" s="184">
        <f t="shared" si="6"/>
        <v>0</v>
      </c>
      <c r="K453" s="262" t="s">
        <v>1105</v>
      </c>
    </row>
    <row r="454" spans="1:11" ht="12.75">
      <c r="A454" s="265">
        <v>320</v>
      </c>
      <c r="B454" s="259">
        <v>100</v>
      </c>
      <c r="C454" s="259">
        <v>100</v>
      </c>
      <c r="D454" s="259"/>
      <c r="E454" s="259"/>
      <c r="F454" s="259"/>
      <c r="G454" s="257" t="s">
        <v>1106</v>
      </c>
      <c r="H454" s="184">
        <v>0</v>
      </c>
      <c r="I454" s="184">
        <v>0</v>
      </c>
      <c r="J454" s="184">
        <f t="shared" si="6"/>
        <v>0</v>
      </c>
      <c r="K454" s="262" t="s">
        <v>1107</v>
      </c>
    </row>
    <row r="455" spans="1:11" ht="12.75">
      <c r="A455" s="265">
        <v>320</v>
      </c>
      <c r="B455" s="259">
        <v>100</v>
      </c>
      <c r="C455" s="259">
        <v>100</v>
      </c>
      <c r="D455" s="259">
        <v>100</v>
      </c>
      <c r="E455" s="259"/>
      <c r="F455" s="259"/>
      <c r="G455" s="257" t="s">
        <v>1108</v>
      </c>
      <c r="H455" s="184">
        <v>0</v>
      </c>
      <c r="I455" s="184">
        <v>0</v>
      </c>
      <c r="J455" s="184">
        <f t="shared" ref="J455:J518" si="7">+I455-H455</f>
        <v>0</v>
      </c>
      <c r="K455" s="262" t="s">
        <v>1109</v>
      </c>
    </row>
    <row r="456" spans="1:11" ht="12.75">
      <c r="A456" s="265">
        <v>320</v>
      </c>
      <c r="B456" s="259">
        <v>100</v>
      </c>
      <c r="C456" s="259">
        <v>100</v>
      </c>
      <c r="D456" s="259">
        <v>100</v>
      </c>
      <c r="E456" s="260">
        <v>10</v>
      </c>
      <c r="F456" s="260"/>
      <c r="G456" s="286" t="s">
        <v>1110</v>
      </c>
      <c r="H456" s="185">
        <v>212574</v>
      </c>
      <c r="I456" s="185">
        <v>301942</v>
      </c>
      <c r="J456" s="185">
        <f t="shared" si="7"/>
        <v>89368</v>
      </c>
      <c r="K456" s="262"/>
    </row>
    <row r="457" spans="1:11" ht="12.75">
      <c r="A457" s="265">
        <v>320</v>
      </c>
      <c r="B457" s="259">
        <v>100</v>
      </c>
      <c r="C457" s="259">
        <v>100</v>
      </c>
      <c r="D457" s="259">
        <v>100</v>
      </c>
      <c r="E457" s="260">
        <v>20</v>
      </c>
      <c r="F457" s="260"/>
      <c r="G457" s="286" t="s">
        <v>1111</v>
      </c>
      <c r="H457" s="185">
        <v>66744</v>
      </c>
      <c r="I457" s="185">
        <v>91659</v>
      </c>
      <c r="J457" s="185">
        <f t="shared" si="7"/>
        <v>24915</v>
      </c>
      <c r="K457" s="262"/>
    </row>
    <row r="458" spans="1:11" ht="12.75">
      <c r="A458" s="265">
        <v>320</v>
      </c>
      <c r="B458" s="259">
        <v>100</v>
      </c>
      <c r="C458" s="259">
        <v>100</v>
      </c>
      <c r="D458" s="259">
        <v>100</v>
      </c>
      <c r="E458" s="259">
        <v>30</v>
      </c>
      <c r="F458" s="259"/>
      <c r="G458" s="287" t="s">
        <v>1112</v>
      </c>
      <c r="H458" s="184">
        <v>0</v>
      </c>
      <c r="I458" s="184">
        <v>0</v>
      </c>
      <c r="J458" s="184">
        <f t="shared" si="7"/>
        <v>0</v>
      </c>
      <c r="K458" s="262"/>
    </row>
    <row r="459" spans="1:11" ht="12.75">
      <c r="A459" s="265">
        <v>320</v>
      </c>
      <c r="B459" s="259">
        <v>100</v>
      </c>
      <c r="C459" s="259">
        <v>100</v>
      </c>
      <c r="D459" s="259">
        <v>100</v>
      </c>
      <c r="E459" s="259">
        <v>30</v>
      </c>
      <c r="F459" s="260">
        <v>5</v>
      </c>
      <c r="G459" s="286" t="s">
        <v>1113</v>
      </c>
      <c r="H459" s="185">
        <v>20433</v>
      </c>
      <c r="I459" s="185">
        <v>15896</v>
      </c>
      <c r="J459" s="185">
        <f t="shared" si="7"/>
        <v>-4537</v>
      </c>
      <c r="K459" s="262"/>
    </row>
    <row r="460" spans="1:11" ht="12.75">
      <c r="A460" s="265">
        <v>320</v>
      </c>
      <c r="B460" s="259">
        <v>100</v>
      </c>
      <c r="C460" s="259">
        <v>100</v>
      </c>
      <c r="D460" s="259">
        <v>100</v>
      </c>
      <c r="E460" s="259">
        <v>30</v>
      </c>
      <c r="F460" s="260">
        <v>10</v>
      </c>
      <c r="G460" s="286" t="s">
        <v>1114</v>
      </c>
      <c r="H460" s="185">
        <v>0</v>
      </c>
      <c r="I460" s="185">
        <v>0</v>
      </c>
      <c r="J460" s="185">
        <f t="shared" si="7"/>
        <v>0</v>
      </c>
      <c r="K460" s="262"/>
    </row>
    <row r="461" spans="1:11" ht="12.75">
      <c r="A461" s="265">
        <v>320</v>
      </c>
      <c r="B461" s="259">
        <v>100</v>
      </c>
      <c r="C461" s="259">
        <v>100</v>
      </c>
      <c r="D461" s="259">
        <v>100</v>
      </c>
      <c r="E461" s="259">
        <v>40</v>
      </c>
      <c r="F461" s="259"/>
      <c r="G461" s="287" t="s">
        <v>1115</v>
      </c>
      <c r="H461" s="184">
        <v>0</v>
      </c>
      <c r="I461" s="184">
        <v>0</v>
      </c>
      <c r="J461" s="184">
        <f t="shared" si="7"/>
        <v>0</v>
      </c>
      <c r="K461" s="262"/>
    </row>
    <row r="462" spans="1:11" ht="12.75">
      <c r="A462" s="265">
        <v>320</v>
      </c>
      <c r="B462" s="259">
        <v>100</v>
      </c>
      <c r="C462" s="259">
        <v>100</v>
      </c>
      <c r="D462" s="259">
        <v>100</v>
      </c>
      <c r="E462" s="259">
        <v>40</v>
      </c>
      <c r="F462" s="260">
        <v>5</v>
      </c>
      <c r="G462" s="286" t="s">
        <v>1116</v>
      </c>
      <c r="H462" s="185">
        <v>4480</v>
      </c>
      <c r="I462" s="185">
        <v>6067</v>
      </c>
      <c r="J462" s="185">
        <f t="shared" si="7"/>
        <v>1587</v>
      </c>
      <c r="K462" s="262"/>
    </row>
    <row r="463" spans="1:11" ht="12.75">
      <c r="A463" s="265">
        <v>320</v>
      </c>
      <c r="B463" s="259">
        <v>100</v>
      </c>
      <c r="C463" s="259">
        <v>100</v>
      </c>
      <c r="D463" s="259">
        <v>100</v>
      </c>
      <c r="E463" s="259">
        <v>40</v>
      </c>
      <c r="F463" s="260">
        <v>10</v>
      </c>
      <c r="G463" s="286" t="s">
        <v>1117</v>
      </c>
      <c r="H463" s="185">
        <v>0</v>
      </c>
      <c r="I463" s="185">
        <v>0</v>
      </c>
      <c r="J463" s="185">
        <f t="shared" si="7"/>
        <v>0</v>
      </c>
      <c r="K463" s="262"/>
    </row>
    <row r="464" spans="1:11" ht="12.75">
      <c r="A464" s="265">
        <v>320</v>
      </c>
      <c r="B464" s="259">
        <v>100</v>
      </c>
      <c r="C464" s="259">
        <v>100</v>
      </c>
      <c r="D464" s="259">
        <v>100</v>
      </c>
      <c r="E464" s="259">
        <v>50</v>
      </c>
      <c r="F464" s="259"/>
      <c r="G464" s="287" t="s">
        <v>1118</v>
      </c>
      <c r="H464" s="184"/>
      <c r="I464" s="184">
        <v>0</v>
      </c>
      <c r="J464" s="184">
        <f t="shared" si="7"/>
        <v>0</v>
      </c>
      <c r="K464" s="262"/>
    </row>
    <row r="465" spans="1:11" ht="12.75">
      <c r="A465" s="265">
        <v>320</v>
      </c>
      <c r="B465" s="259">
        <v>100</v>
      </c>
      <c r="C465" s="259">
        <v>100</v>
      </c>
      <c r="D465" s="259">
        <v>100</v>
      </c>
      <c r="E465" s="259">
        <v>50</v>
      </c>
      <c r="F465" s="260">
        <v>5</v>
      </c>
      <c r="G465" s="286" t="s">
        <v>1119</v>
      </c>
      <c r="H465" s="185">
        <v>0</v>
      </c>
      <c r="I465" s="185">
        <v>0</v>
      </c>
      <c r="J465" s="185">
        <f t="shared" si="7"/>
        <v>0</v>
      </c>
      <c r="K465" s="262"/>
    </row>
    <row r="466" spans="1:11" ht="12.75">
      <c r="A466" s="265">
        <v>320</v>
      </c>
      <c r="B466" s="259">
        <v>100</v>
      </c>
      <c r="C466" s="259">
        <v>100</v>
      </c>
      <c r="D466" s="259">
        <v>100</v>
      </c>
      <c r="E466" s="259">
        <v>50</v>
      </c>
      <c r="F466" s="260">
        <v>10</v>
      </c>
      <c r="G466" s="286" t="s">
        <v>1120</v>
      </c>
      <c r="H466" s="185">
        <v>0</v>
      </c>
      <c r="I466" s="185">
        <v>0</v>
      </c>
      <c r="J466" s="185">
        <f t="shared" si="7"/>
        <v>0</v>
      </c>
      <c r="K466" s="262"/>
    </row>
    <row r="467" spans="1:11" ht="12.75">
      <c r="A467" s="265">
        <v>320</v>
      </c>
      <c r="B467" s="259">
        <v>100</v>
      </c>
      <c r="C467" s="259">
        <v>100</v>
      </c>
      <c r="D467" s="259">
        <v>100</v>
      </c>
      <c r="E467" s="259">
        <v>50</v>
      </c>
      <c r="F467" s="260">
        <v>15</v>
      </c>
      <c r="G467" s="286" t="s">
        <v>1121</v>
      </c>
      <c r="H467" s="185">
        <v>0</v>
      </c>
      <c r="I467" s="185">
        <v>0</v>
      </c>
      <c r="J467" s="185">
        <f t="shared" si="7"/>
        <v>0</v>
      </c>
      <c r="K467" s="262"/>
    </row>
    <row r="468" spans="1:11" ht="12.75">
      <c r="A468" s="265">
        <v>320</v>
      </c>
      <c r="B468" s="259">
        <v>100</v>
      </c>
      <c r="C468" s="259">
        <v>100</v>
      </c>
      <c r="D468" s="259">
        <v>100</v>
      </c>
      <c r="E468" s="259">
        <v>50</v>
      </c>
      <c r="F468" s="260">
        <v>20</v>
      </c>
      <c r="G468" s="286" t="s">
        <v>1122</v>
      </c>
      <c r="H468" s="185">
        <v>0</v>
      </c>
      <c r="I468" s="185">
        <v>0</v>
      </c>
      <c r="J468" s="185">
        <f t="shared" si="7"/>
        <v>0</v>
      </c>
      <c r="K468" s="262"/>
    </row>
    <row r="469" spans="1:11" ht="12.75">
      <c r="A469" s="265">
        <v>320</v>
      </c>
      <c r="B469" s="259">
        <v>100</v>
      </c>
      <c r="C469" s="259">
        <v>100</v>
      </c>
      <c r="D469" s="259">
        <v>100</v>
      </c>
      <c r="E469" s="259">
        <v>90</v>
      </c>
      <c r="F469" s="259"/>
      <c r="G469" s="287" t="s">
        <v>1123</v>
      </c>
      <c r="H469" s="184">
        <v>0</v>
      </c>
      <c r="I469" s="184">
        <v>0</v>
      </c>
      <c r="J469" s="184">
        <f t="shared" si="7"/>
        <v>0</v>
      </c>
      <c r="K469" s="262"/>
    </row>
    <row r="470" spans="1:11" ht="12.75">
      <c r="A470" s="265">
        <v>320</v>
      </c>
      <c r="B470" s="259">
        <v>100</v>
      </c>
      <c r="C470" s="259">
        <v>100</v>
      </c>
      <c r="D470" s="259">
        <v>100</v>
      </c>
      <c r="E470" s="259">
        <v>90</v>
      </c>
      <c r="F470" s="260">
        <v>5</v>
      </c>
      <c r="G470" s="286" t="s">
        <v>1124</v>
      </c>
      <c r="H470" s="185">
        <v>82559</v>
      </c>
      <c r="I470" s="185">
        <v>111721</v>
      </c>
      <c r="J470" s="185">
        <f t="shared" si="7"/>
        <v>29162</v>
      </c>
      <c r="K470" s="262"/>
    </row>
    <row r="471" spans="1:11" ht="12.75">
      <c r="A471" s="265">
        <v>320</v>
      </c>
      <c r="B471" s="259">
        <v>100</v>
      </c>
      <c r="C471" s="259">
        <v>100</v>
      </c>
      <c r="D471" s="259">
        <v>100</v>
      </c>
      <c r="E471" s="259">
        <v>90</v>
      </c>
      <c r="F471" s="260">
        <v>10</v>
      </c>
      <c r="G471" s="286" t="s">
        <v>1125</v>
      </c>
      <c r="H471" s="185">
        <v>0</v>
      </c>
      <c r="I471" s="185">
        <v>0</v>
      </c>
      <c r="J471" s="185">
        <f t="shared" si="7"/>
        <v>0</v>
      </c>
      <c r="K471" s="262"/>
    </row>
    <row r="472" spans="1:11" ht="12.75">
      <c r="A472" s="265">
        <v>320</v>
      </c>
      <c r="B472" s="259">
        <v>100</v>
      </c>
      <c r="C472" s="259">
        <v>100</v>
      </c>
      <c r="D472" s="259">
        <v>200</v>
      </c>
      <c r="E472" s="259"/>
      <c r="F472" s="259"/>
      <c r="G472" s="257" t="s">
        <v>1126</v>
      </c>
      <c r="H472" s="184">
        <v>0</v>
      </c>
      <c r="I472" s="184">
        <v>0</v>
      </c>
      <c r="J472" s="184">
        <f t="shared" si="7"/>
        <v>0</v>
      </c>
      <c r="K472" s="262" t="s">
        <v>1127</v>
      </c>
    </row>
    <row r="473" spans="1:11" ht="12.75">
      <c r="A473" s="265">
        <v>320</v>
      </c>
      <c r="B473" s="259">
        <v>100</v>
      </c>
      <c r="C473" s="259">
        <v>100</v>
      </c>
      <c r="D473" s="259">
        <v>200</v>
      </c>
      <c r="E473" s="260">
        <v>10</v>
      </c>
      <c r="F473" s="260"/>
      <c r="G473" s="286" t="s">
        <v>1110</v>
      </c>
      <c r="H473" s="185">
        <v>0</v>
      </c>
      <c r="I473" s="185">
        <v>0</v>
      </c>
      <c r="J473" s="185">
        <f t="shared" si="7"/>
        <v>0</v>
      </c>
      <c r="K473" s="262"/>
    </row>
    <row r="474" spans="1:11" ht="12.75">
      <c r="A474" s="265">
        <v>320</v>
      </c>
      <c r="B474" s="259">
        <v>100</v>
      </c>
      <c r="C474" s="259">
        <v>100</v>
      </c>
      <c r="D474" s="259">
        <v>200</v>
      </c>
      <c r="E474" s="260">
        <v>20</v>
      </c>
      <c r="F474" s="260"/>
      <c r="G474" s="286" t="s">
        <v>1111</v>
      </c>
      <c r="H474" s="185">
        <v>0</v>
      </c>
      <c r="I474" s="185">
        <v>0</v>
      </c>
      <c r="J474" s="185">
        <f t="shared" si="7"/>
        <v>0</v>
      </c>
      <c r="K474" s="262"/>
    </row>
    <row r="475" spans="1:11" ht="12.75">
      <c r="A475" s="265">
        <v>320</v>
      </c>
      <c r="B475" s="259">
        <v>100</v>
      </c>
      <c r="C475" s="259">
        <v>100</v>
      </c>
      <c r="D475" s="259">
        <v>200</v>
      </c>
      <c r="E475" s="259">
        <v>30</v>
      </c>
      <c r="F475" s="259"/>
      <c r="G475" s="287" t="s">
        <v>1112</v>
      </c>
      <c r="H475" s="184">
        <v>0</v>
      </c>
      <c r="I475" s="184">
        <v>0</v>
      </c>
      <c r="J475" s="184">
        <f t="shared" si="7"/>
        <v>0</v>
      </c>
      <c r="K475" s="262"/>
    </row>
    <row r="476" spans="1:11" ht="12.75">
      <c r="A476" s="265">
        <v>320</v>
      </c>
      <c r="B476" s="259">
        <v>100</v>
      </c>
      <c r="C476" s="259">
        <v>100</v>
      </c>
      <c r="D476" s="259">
        <v>200</v>
      </c>
      <c r="E476" s="259">
        <v>30</v>
      </c>
      <c r="F476" s="260">
        <v>5</v>
      </c>
      <c r="G476" s="286" t="s">
        <v>1113</v>
      </c>
      <c r="H476" s="185">
        <v>0</v>
      </c>
      <c r="I476" s="185">
        <v>0</v>
      </c>
      <c r="J476" s="185">
        <f t="shared" si="7"/>
        <v>0</v>
      </c>
      <c r="K476" s="262"/>
    </row>
    <row r="477" spans="1:11" ht="12.75">
      <c r="A477" s="265">
        <v>320</v>
      </c>
      <c r="B477" s="259">
        <v>100</v>
      </c>
      <c r="C477" s="259">
        <v>100</v>
      </c>
      <c r="D477" s="259">
        <v>200</v>
      </c>
      <c r="E477" s="259">
        <v>30</v>
      </c>
      <c r="F477" s="260">
        <v>10</v>
      </c>
      <c r="G477" s="286" t="s">
        <v>1114</v>
      </c>
      <c r="H477" s="185">
        <v>0</v>
      </c>
      <c r="I477" s="185">
        <v>0</v>
      </c>
      <c r="J477" s="185">
        <f t="shared" si="7"/>
        <v>0</v>
      </c>
      <c r="K477" s="262"/>
    </row>
    <row r="478" spans="1:11" ht="12.75">
      <c r="A478" s="265">
        <v>320</v>
      </c>
      <c r="B478" s="259">
        <v>100</v>
      </c>
      <c r="C478" s="259">
        <v>100</v>
      </c>
      <c r="D478" s="259">
        <v>200</v>
      </c>
      <c r="E478" s="259">
        <v>40</v>
      </c>
      <c r="F478" s="259"/>
      <c r="G478" s="287" t="s">
        <v>1115</v>
      </c>
      <c r="H478" s="184">
        <v>0</v>
      </c>
      <c r="I478" s="184">
        <v>0</v>
      </c>
      <c r="J478" s="184">
        <f t="shared" si="7"/>
        <v>0</v>
      </c>
      <c r="K478" s="262"/>
    </row>
    <row r="479" spans="1:11" ht="12.75">
      <c r="A479" s="265">
        <v>320</v>
      </c>
      <c r="B479" s="259">
        <v>100</v>
      </c>
      <c r="C479" s="259">
        <v>100</v>
      </c>
      <c r="D479" s="259">
        <v>200</v>
      </c>
      <c r="E479" s="259">
        <v>40</v>
      </c>
      <c r="F479" s="260">
        <v>5</v>
      </c>
      <c r="G479" s="286" t="s">
        <v>1116</v>
      </c>
      <c r="H479" s="185">
        <v>0</v>
      </c>
      <c r="I479" s="185">
        <v>0</v>
      </c>
      <c r="J479" s="185">
        <f t="shared" si="7"/>
        <v>0</v>
      </c>
      <c r="K479" s="262"/>
    </row>
    <row r="480" spans="1:11" ht="12.75">
      <c r="A480" s="265">
        <v>320</v>
      </c>
      <c r="B480" s="259">
        <v>100</v>
      </c>
      <c r="C480" s="259">
        <v>100</v>
      </c>
      <c r="D480" s="259">
        <v>200</v>
      </c>
      <c r="E480" s="259">
        <v>40</v>
      </c>
      <c r="F480" s="260">
        <v>10</v>
      </c>
      <c r="G480" s="286" t="s">
        <v>1117</v>
      </c>
      <c r="H480" s="185">
        <v>0</v>
      </c>
      <c r="I480" s="185">
        <v>0</v>
      </c>
      <c r="J480" s="185">
        <f t="shared" si="7"/>
        <v>0</v>
      </c>
      <c r="K480" s="262"/>
    </row>
    <row r="481" spans="1:11" ht="12.75">
      <c r="A481" s="265">
        <v>320</v>
      </c>
      <c r="B481" s="259">
        <v>100</v>
      </c>
      <c r="C481" s="259">
        <v>100</v>
      </c>
      <c r="D481" s="259">
        <v>200</v>
      </c>
      <c r="E481" s="259">
        <v>50</v>
      </c>
      <c r="F481" s="259"/>
      <c r="G481" s="287" t="s">
        <v>1118</v>
      </c>
      <c r="H481" s="184">
        <v>0</v>
      </c>
      <c r="I481" s="184">
        <v>0</v>
      </c>
      <c r="J481" s="184">
        <f t="shared" si="7"/>
        <v>0</v>
      </c>
      <c r="K481" s="262"/>
    </row>
    <row r="482" spans="1:11" ht="12.75">
      <c r="A482" s="265">
        <v>320</v>
      </c>
      <c r="B482" s="259">
        <v>100</v>
      </c>
      <c r="C482" s="259">
        <v>100</v>
      </c>
      <c r="D482" s="259">
        <v>200</v>
      </c>
      <c r="E482" s="259">
        <v>50</v>
      </c>
      <c r="F482" s="260">
        <v>5</v>
      </c>
      <c r="G482" s="286" t="s">
        <v>1119</v>
      </c>
      <c r="H482" s="185">
        <v>0</v>
      </c>
      <c r="I482" s="185">
        <v>0</v>
      </c>
      <c r="J482" s="185">
        <f t="shared" si="7"/>
        <v>0</v>
      </c>
      <c r="K482" s="262"/>
    </row>
    <row r="483" spans="1:11" ht="12.75">
      <c r="A483" s="265">
        <v>320</v>
      </c>
      <c r="B483" s="259">
        <v>100</v>
      </c>
      <c r="C483" s="259">
        <v>100</v>
      </c>
      <c r="D483" s="259">
        <v>200</v>
      </c>
      <c r="E483" s="259">
        <v>50</v>
      </c>
      <c r="F483" s="260">
        <v>10</v>
      </c>
      <c r="G483" s="286" t="s">
        <v>1120</v>
      </c>
      <c r="H483" s="185">
        <v>0</v>
      </c>
      <c r="I483" s="185">
        <v>0</v>
      </c>
      <c r="J483" s="185">
        <f t="shared" si="7"/>
        <v>0</v>
      </c>
      <c r="K483" s="262"/>
    </row>
    <row r="484" spans="1:11" ht="12.75">
      <c r="A484" s="265">
        <v>320</v>
      </c>
      <c r="B484" s="259">
        <v>100</v>
      </c>
      <c r="C484" s="259">
        <v>100</v>
      </c>
      <c r="D484" s="259">
        <v>200</v>
      </c>
      <c r="E484" s="259">
        <v>50</v>
      </c>
      <c r="F484" s="260">
        <v>15</v>
      </c>
      <c r="G484" s="286" t="s">
        <v>1121</v>
      </c>
      <c r="H484" s="185">
        <v>0</v>
      </c>
      <c r="I484" s="185">
        <v>0</v>
      </c>
      <c r="J484" s="185">
        <f t="shared" si="7"/>
        <v>0</v>
      </c>
      <c r="K484" s="262"/>
    </row>
    <row r="485" spans="1:11" ht="12.75">
      <c r="A485" s="265">
        <v>320</v>
      </c>
      <c r="B485" s="259">
        <v>100</v>
      </c>
      <c r="C485" s="259">
        <v>100</v>
      </c>
      <c r="D485" s="259">
        <v>200</v>
      </c>
      <c r="E485" s="259">
        <v>50</v>
      </c>
      <c r="F485" s="260">
        <v>20</v>
      </c>
      <c r="G485" s="286" t="s">
        <v>1122</v>
      </c>
      <c r="H485" s="185">
        <v>0</v>
      </c>
      <c r="I485" s="185">
        <v>0</v>
      </c>
      <c r="J485" s="185">
        <f t="shared" si="7"/>
        <v>0</v>
      </c>
      <c r="K485" s="262"/>
    </row>
    <row r="486" spans="1:11" ht="12.75">
      <c r="A486" s="265">
        <v>320</v>
      </c>
      <c r="B486" s="259">
        <v>100</v>
      </c>
      <c r="C486" s="259">
        <v>100</v>
      </c>
      <c r="D486" s="259">
        <v>200</v>
      </c>
      <c r="E486" s="259">
        <v>90</v>
      </c>
      <c r="F486" s="259"/>
      <c r="G486" s="287" t="s">
        <v>1123</v>
      </c>
      <c r="H486" s="184">
        <v>0</v>
      </c>
      <c r="I486" s="184">
        <v>0</v>
      </c>
      <c r="J486" s="184">
        <f t="shared" si="7"/>
        <v>0</v>
      </c>
      <c r="K486" s="262"/>
    </row>
    <row r="487" spans="1:11" ht="12.75">
      <c r="A487" s="265">
        <v>320</v>
      </c>
      <c r="B487" s="259">
        <v>100</v>
      </c>
      <c r="C487" s="259">
        <v>100</v>
      </c>
      <c r="D487" s="259">
        <v>200</v>
      </c>
      <c r="E487" s="259">
        <v>90</v>
      </c>
      <c r="F487" s="260">
        <v>5</v>
      </c>
      <c r="G487" s="286" t="s">
        <v>1124</v>
      </c>
      <c r="H487" s="185">
        <v>0</v>
      </c>
      <c r="I487" s="185">
        <v>0</v>
      </c>
      <c r="J487" s="185">
        <f t="shared" si="7"/>
        <v>0</v>
      </c>
      <c r="K487" s="262"/>
    </row>
    <row r="488" spans="1:11" ht="12.75">
      <c r="A488" s="265">
        <v>320</v>
      </c>
      <c r="B488" s="259">
        <v>100</v>
      </c>
      <c r="C488" s="259">
        <v>100</v>
      </c>
      <c r="D488" s="259">
        <v>200</v>
      </c>
      <c r="E488" s="259">
        <v>90</v>
      </c>
      <c r="F488" s="260">
        <v>10</v>
      </c>
      <c r="G488" s="286" t="s">
        <v>1125</v>
      </c>
      <c r="H488" s="185">
        <v>0</v>
      </c>
      <c r="I488" s="185">
        <v>0</v>
      </c>
      <c r="J488" s="185">
        <f t="shared" si="7"/>
        <v>0</v>
      </c>
      <c r="K488" s="262"/>
    </row>
    <row r="489" spans="1:11" ht="12.75">
      <c r="A489" s="265">
        <v>320</v>
      </c>
      <c r="B489" s="259">
        <v>100</v>
      </c>
      <c r="C489" s="259">
        <v>100</v>
      </c>
      <c r="D489" s="260">
        <v>300</v>
      </c>
      <c r="E489" s="260"/>
      <c r="F489" s="260"/>
      <c r="G489" s="266" t="s">
        <v>1128</v>
      </c>
      <c r="H489" s="185">
        <v>0</v>
      </c>
      <c r="I489" s="185">
        <v>0</v>
      </c>
      <c r="J489" s="185">
        <f t="shared" si="7"/>
        <v>0</v>
      </c>
      <c r="K489" s="262" t="s">
        <v>1129</v>
      </c>
    </row>
    <row r="490" spans="1:11" ht="12.75">
      <c r="A490" s="265">
        <v>320</v>
      </c>
      <c r="B490" s="259">
        <v>100</v>
      </c>
      <c r="C490" s="259">
        <v>200</v>
      </c>
      <c r="D490" s="259"/>
      <c r="E490" s="259"/>
      <c r="F490" s="259"/>
      <c r="G490" s="257" t="s">
        <v>1130</v>
      </c>
      <c r="H490" s="184">
        <v>0</v>
      </c>
      <c r="I490" s="184">
        <v>0</v>
      </c>
      <c r="J490" s="184">
        <f t="shared" si="7"/>
        <v>0</v>
      </c>
      <c r="K490" s="262" t="s">
        <v>1131</v>
      </c>
    </row>
    <row r="491" spans="1:11" ht="12.75">
      <c r="A491" s="265">
        <v>320</v>
      </c>
      <c r="B491" s="259">
        <v>100</v>
      </c>
      <c r="C491" s="259">
        <v>200</v>
      </c>
      <c r="D491" s="259">
        <v>100</v>
      </c>
      <c r="E491" s="259"/>
      <c r="F491" s="259"/>
      <c r="G491" s="257" t="s">
        <v>1132</v>
      </c>
      <c r="H491" s="184">
        <v>0</v>
      </c>
      <c r="I491" s="184">
        <v>0</v>
      </c>
      <c r="J491" s="184">
        <f t="shared" si="7"/>
        <v>0</v>
      </c>
      <c r="K491" s="262" t="s">
        <v>1133</v>
      </c>
    </row>
    <row r="492" spans="1:11" ht="12.75">
      <c r="A492" s="265">
        <v>320</v>
      </c>
      <c r="B492" s="259">
        <v>100</v>
      </c>
      <c r="C492" s="259">
        <v>200</v>
      </c>
      <c r="D492" s="259">
        <v>100</v>
      </c>
      <c r="E492" s="260">
        <v>10</v>
      </c>
      <c r="F492" s="260"/>
      <c r="G492" s="286" t="s">
        <v>1110</v>
      </c>
      <c r="H492" s="185">
        <v>340535</v>
      </c>
      <c r="I492" s="185">
        <v>352322</v>
      </c>
      <c r="J492" s="185">
        <f t="shared" si="7"/>
        <v>11787</v>
      </c>
      <c r="K492" s="262"/>
    </row>
    <row r="493" spans="1:11" ht="12.75">
      <c r="A493" s="265">
        <v>320</v>
      </c>
      <c r="B493" s="259">
        <v>100</v>
      </c>
      <c r="C493" s="259">
        <v>200</v>
      </c>
      <c r="D493" s="259">
        <v>100</v>
      </c>
      <c r="E493" s="260">
        <v>20</v>
      </c>
      <c r="F493" s="260"/>
      <c r="G493" s="286" t="s">
        <v>1111</v>
      </c>
      <c r="H493" s="185">
        <v>149740</v>
      </c>
      <c r="I493" s="185">
        <v>128322</v>
      </c>
      <c r="J493" s="185">
        <f t="shared" si="7"/>
        <v>-21418</v>
      </c>
      <c r="K493" s="262"/>
    </row>
    <row r="494" spans="1:11" ht="12.75">
      <c r="A494" s="265">
        <v>320</v>
      </c>
      <c r="B494" s="259">
        <v>100</v>
      </c>
      <c r="C494" s="259">
        <v>200</v>
      </c>
      <c r="D494" s="259">
        <v>100</v>
      </c>
      <c r="E494" s="260">
        <v>30</v>
      </c>
      <c r="F494" s="260"/>
      <c r="G494" s="286" t="s">
        <v>1134</v>
      </c>
      <c r="H494" s="185">
        <v>42475</v>
      </c>
      <c r="I494" s="185">
        <v>22254</v>
      </c>
      <c r="J494" s="185">
        <f t="shared" si="7"/>
        <v>-20221</v>
      </c>
      <c r="K494" s="262"/>
    </row>
    <row r="495" spans="1:11" ht="12.75">
      <c r="A495" s="265">
        <v>320</v>
      </c>
      <c r="B495" s="259">
        <v>100</v>
      </c>
      <c r="C495" s="259">
        <v>200</v>
      </c>
      <c r="D495" s="259">
        <v>100</v>
      </c>
      <c r="E495" s="260">
        <v>40</v>
      </c>
      <c r="F495" s="260"/>
      <c r="G495" s="286" t="s">
        <v>1135</v>
      </c>
      <c r="H495" s="185">
        <v>10080</v>
      </c>
      <c r="I495" s="185">
        <v>8493</v>
      </c>
      <c r="J495" s="185">
        <f t="shared" si="7"/>
        <v>-1587</v>
      </c>
      <c r="K495" s="262"/>
    </row>
    <row r="496" spans="1:11" ht="12.75">
      <c r="A496" s="265">
        <v>320</v>
      </c>
      <c r="B496" s="259">
        <v>100</v>
      </c>
      <c r="C496" s="259">
        <v>200</v>
      </c>
      <c r="D496" s="259">
        <v>100</v>
      </c>
      <c r="E496" s="259">
        <v>50</v>
      </c>
      <c r="F496" s="259"/>
      <c r="G496" s="287" t="s">
        <v>1136</v>
      </c>
      <c r="H496" s="184"/>
      <c r="I496" s="184">
        <v>0</v>
      </c>
      <c r="J496" s="184">
        <f t="shared" si="7"/>
        <v>0</v>
      </c>
      <c r="K496" s="262"/>
    </row>
    <row r="497" spans="1:11" ht="12.75">
      <c r="A497" s="265">
        <v>320</v>
      </c>
      <c r="B497" s="259">
        <v>100</v>
      </c>
      <c r="C497" s="259">
        <v>200</v>
      </c>
      <c r="D497" s="259">
        <v>100</v>
      </c>
      <c r="E497" s="259">
        <v>50</v>
      </c>
      <c r="F497" s="260">
        <v>5</v>
      </c>
      <c r="G497" s="286" t="s">
        <v>1119</v>
      </c>
      <c r="H497" s="185">
        <v>0</v>
      </c>
      <c r="I497" s="185">
        <v>0</v>
      </c>
      <c r="J497" s="185">
        <f t="shared" si="7"/>
        <v>0</v>
      </c>
      <c r="K497" s="262"/>
    </row>
    <row r="498" spans="1:11" ht="12.75">
      <c r="A498" s="265">
        <v>320</v>
      </c>
      <c r="B498" s="259">
        <v>100</v>
      </c>
      <c r="C498" s="259">
        <v>200</v>
      </c>
      <c r="D498" s="259">
        <v>100</v>
      </c>
      <c r="E498" s="259">
        <v>50</v>
      </c>
      <c r="F498" s="260">
        <v>10</v>
      </c>
      <c r="G498" s="286" t="s">
        <v>1120</v>
      </c>
      <c r="H498" s="185">
        <v>0</v>
      </c>
      <c r="I498" s="185">
        <v>0</v>
      </c>
      <c r="J498" s="185">
        <f t="shared" si="7"/>
        <v>0</v>
      </c>
      <c r="K498" s="262"/>
    </row>
    <row r="499" spans="1:11" ht="12.75">
      <c r="A499" s="265">
        <v>320</v>
      </c>
      <c r="B499" s="259">
        <v>100</v>
      </c>
      <c r="C499" s="259">
        <v>200</v>
      </c>
      <c r="D499" s="259">
        <v>100</v>
      </c>
      <c r="E499" s="259">
        <v>50</v>
      </c>
      <c r="F499" s="260">
        <v>15</v>
      </c>
      <c r="G499" s="286" t="s">
        <v>1137</v>
      </c>
      <c r="H499" s="185">
        <v>361</v>
      </c>
      <c r="I499" s="185">
        <v>1200</v>
      </c>
      <c r="J499" s="185">
        <f t="shared" si="7"/>
        <v>839</v>
      </c>
      <c r="K499" s="262"/>
    </row>
    <row r="500" spans="1:11" ht="12.75">
      <c r="A500" s="265">
        <v>320</v>
      </c>
      <c r="B500" s="259">
        <v>100</v>
      </c>
      <c r="C500" s="259">
        <v>200</v>
      </c>
      <c r="D500" s="259">
        <v>100</v>
      </c>
      <c r="E500" s="260">
        <v>90</v>
      </c>
      <c r="F500" s="260"/>
      <c r="G500" s="286" t="s">
        <v>1138</v>
      </c>
      <c r="H500" s="185">
        <v>145442</v>
      </c>
      <c r="I500" s="185">
        <v>137260</v>
      </c>
      <c r="J500" s="185">
        <f t="shared" si="7"/>
        <v>-8182</v>
      </c>
      <c r="K500" s="262"/>
    </row>
    <row r="501" spans="1:11" ht="12.75">
      <c r="A501" s="265">
        <v>320</v>
      </c>
      <c r="B501" s="259">
        <v>100</v>
      </c>
      <c r="C501" s="259">
        <v>200</v>
      </c>
      <c r="D501" s="259">
        <v>200</v>
      </c>
      <c r="E501" s="259"/>
      <c r="F501" s="259"/>
      <c r="G501" s="257" t="s">
        <v>1139</v>
      </c>
      <c r="H501" s="184">
        <v>0</v>
      </c>
      <c r="I501" s="184">
        <v>0</v>
      </c>
      <c r="J501" s="184">
        <f t="shared" si="7"/>
        <v>0</v>
      </c>
      <c r="K501" s="262" t="s">
        <v>1140</v>
      </c>
    </row>
    <row r="502" spans="1:11" ht="12.75">
      <c r="A502" s="265">
        <v>320</v>
      </c>
      <c r="B502" s="259">
        <v>100</v>
      </c>
      <c r="C502" s="259">
        <v>200</v>
      </c>
      <c r="D502" s="259">
        <v>200</v>
      </c>
      <c r="E502" s="260">
        <v>10</v>
      </c>
      <c r="F502" s="260"/>
      <c r="G502" s="286" t="s">
        <v>1110</v>
      </c>
      <c r="H502" s="185">
        <v>13139</v>
      </c>
      <c r="I502" s="185">
        <v>87252</v>
      </c>
      <c r="J502" s="185">
        <f t="shared" si="7"/>
        <v>74113</v>
      </c>
      <c r="K502" s="262"/>
    </row>
    <row r="503" spans="1:11" ht="12.75">
      <c r="A503" s="265">
        <v>320</v>
      </c>
      <c r="B503" s="259">
        <v>100</v>
      </c>
      <c r="C503" s="259">
        <v>200</v>
      </c>
      <c r="D503" s="259">
        <v>200</v>
      </c>
      <c r="E503" s="260">
        <v>20</v>
      </c>
      <c r="F503" s="260"/>
      <c r="G503" s="286" t="s">
        <v>1111</v>
      </c>
      <c r="H503" s="185">
        <v>435</v>
      </c>
      <c r="I503" s="185">
        <v>0</v>
      </c>
      <c r="J503" s="185">
        <f t="shared" si="7"/>
        <v>-435</v>
      </c>
      <c r="K503" s="262"/>
    </row>
    <row r="504" spans="1:11" ht="12.75">
      <c r="A504" s="265">
        <v>320</v>
      </c>
      <c r="B504" s="259">
        <v>100</v>
      </c>
      <c r="C504" s="259">
        <v>200</v>
      </c>
      <c r="D504" s="259">
        <v>200</v>
      </c>
      <c r="E504" s="260">
        <v>30</v>
      </c>
      <c r="F504" s="260"/>
      <c r="G504" s="286" t="s">
        <v>1134</v>
      </c>
      <c r="H504" s="185">
        <v>3500</v>
      </c>
      <c r="I504" s="185">
        <v>0</v>
      </c>
      <c r="J504" s="185">
        <f t="shared" si="7"/>
        <v>-3500</v>
      </c>
      <c r="K504" s="262"/>
    </row>
    <row r="505" spans="1:11" ht="12.75">
      <c r="A505" s="265">
        <v>320</v>
      </c>
      <c r="B505" s="259">
        <v>100</v>
      </c>
      <c r="C505" s="259">
        <v>200</v>
      </c>
      <c r="D505" s="259">
        <v>200</v>
      </c>
      <c r="E505" s="260">
        <v>40</v>
      </c>
      <c r="F505" s="260"/>
      <c r="G505" s="286" t="s">
        <v>1135</v>
      </c>
      <c r="H505" s="185">
        <v>0</v>
      </c>
      <c r="I505" s="185">
        <v>0</v>
      </c>
      <c r="J505" s="185">
        <f t="shared" si="7"/>
        <v>0</v>
      </c>
      <c r="K505" s="262"/>
    </row>
    <row r="506" spans="1:11" ht="12.75">
      <c r="A506" s="265">
        <v>320</v>
      </c>
      <c r="B506" s="259">
        <v>100</v>
      </c>
      <c r="C506" s="259">
        <v>200</v>
      </c>
      <c r="D506" s="259">
        <v>200</v>
      </c>
      <c r="E506" s="259">
        <v>50</v>
      </c>
      <c r="F506" s="259"/>
      <c r="G506" s="287" t="s">
        <v>1136</v>
      </c>
      <c r="H506" s="184">
        <v>0</v>
      </c>
      <c r="I506" s="184">
        <v>0</v>
      </c>
      <c r="J506" s="184">
        <f t="shared" si="7"/>
        <v>0</v>
      </c>
      <c r="K506" s="262"/>
    </row>
    <row r="507" spans="1:11" ht="12.75">
      <c r="A507" s="265">
        <v>320</v>
      </c>
      <c r="B507" s="259">
        <v>100</v>
      </c>
      <c r="C507" s="259">
        <v>200</v>
      </c>
      <c r="D507" s="259">
        <v>200</v>
      </c>
      <c r="E507" s="259">
        <v>50</v>
      </c>
      <c r="F507" s="260">
        <v>5</v>
      </c>
      <c r="G507" s="286" t="s">
        <v>1119</v>
      </c>
      <c r="H507" s="185">
        <v>0</v>
      </c>
      <c r="I507" s="185">
        <v>0</v>
      </c>
      <c r="J507" s="185">
        <f t="shared" si="7"/>
        <v>0</v>
      </c>
      <c r="K507" s="262"/>
    </row>
    <row r="508" spans="1:11" ht="12.75">
      <c r="A508" s="265">
        <v>320</v>
      </c>
      <c r="B508" s="259">
        <v>100</v>
      </c>
      <c r="C508" s="259">
        <v>200</v>
      </c>
      <c r="D508" s="259">
        <v>200</v>
      </c>
      <c r="E508" s="259">
        <v>50</v>
      </c>
      <c r="F508" s="260">
        <v>10</v>
      </c>
      <c r="G508" s="286" t="s">
        <v>1120</v>
      </c>
      <c r="H508" s="185">
        <v>0</v>
      </c>
      <c r="I508" s="185">
        <v>0</v>
      </c>
      <c r="J508" s="185">
        <f t="shared" si="7"/>
        <v>0</v>
      </c>
      <c r="K508" s="262"/>
    </row>
    <row r="509" spans="1:11" ht="12.75">
      <c r="A509" s="265">
        <v>320</v>
      </c>
      <c r="B509" s="259">
        <v>100</v>
      </c>
      <c r="C509" s="259">
        <v>200</v>
      </c>
      <c r="D509" s="259">
        <v>200</v>
      </c>
      <c r="E509" s="259">
        <v>50</v>
      </c>
      <c r="F509" s="260">
        <v>15</v>
      </c>
      <c r="G509" s="286" t="s">
        <v>1137</v>
      </c>
      <c r="H509" s="185">
        <v>0</v>
      </c>
      <c r="I509" s="185">
        <v>0</v>
      </c>
      <c r="J509" s="185">
        <f t="shared" si="7"/>
        <v>0</v>
      </c>
      <c r="K509" s="262"/>
    </row>
    <row r="510" spans="1:11" ht="12.75">
      <c r="A510" s="265">
        <v>320</v>
      </c>
      <c r="B510" s="259">
        <v>100</v>
      </c>
      <c r="C510" s="259">
        <v>200</v>
      </c>
      <c r="D510" s="259">
        <v>200</v>
      </c>
      <c r="E510" s="260">
        <v>90</v>
      </c>
      <c r="F510" s="260"/>
      <c r="G510" s="286" t="s">
        <v>1138</v>
      </c>
      <c r="H510" s="185">
        <v>5882</v>
      </c>
      <c r="I510" s="185">
        <v>23279</v>
      </c>
      <c r="J510" s="185">
        <f t="shared" si="7"/>
        <v>17397</v>
      </c>
      <c r="K510" s="262"/>
    </row>
    <row r="511" spans="1:11" ht="12.75">
      <c r="A511" s="265">
        <v>320</v>
      </c>
      <c r="B511" s="259">
        <v>100</v>
      </c>
      <c r="C511" s="259">
        <v>200</v>
      </c>
      <c r="D511" s="260">
        <v>300</v>
      </c>
      <c r="E511" s="260"/>
      <c r="F511" s="260"/>
      <c r="G511" s="266" t="s">
        <v>1128</v>
      </c>
      <c r="H511" s="185">
        <v>0</v>
      </c>
      <c r="I511" s="185">
        <v>0</v>
      </c>
      <c r="J511" s="185">
        <f t="shared" si="7"/>
        <v>0</v>
      </c>
      <c r="K511" s="262" t="s">
        <v>1141</v>
      </c>
    </row>
    <row r="512" spans="1:11" ht="12.75">
      <c r="A512" s="265">
        <v>320</v>
      </c>
      <c r="B512" s="259">
        <v>200</v>
      </c>
      <c r="C512" s="259"/>
      <c r="D512" s="259"/>
      <c r="E512" s="259"/>
      <c r="F512" s="259"/>
      <c r="G512" s="263" t="s">
        <v>1142</v>
      </c>
      <c r="H512" s="184">
        <v>0</v>
      </c>
      <c r="I512" s="184">
        <v>0</v>
      </c>
      <c r="J512" s="184">
        <f t="shared" si="7"/>
        <v>0</v>
      </c>
      <c r="K512" s="262" t="s">
        <v>1143</v>
      </c>
    </row>
    <row r="513" spans="1:11" ht="12.75">
      <c r="A513" s="265">
        <v>320</v>
      </c>
      <c r="B513" s="259">
        <v>200</v>
      </c>
      <c r="C513" s="259">
        <v>100</v>
      </c>
      <c r="D513" s="259"/>
      <c r="E513" s="259"/>
      <c r="F513" s="259"/>
      <c r="G513" s="257" t="s">
        <v>1144</v>
      </c>
      <c r="H513" s="184"/>
      <c r="I513" s="184">
        <v>0</v>
      </c>
      <c r="J513" s="184">
        <f t="shared" si="7"/>
        <v>0</v>
      </c>
      <c r="K513" s="262" t="s">
        <v>1145</v>
      </c>
    </row>
    <row r="514" spans="1:11" ht="12.75">
      <c r="A514" s="265">
        <v>320</v>
      </c>
      <c r="B514" s="259">
        <v>200</v>
      </c>
      <c r="C514" s="259">
        <v>100</v>
      </c>
      <c r="D514" s="260">
        <v>100</v>
      </c>
      <c r="E514" s="260"/>
      <c r="F514" s="260"/>
      <c r="G514" s="286" t="s">
        <v>1110</v>
      </c>
      <c r="H514" s="185">
        <v>1111182</v>
      </c>
      <c r="I514" s="185">
        <v>1198208</v>
      </c>
      <c r="J514" s="185">
        <f t="shared" si="7"/>
        <v>87026</v>
      </c>
      <c r="K514" s="262"/>
    </row>
    <row r="515" spans="1:11" ht="12.75">
      <c r="A515" s="265">
        <v>320</v>
      </c>
      <c r="B515" s="259">
        <v>200</v>
      </c>
      <c r="C515" s="259">
        <v>100</v>
      </c>
      <c r="D515" s="260">
        <v>200</v>
      </c>
      <c r="E515" s="260"/>
      <c r="F515" s="260"/>
      <c r="G515" s="286" t="s">
        <v>1146</v>
      </c>
      <c r="H515" s="185">
        <v>22525</v>
      </c>
      <c r="I515" s="185">
        <v>22525</v>
      </c>
      <c r="J515" s="185">
        <f t="shared" si="7"/>
        <v>0</v>
      </c>
      <c r="K515" s="262"/>
    </row>
    <row r="516" spans="1:11" ht="12.75">
      <c r="A516" s="265"/>
      <c r="B516" s="259"/>
      <c r="C516" s="259"/>
      <c r="D516" s="260">
        <v>300</v>
      </c>
      <c r="E516" s="260"/>
      <c r="F516" s="260"/>
      <c r="G516" s="286" t="s">
        <v>1147</v>
      </c>
      <c r="H516" s="185">
        <v>92753</v>
      </c>
      <c r="I516" s="185">
        <v>126730</v>
      </c>
      <c r="J516" s="185">
        <f t="shared" si="7"/>
        <v>33977</v>
      </c>
      <c r="K516" s="262"/>
    </row>
    <row r="517" spans="1:11" ht="12.75">
      <c r="A517" s="265">
        <v>320</v>
      </c>
      <c r="B517" s="259">
        <v>200</v>
      </c>
      <c r="C517" s="259">
        <v>100</v>
      </c>
      <c r="D517" s="260">
        <v>400</v>
      </c>
      <c r="E517" s="260"/>
      <c r="F517" s="260"/>
      <c r="G517" s="286" t="s">
        <v>1148</v>
      </c>
      <c r="H517" s="185">
        <v>386774</v>
      </c>
      <c r="I517" s="185">
        <v>261268</v>
      </c>
      <c r="J517" s="185">
        <f t="shared" si="7"/>
        <v>-125506</v>
      </c>
      <c r="K517" s="262"/>
    </row>
    <row r="518" spans="1:11" ht="12.75">
      <c r="A518" s="265">
        <v>320</v>
      </c>
      <c r="B518" s="259">
        <v>200</v>
      </c>
      <c r="C518" s="259">
        <v>100</v>
      </c>
      <c r="D518" s="260">
        <v>500</v>
      </c>
      <c r="E518" s="260"/>
      <c r="F518" s="260"/>
      <c r="G518" s="286" t="s">
        <v>1135</v>
      </c>
      <c r="H518" s="185">
        <v>129532</v>
      </c>
      <c r="I518" s="185">
        <v>140622</v>
      </c>
      <c r="J518" s="185">
        <f t="shared" si="7"/>
        <v>11090</v>
      </c>
      <c r="K518" s="262"/>
    </row>
    <row r="519" spans="1:11" ht="12.75">
      <c r="A519" s="265">
        <v>320</v>
      </c>
      <c r="B519" s="259">
        <v>200</v>
      </c>
      <c r="C519" s="259">
        <v>100</v>
      </c>
      <c r="D519" s="259">
        <v>600</v>
      </c>
      <c r="E519" s="259"/>
      <c r="F519" s="259"/>
      <c r="G519" s="287" t="s">
        <v>1118</v>
      </c>
      <c r="H519" s="185">
        <v>35000</v>
      </c>
      <c r="I519" s="185">
        <v>0</v>
      </c>
      <c r="J519" s="185">
        <f t="shared" ref="J519:J582" si="8">+I519-H519</f>
        <v>-35000</v>
      </c>
      <c r="K519" s="262"/>
    </row>
    <row r="520" spans="1:11" ht="12.75">
      <c r="A520" s="265">
        <v>320</v>
      </c>
      <c r="B520" s="259">
        <v>200</v>
      </c>
      <c r="C520" s="259">
        <v>100</v>
      </c>
      <c r="D520" s="260"/>
      <c r="E520" s="260">
        <v>5</v>
      </c>
      <c r="F520" s="260"/>
      <c r="G520" s="286" t="s">
        <v>1119</v>
      </c>
      <c r="H520" s="185">
        <v>0</v>
      </c>
      <c r="I520" s="185">
        <v>0</v>
      </c>
      <c r="J520" s="185">
        <f t="shared" si="8"/>
        <v>0</v>
      </c>
      <c r="K520" s="262"/>
    </row>
    <row r="521" spans="1:11" ht="12.75">
      <c r="A521" s="265">
        <v>320</v>
      </c>
      <c r="B521" s="259">
        <v>200</v>
      </c>
      <c r="C521" s="259">
        <v>100</v>
      </c>
      <c r="D521" s="260"/>
      <c r="E521" s="260">
        <v>10</v>
      </c>
      <c r="F521" s="260"/>
      <c r="G521" s="286" t="s">
        <v>1120</v>
      </c>
      <c r="H521" s="185">
        <v>0</v>
      </c>
      <c r="I521" s="185">
        <v>0</v>
      </c>
      <c r="J521" s="185">
        <f t="shared" si="8"/>
        <v>0</v>
      </c>
      <c r="K521" s="262"/>
    </row>
    <row r="522" spans="1:11" ht="12.75">
      <c r="A522" s="265"/>
      <c r="B522" s="259"/>
      <c r="C522" s="259"/>
      <c r="D522" s="260"/>
      <c r="E522" s="260">
        <v>15</v>
      </c>
      <c r="F522" s="260"/>
      <c r="G522" s="286" t="s">
        <v>1149</v>
      </c>
      <c r="H522" s="185">
        <v>0</v>
      </c>
      <c r="I522" s="185">
        <v>1000</v>
      </c>
      <c r="J522" s="185">
        <f t="shared" si="8"/>
        <v>1000</v>
      </c>
      <c r="K522" s="262"/>
    </row>
    <row r="523" spans="1:11" ht="12.75">
      <c r="A523" s="265">
        <v>320</v>
      </c>
      <c r="B523" s="259">
        <v>200</v>
      </c>
      <c r="C523" s="259">
        <v>100</v>
      </c>
      <c r="D523" s="260">
        <v>700</v>
      </c>
      <c r="E523" s="260"/>
      <c r="F523" s="260"/>
      <c r="G523" s="286" t="s">
        <v>1138</v>
      </c>
      <c r="H523" s="185">
        <v>487656</v>
      </c>
      <c r="I523" s="185">
        <v>470718</v>
      </c>
      <c r="J523" s="185">
        <f t="shared" si="8"/>
        <v>-16938</v>
      </c>
      <c r="K523" s="262"/>
    </row>
    <row r="524" spans="1:11" ht="12.75">
      <c r="A524" s="265">
        <v>320</v>
      </c>
      <c r="B524" s="259">
        <v>200</v>
      </c>
      <c r="C524" s="259">
        <v>200</v>
      </c>
      <c r="D524" s="259"/>
      <c r="E524" s="259"/>
      <c r="F524" s="259"/>
      <c r="G524" s="257" t="s">
        <v>1150</v>
      </c>
      <c r="H524" s="184">
        <v>0</v>
      </c>
      <c r="I524" s="184">
        <v>0</v>
      </c>
      <c r="J524" s="184">
        <f t="shared" si="8"/>
        <v>0</v>
      </c>
      <c r="K524" s="262" t="s">
        <v>1151</v>
      </c>
    </row>
    <row r="525" spans="1:11" ht="12.75">
      <c r="A525" s="265">
        <v>320</v>
      </c>
      <c r="B525" s="259">
        <v>200</v>
      </c>
      <c r="C525" s="259">
        <v>200</v>
      </c>
      <c r="D525" s="260">
        <v>100</v>
      </c>
      <c r="E525" s="260"/>
      <c r="F525" s="260"/>
      <c r="G525" s="286" t="s">
        <v>1110</v>
      </c>
      <c r="H525" s="185">
        <v>14432</v>
      </c>
      <c r="I525" s="185">
        <v>23997</v>
      </c>
      <c r="J525" s="185">
        <f t="shared" si="8"/>
        <v>9565</v>
      </c>
      <c r="K525" s="262"/>
    </row>
    <row r="526" spans="1:11" ht="12.75">
      <c r="A526" s="265">
        <v>320</v>
      </c>
      <c r="B526" s="259">
        <v>200</v>
      </c>
      <c r="C526" s="259">
        <v>200</v>
      </c>
      <c r="D526" s="260">
        <v>200</v>
      </c>
      <c r="E526" s="260"/>
      <c r="F526" s="260"/>
      <c r="G526" s="286" t="s">
        <v>1146</v>
      </c>
      <c r="H526" s="185">
        <v>0</v>
      </c>
      <c r="I526" s="185">
        <v>0</v>
      </c>
      <c r="J526" s="185">
        <f t="shared" si="8"/>
        <v>0</v>
      </c>
      <c r="K526" s="262"/>
    </row>
    <row r="527" spans="1:11" ht="12.75">
      <c r="A527" s="265">
        <v>320</v>
      </c>
      <c r="B527" s="259">
        <v>200</v>
      </c>
      <c r="C527" s="259">
        <v>200</v>
      </c>
      <c r="D527" s="260">
        <v>300</v>
      </c>
      <c r="E527" s="260"/>
      <c r="F527" s="260"/>
      <c r="G527" s="286" t="s">
        <v>1147</v>
      </c>
      <c r="H527" s="185">
        <v>825</v>
      </c>
      <c r="I527" s="185">
        <v>4000</v>
      </c>
      <c r="J527" s="185">
        <f t="shared" si="8"/>
        <v>3175</v>
      </c>
      <c r="K527" s="262"/>
    </row>
    <row r="528" spans="1:11" ht="12.75">
      <c r="A528" s="265">
        <v>320</v>
      </c>
      <c r="B528" s="259">
        <v>200</v>
      </c>
      <c r="C528" s="259">
        <v>200</v>
      </c>
      <c r="D528" s="260">
        <v>400</v>
      </c>
      <c r="E528" s="260"/>
      <c r="F528" s="260"/>
      <c r="G528" s="286" t="s">
        <v>1148</v>
      </c>
      <c r="H528" s="185">
        <v>660</v>
      </c>
      <c r="I528" s="185">
        <v>1000</v>
      </c>
      <c r="J528" s="185">
        <f t="shared" si="8"/>
        <v>340</v>
      </c>
      <c r="K528" s="262"/>
    </row>
    <row r="529" spans="1:11" ht="12.75">
      <c r="A529" s="265">
        <v>320</v>
      </c>
      <c r="B529" s="259">
        <v>200</v>
      </c>
      <c r="C529" s="259">
        <v>200</v>
      </c>
      <c r="D529" s="260">
        <v>500</v>
      </c>
      <c r="E529" s="260"/>
      <c r="F529" s="260"/>
      <c r="G529" s="286" t="s">
        <v>1135</v>
      </c>
      <c r="H529" s="185">
        <v>1233</v>
      </c>
      <c r="I529" s="185">
        <v>1700</v>
      </c>
      <c r="J529" s="185">
        <f t="shared" si="8"/>
        <v>467</v>
      </c>
      <c r="K529" s="262"/>
    </row>
    <row r="530" spans="1:11" ht="12.75">
      <c r="A530" s="265">
        <v>320</v>
      </c>
      <c r="B530" s="259">
        <v>200</v>
      </c>
      <c r="C530" s="259">
        <v>200</v>
      </c>
      <c r="D530" s="259">
        <v>600</v>
      </c>
      <c r="E530" s="259"/>
      <c r="F530" s="259"/>
      <c r="G530" s="287" t="s">
        <v>1118</v>
      </c>
      <c r="H530" s="184">
        <v>0</v>
      </c>
      <c r="I530" s="184">
        <v>0</v>
      </c>
      <c r="J530" s="184">
        <f t="shared" si="8"/>
        <v>0</v>
      </c>
      <c r="K530" s="262"/>
    </row>
    <row r="531" spans="1:11" ht="12.75">
      <c r="A531" s="265">
        <v>320</v>
      </c>
      <c r="B531" s="259">
        <v>200</v>
      </c>
      <c r="C531" s="259">
        <v>200</v>
      </c>
      <c r="D531" s="260"/>
      <c r="E531" s="260">
        <v>5</v>
      </c>
      <c r="F531" s="260"/>
      <c r="G531" s="286" t="s">
        <v>1119</v>
      </c>
      <c r="H531" s="185">
        <v>0</v>
      </c>
      <c r="I531" s="185">
        <v>0</v>
      </c>
      <c r="J531" s="185">
        <f t="shared" si="8"/>
        <v>0</v>
      </c>
      <c r="K531" s="262"/>
    </row>
    <row r="532" spans="1:11" ht="12.75">
      <c r="A532" s="265">
        <v>320</v>
      </c>
      <c r="B532" s="259">
        <v>200</v>
      </c>
      <c r="C532" s="259">
        <v>200</v>
      </c>
      <c r="D532" s="260"/>
      <c r="E532" s="260">
        <v>10</v>
      </c>
      <c r="F532" s="260"/>
      <c r="G532" s="286" t="s">
        <v>1120</v>
      </c>
      <c r="H532" s="185">
        <v>0</v>
      </c>
      <c r="I532" s="185">
        <v>0</v>
      </c>
      <c r="J532" s="185">
        <f t="shared" si="8"/>
        <v>0</v>
      </c>
      <c r="K532" s="262"/>
    </row>
    <row r="533" spans="1:11" ht="12.75">
      <c r="A533" s="265">
        <v>320</v>
      </c>
      <c r="B533" s="259">
        <v>200</v>
      </c>
      <c r="C533" s="259">
        <v>200</v>
      </c>
      <c r="D533" s="260"/>
      <c r="E533" s="260">
        <v>15</v>
      </c>
      <c r="F533" s="260"/>
      <c r="G533" s="286" t="s">
        <v>1149</v>
      </c>
      <c r="H533" s="185">
        <v>980</v>
      </c>
      <c r="I533" s="185">
        <v>0</v>
      </c>
      <c r="J533" s="185">
        <f t="shared" si="8"/>
        <v>-980</v>
      </c>
      <c r="K533" s="262"/>
    </row>
    <row r="534" spans="1:11" ht="12.75">
      <c r="A534" s="265">
        <v>320</v>
      </c>
      <c r="B534" s="259">
        <v>200</v>
      </c>
      <c r="C534" s="259">
        <v>200</v>
      </c>
      <c r="D534" s="260">
        <v>700</v>
      </c>
      <c r="E534" s="260"/>
      <c r="F534" s="260"/>
      <c r="G534" s="286" t="s">
        <v>1138</v>
      </c>
      <c r="H534" s="185">
        <v>6036</v>
      </c>
      <c r="I534" s="185">
        <v>8388</v>
      </c>
      <c r="J534" s="185">
        <f t="shared" si="8"/>
        <v>2352</v>
      </c>
      <c r="K534" s="262"/>
    </row>
    <row r="535" spans="1:11" ht="12.75">
      <c r="A535" s="265">
        <v>320</v>
      </c>
      <c r="B535" s="259">
        <v>200</v>
      </c>
      <c r="C535" s="260">
        <v>300</v>
      </c>
      <c r="D535" s="260"/>
      <c r="E535" s="260"/>
      <c r="F535" s="260"/>
      <c r="G535" s="266" t="s">
        <v>1152</v>
      </c>
      <c r="H535" s="185">
        <v>0</v>
      </c>
      <c r="I535" s="185">
        <v>0</v>
      </c>
      <c r="J535" s="185">
        <f t="shared" si="8"/>
        <v>0</v>
      </c>
      <c r="K535" s="262" t="s">
        <v>1153</v>
      </c>
    </row>
    <row r="536" spans="1:11" ht="12.75">
      <c r="A536" s="251">
        <v>325</v>
      </c>
      <c r="B536" s="252">
        <v>0</v>
      </c>
      <c r="C536" s="252">
        <v>0</v>
      </c>
      <c r="D536" s="252">
        <v>0</v>
      </c>
      <c r="E536" s="252">
        <v>0</v>
      </c>
      <c r="F536" s="252">
        <v>0</v>
      </c>
      <c r="G536" s="253" t="s">
        <v>1154</v>
      </c>
      <c r="H536" s="184">
        <v>0</v>
      </c>
      <c r="I536" s="184">
        <v>0</v>
      </c>
      <c r="J536" s="184">
        <f t="shared" si="8"/>
        <v>0</v>
      </c>
      <c r="K536" s="274" t="s">
        <v>1155</v>
      </c>
    </row>
    <row r="537" spans="1:11" ht="12.75">
      <c r="A537" s="265">
        <v>325</v>
      </c>
      <c r="B537" s="259">
        <v>100</v>
      </c>
      <c r="C537" s="259"/>
      <c r="D537" s="259"/>
      <c r="E537" s="259"/>
      <c r="F537" s="259"/>
      <c r="G537" s="257" t="s">
        <v>1156</v>
      </c>
      <c r="H537" s="184">
        <v>0</v>
      </c>
      <c r="I537" s="184">
        <v>0</v>
      </c>
      <c r="J537" s="184">
        <f t="shared" si="8"/>
        <v>0</v>
      </c>
      <c r="K537" s="262" t="s">
        <v>1157</v>
      </c>
    </row>
    <row r="538" spans="1:11" ht="22.5">
      <c r="A538" s="265">
        <v>325</v>
      </c>
      <c r="B538" s="259">
        <v>100</v>
      </c>
      <c r="C538" s="259">
        <v>100</v>
      </c>
      <c r="D538" s="259"/>
      <c r="E538" s="259"/>
      <c r="F538" s="259"/>
      <c r="G538" s="257" t="s">
        <v>1158</v>
      </c>
      <c r="H538" s="184">
        <v>0</v>
      </c>
      <c r="I538" s="184">
        <v>0</v>
      </c>
      <c r="J538" s="184">
        <f t="shared" si="8"/>
        <v>0</v>
      </c>
      <c r="K538" s="262" t="s">
        <v>1159</v>
      </c>
    </row>
    <row r="539" spans="1:11" ht="12.75">
      <c r="A539" s="265">
        <v>325</v>
      </c>
      <c r="B539" s="259">
        <v>100</v>
      </c>
      <c r="C539" s="259">
        <v>100</v>
      </c>
      <c r="D539" s="260">
        <v>100</v>
      </c>
      <c r="E539" s="260"/>
      <c r="F539" s="260"/>
      <c r="G539" s="286" t="s">
        <v>1110</v>
      </c>
      <c r="H539" s="185">
        <v>126291</v>
      </c>
      <c r="I539" s="185">
        <v>225221</v>
      </c>
      <c r="J539" s="185">
        <f t="shared" si="8"/>
        <v>98930</v>
      </c>
      <c r="K539" s="262"/>
    </row>
    <row r="540" spans="1:11" ht="12.75">
      <c r="A540" s="265">
        <v>325</v>
      </c>
      <c r="B540" s="259">
        <v>100</v>
      </c>
      <c r="C540" s="259">
        <v>100</v>
      </c>
      <c r="D540" s="260">
        <v>200</v>
      </c>
      <c r="E540" s="260"/>
      <c r="F540" s="260"/>
      <c r="G540" s="286" t="s">
        <v>1111</v>
      </c>
      <c r="H540" s="185">
        <v>59365</v>
      </c>
      <c r="I540" s="185">
        <v>65940</v>
      </c>
      <c r="J540" s="185">
        <f t="shared" si="8"/>
        <v>6575</v>
      </c>
      <c r="K540" s="262"/>
    </row>
    <row r="541" spans="1:11" ht="12.75">
      <c r="A541" s="265">
        <v>325</v>
      </c>
      <c r="B541" s="259">
        <v>100</v>
      </c>
      <c r="C541" s="259">
        <v>100</v>
      </c>
      <c r="D541" s="260">
        <v>300</v>
      </c>
      <c r="E541" s="260"/>
      <c r="F541" s="260"/>
      <c r="G541" s="286" t="s">
        <v>1134</v>
      </c>
      <c r="H541" s="185">
        <v>38918</v>
      </c>
      <c r="I541" s="185">
        <v>21347</v>
      </c>
      <c r="J541" s="185">
        <f t="shared" si="8"/>
        <v>-17571</v>
      </c>
      <c r="K541" s="262"/>
    </row>
    <row r="542" spans="1:11" ht="12.75">
      <c r="A542" s="265">
        <v>325</v>
      </c>
      <c r="B542" s="259">
        <v>100</v>
      </c>
      <c r="C542" s="259">
        <v>100</v>
      </c>
      <c r="D542" s="260">
        <v>400</v>
      </c>
      <c r="E542" s="260"/>
      <c r="F542" s="260"/>
      <c r="G542" s="286" t="s">
        <v>1135</v>
      </c>
      <c r="H542" s="185">
        <v>383</v>
      </c>
      <c r="I542" s="185">
        <v>383</v>
      </c>
      <c r="J542" s="185">
        <f t="shared" si="8"/>
        <v>0</v>
      </c>
      <c r="K542" s="262"/>
    </row>
    <row r="543" spans="1:11" ht="12.75">
      <c r="A543" s="265">
        <v>325</v>
      </c>
      <c r="B543" s="259">
        <v>100</v>
      </c>
      <c r="C543" s="259">
        <v>100</v>
      </c>
      <c r="D543" s="259">
        <v>500</v>
      </c>
      <c r="E543" s="259"/>
      <c r="F543" s="259"/>
      <c r="G543" s="287" t="s">
        <v>1118</v>
      </c>
      <c r="H543" s="184">
        <v>0</v>
      </c>
      <c r="I543" s="184">
        <v>0</v>
      </c>
      <c r="J543" s="184">
        <f t="shared" si="8"/>
        <v>0</v>
      </c>
      <c r="K543" s="262"/>
    </row>
    <row r="544" spans="1:11" ht="12.75">
      <c r="A544" s="265">
        <v>325</v>
      </c>
      <c r="B544" s="259">
        <v>100</v>
      </c>
      <c r="C544" s="259">
        <v>100</v>
      </c>
      <c r="D544" s="259">
        <v>500</v>
      </c>
      <c r="E544" s="260">
        <v>5</v>
      </c>
      <c r="F544" s="260"/>
      <c r="G544" s="286" t="s">
        <v>1119</v>
      </c>
      <c r="H544" s="185">
        <v>0</v>
      </c>
      <c r="I544" s="185">
        <v>0</v>
      </c>
      <c r="J544" s="185">
        <f t="shared" si="8"/>
        <v>0</v>
      </c>
      <c r="K544" s="262"/>
    </row>
    <row r="545" spans="1:11" ht="12.75">
      <c r="A545" s="265">
        <v>325</v>
      </c>
      <c r="B545" s="259">
        <v>100</v>
      </c>
      <c r="C545" s="259">
        <v>100</v>
      </c>
      <c r="D545" s="259">
        <v>500</v>
      </c>
      <c r="E545" s="260">
        <v>10</v>
      </c>
      <c r="F545" s="260"/>
      <c r="G545" s="286" t="s">
        <v>1120</v>
      </c>
      <c r="H545" s="185">
        <v>0</v>
      </c>
      <c r="I545" s="185">
        <v>0</v>
      </c>
      <c r="J545" s="185">
        <f t="shared" si="8"/>
        <v>0</v>
      </c>
      <c r="K545" s="262"/>
    </row>
    <row r="546" spans="1:11" ht="12.75">
      <c r="A546" s="265">
        <v>325</v>
      </c>
      <c r="B546" s="259">
        <v>100</v>
      </c>
      <c r="C546" s="259">
        <v>100</v>
      </c>
      <c r="D546" s="259">
        <v>500</v>
      </c>
      <c r="E546" s="260">
        <v>15</v>
      </c>
      <c r="F546" s="260"/>
      <c r="G546" s="286" t="s">
        <v>1160</v>
      </c>
      <c r="H546" s="185">
        <v>0</v>
      </c>
      <c r="I546" s="185">
        <v>265</v>
      </c>
      <c r="J546" s="185">
        <f t="shared" si="8"/>
        <v>265</v>
      </c>
      <c r="K546" s="262"/>
    </row>
    <row r="547" spans="1:11" ht="12.75">
      <c r="A547" s="265">
        <v>325</v>
      </c>
      <c r="B547" s="259">
        <v>100</v>
      </c>
      <c r="C547" s="259">
        <v>100</v>
      </c>
      <c r="D547" s="260">
        <v>900</v>
      </c>
      <c r="E547" s="260"/>
      <c r="F547" s="260"/>
      <c r="G547" s="286" t="s">
        <v>1138</v>
      </c>
      <c r="H547" s="185">
        <v>60964</v>
      </c>
      <c r="I547" s="185">
        <v>83495</v>
      </c>
      <c r="J547" s="185">
        <f t="shared" si="8"/>
        <v>22531</v>
      </c>
      <c r="K547" s="262"/>
    </row>
    <row r="548" spans="1:11" ht="22.5">
      <c r="A548" s="265">
        <v>325</v>
      </c>
      <c r="B548" s="259">
        <v>100</v>
      </c>
      <c r="C548" s="259">
        <v>200</v>
      </c>
      <c r="D548" s="259"/>
      <c r="E548" s="259"/>
      <c r="F548" s="259"/>
      <c r="G548" s="257" t="s">
        <v>1161</v>
      </c>
      <c r="H548" s="184">
        <v>0</v>
      </c>
      <c r="I548" s="184">
        <v>0</v>
      </c>
      <c r="J548" s="184">
        <f t="shared" si="8"/>
        <v>0</v>
      </c>
      <c r="K548" s="262" t="s">
        <v>1162</v>
      </c>
    </row>
    <row r="549" spans="1:11" ht="12.75">
      <c r="A549" s="265">
        <v>325</v>
      </c>
      <c r="B549" s="259">
        <v>100</v>
      </c>
      <c r="C549" s="259">
        <v>200</v>
      </c>
      <c r="D549" s="260">
        <v>100</v>
      </c>
      <c r="E549" s="260"/>
      <c r="F549" s="260"/>
      <c r="G549" s="286" t="s">
        <v>1110</v>
      </c>
      <c r="H549" s="185">
        <v>0</v>
      </c>
      <c r="I549" s="185">
        <v>0</v>
      </c>
      <c r="J549" s="185">
        <f t="shared" si="8"/>
        <v>0</v>
      </c>
      <c r="K549" s="262"/>
    </row>
    <row r="550" spans="1:11" ht="12.75">
      <c r="A550" s="265">
        <v>325</v>
      </c>
      <c r="B550" s="259">
        <v>100</v>
      </c>
      <c r="C550" s="259">
        <v>200</v>
      </c>
      <c r="D550" s="260">
        <v>200</v>
      </c>
      <c r="E550" s="260"/>
      <c r="F550" s="260"/>
      <c r="G550" s="286" t="s">
        <v>1111</v>
      </c>
      <c r="H550" s="185">
        <v>0</v>
      </c>
      <c r="I550" s="185">
        <v>0</v>
      </c>
      <c r="J550" s="185">
        <f t="shared" si="8"/>
        <v>0</v>
      </c>
      <c r="K550" s="262"/>
    </row>
    <row r="551" spans="1:11" ht="12.75">
      <c r="A551" s="265">
        <v>325</v>
      </c>
      <c r="B551" s="259">
        <v>100</v>
      </c>
      <c r="C551" s="259">
        <v>200</v>
      </c>
      <c r="D551" s="260">
        <v>300</v>
      </c>
      <c r="E551" s="260"/>
      <c r="F551" s="260"/>
      <c r="G551" s="286" t="s">
        <v>1134</v>
      </c>
      <c r="H551" s="185">
        <v>0</v>
      </c>
      <c r="I551" s="185">
        <v>0</v>
      </c>
      <c r="J551" s="185">
        <f t="shared" si="8"/>
        <v>0</v>
      </c>
      <c r="K551" s="262"/>
    </row>
    <row r="552" spans="1:11" ht="12.75">
      <c r="A552" s="265">
        <v>325</v>
      </c>
      <c r="B552" s="259">
        <v>100</v>
      </c>
      <c r="C552" s="259">
        <v>200</v>
      </c>
      <c r="D552" s="260">
        <v>400</v>
      </c>
      <c r="E552" s="260"/>
      <c r="F552" s="260"/>
      <c r="G552" s="286" t="s">
        <v>1135</v>
      </c>
      <c r="H552" s="185">
        <v>0</v>
      </c>
      <c r="I552" s="185">
        <v>0</v>
      </c>
      <c r="J552" s="185">
        <f t="shared" si="8"/>
        <v>0</v>
      </c>
      <c r="K552" s="262"/>
    </row>
    <row r="553" spans="1:11" ht="12.75">
      <c r="A553" s="265">
        <v>325</v>
      </c>
      <c r="B553" s="259">
        <v>100</v>
      </c>
      <c r="C553" s="259">
        <v>200</v>
      </c>
      <c r="D553" s="259">
        <v>500</v>
      </c>
      <c r="E553" s="259"/>
      <c r="F553" s="259"/>
      <c r="G553" s="287" t="s">
        <v>1118</v>
      </c>
      <c r="H553" s="184">
        <v>0</v>
      </c>
      <c r="I553" s="184">
        <v>0</v>
      </c>
      <c r="J553" s="184">
        <f t="shared" si="8"/>
        <v>0</v>
      </c>
      <c r="K553" s="262"/>
    </row>
    <row r="554" spans="1:11" ht="12.75">
      <c r="A554" s="265">
        <v>325</v>
      </c>
      <c r="B554" s="259">
        <v>100</v>
      </c>
      <c r="C554" s="259">
        <v>200</v>
      </c>
      <c r="D554" s="259">
        <v>500</v>
      </c>
      <c r="E554" s="260">
        <v>5</v>
      </c>
      <c r="F554" s="260"/>
      <c r="G554" s="286" t="s">
        <v>1119</v>
      </c>
      <c r="H554" s="185">
        <v>0</v>
      </c>
      <c r="I554" s="185">
        <v>0</v>
      </c>
      <c r="J554" s="185">
        <f t="shared" si="8"/>
        <v>0</v>
      </c>
      <c r="K554" s="262"/>
    </row>
    <row r="555" spans="1:11" ht="12.75">
      <c r="A555" s="265">
        <v>325</v>
      </c>
      <c r="B555" s="259">
        <v>100</v>
      </c>
      <c r="C555" s="259">
        <v>200</v>
      </c>
      <c r="D555" s="259">
        <v>500</v>
      </c>
      <c r="E555" s="260">
        <v>10</v>
      </c>
      <c r="F555" s="260"/>
      <c r="G555" s="286" t="s">
        <v>1120</v>
      </c>
      <c r="H555" s="185">
        <v>0</v>
      </c>
      <c r="I555" s="185">
        <v>0</v>
      </c>
      <c r="J555" s="185">
        <f t="shared" si="8"/>
        <v>0</v>
      </c>
      <c r="K555" s="262"/>
    </row>
    <row r="556" spans="1:11" ht="12.75">
      <c r="A556" s="265">
        <v>325</v>
      </c>
      <c r="B556" s="259">
        <v>100</v>
      </c>
      <c r="C556" s="259">
        <v>200</v>
      </c>
      <c r="D556" s="259">
        <v>500</v>
      </c>
      <c r="E556" s="260">
        <v>15</v>
      </c>
      <c r="F556" s="260"/>
      <c r="G556" s="286" t="s">
        <v>1160</v>
      </c>
      <c r="H556" s="185">
        <v>0</v>
      </c>
      <c r="I556" s="185">
        <v>0</v>
      </c>
      <c r="J556" s="185">
        <f t="shared" si="8"/>
        <v>0</v>
      </c>
      <c r="K556" s="262"/>
    </row>
    <row r="557" spans="1:11" ht="12.75">
      <c r="A557" s="265">
        <v>325</v>
      </c>
      <c r="B557" s="259">
        <v>100</v>
      </c>
      <c r="C557" s="259">
        <v>200</v>
      </c>
      <c r="D557" s="260">
        <v>900</v>
      </c>
      <c r="E557" s="260"/>
      <c r="F557" s="260"/>
      <c r="G557" s="286" t="s">
        <v>1138</v>
      </c>
      <c r="H557" s="185">
        <v>0</v>
      </c>
      <c r="I557" s="185">
        <v>0</v>
      </c>
      <c r="J557" s="185">
        <f t="shared" si="8"/>
        <v>0</v>
      </c>
      <c r="K557" s="262"/>
    </row>
    <row r="558" spans="1:11" ht="12.75">
      <c r="A558" s="265">
        <v>325</v>
      </c>
      <c r="B558" s="259">
        <v>100</v>
      </c>
      <c r="C558" s="260">
        <v>300</v>
      </c>
      <c r="D558" s="260"/>
      <c r="E558" s="260"/>
      <c r="F558" s="260"/>
      <c r="G558" s="257" t="s">
        <v>1163</v>
      </c>
      <c r="H558" s="185">
        <v>0</v>
      </c>
      <c r="I558" s="185">
        <v>0</v>
      </c>
      <c r="J558" s="185">
        <f t="shared" si="8"/>
        <v>0</v>
      </c>
      <c r="K558" s="262" t="s">
        <v>1164</v>
      </c>
    </row>
    <row r="559" spans="1:11" ht="12.75">
      <c r="A559" s="265">
        <v>325</v>
      </c>
      <c r="B559" s="259">
        <v>200</v>
      </c>
      <c r="C559" s="259"/>
      <c r="D559" s="259"/>
      <c r="E559" s="259"/>
      <c r="F559" s="259"/>
      <c r="G559" s="257" t="s">
        <v>1165</v>
      </c>
      <c r="H559" s="184">
        <v>0</v>
      </c>
      <c r="I559" s="184">
        <v>0</v>
      </c>
      <c r="J559" s="184">
        <f t="shared" si="8"/>
        <v>0</v>
      </c>
      <c r="K559" s="262" t="s">
        <v>1166</v>
      </c>
    </row>
    <row r="560" spans="1:11" ht="22.5">
      <c r="A560" s="265">
        <v>325</v>
      </c>
      <c r="B560" s="259">
        <v>200</v>
      </c>
      <c r="C560" s="259">
        <v>100</v>
      </c>
      <c r="D560" s="259"/>
      <c r="E560" s="259"/>
      <c r="F560" s="259"/>
      <c r="G560" s="257" t="s">
        <v>1167</v>
      </c>
      <c r="H560" s="184">
        <v>0</v>
      </c>
      <c r="I560" s="184">
        <v>0</v>
      </c>
      <c r="J560" s="184">
        <f t="shared" si="8"/>
        <v>0</v>
      </c>
      <c r="K560" s="262" t="s">
        <v>1168</v>
      </c>
    </row>
    <row r="561" spans="1:11" ht="12.75">
      <c r="A561" s="265">
        <v>325</v>
      </c>
      <c r="B561" s="259">
        <v>200</v>
      </c>
      <c r="C561" s="259">
        <v>100</v>
      </c>
      <c r="D561" s="260">
        <v>100</v>
      </c>
      <c r="E561" s="260"/>
      <c r="F561" s="260"/>
      <c r="G561" s="286" t="s">
        <v>1110</v>
      </c>
      <c r="H561" s="185">
        <v>0</v>
      </c>
      <c r="I561" s="185">
        <v>0</v>
      </c>
      <c r="J561" s="185">
        <f t="shared" si="8"/>
        <v>0</v>
      </c>
      <c r="K561" s="262"/>
    </row>
    <row r="562" spans="1:11" ht="12.75">
      <c r="A562" s="265">
        <v>325</v>
      </c>
      <c r="B562" s="259">
        <v>200</v>
      </c>
      <c r="C562" s="259">
        <v>100</v>
      </c>
      <c r="D562" s="260">
        <v>200</v>
      </c>
      <c r="E562" s="260"/>
      <c r="F562" s="260"/>
      <c r="G562" s="286" t="s">
        <v>1146</v>
      </c>
      <c r="H562" s="185">
        <v>0</v>
      </c>
      <c r="I562" s="185">
        <v>0</v>
      </c>
      <c r="J562" s="185">
        <f t="shared" si="8"/>
        <v>0</v>
      </c>
      <c r="K562" s="262"/>
    </row>
    <row r="563" spans="1:11" ht="12.75">
      <c r="A563" s="265">
        <v>325</v>
      </c>
      <c r="B563" s="259">
        <v>200</v>
      </c>
      <c r="C563" s="259">
        <v>100</v>
      </c>
      <c r="D563" s="260">
        <v>300</v>
      </c>
      <c r="E563" s="260"/>
      <c r="F563" s="260"/>
      <c r="G563" s="286" t="s">
        <v>1147</v>
      </c>
      <c r="H563" s="185">
        <v>0</v>
      </c>
      <c r="I563" s="185">
        <v>0</v>
      </c>
      <c r="J563" s="185">
        <f t="shared" si="8"/>
        <v>0</v>
      </c>
      <c r="K563" s="262"/>
    </row>
    <row r="564" spans="1:11" ht="12.75">
      <c r="A564" s="265">
        <v>325</v>
      </c>
      <c r="B564" s="259">
        <v>200</v>
      </c>
      <c r="C564" s="259">
        <v>100</v>
      </c>
      <c r="D564" s="260">
        <v>400</v>
      </c>
      <c r="E564" s="260"/>
      <c r="F564" s="260"/>
      <c r="G564" s="286" t="s">
        <v>1148</v>
      </c>
      <c r="H564" s="185">
        <v>0</v>
      </c>
      <c r="I564" s="185">
        <v>0</v>
      </c>
      <c r="J564" s="185">
        <f t="shared" si="8"/>
        <v>0</v>
      </c>
      <c r="K564" s="262"/>
    </row>
    <row r="565" spans="1:11" ht="12.75">
      <c r="A565" s="265">
        <v>325</v>
      </c>
      <c r="B565" s="259">
        <v>200</v>
      </c>
      <c r="C565" s="259">
        <v>100</v>
      </c>
      <c r="D565" s="260">
        <v>500</v>
      </c>
      <c r="E565" s="260"/>
      <c r="F565" s="260"/>
      <c r="G565" s="286" t="s">
        <v>1135</v>
      </c>
      <c r="H565" s="185">
        <v>0</v>
      </c>
      <c r="I565" s="185">
        <v>0</v>
      </c>
      <c r="J565" s="185">
        <f t="shared" si="8"/>
        <v>0</v>
      </c>
      <c r="K565" s="262"/>
    </row>
    <row r="566" spans="1:11" ht="12.75">
      <c r="A566" s="265">
        <v>325</v>
      </c>
      <c r="B566" s="259">
        <v>200</v>
      </c>
      <c r="C566" s="259">
        <v>100</v>
      </c>
      <c r="D566" s="259">
        <v>600</v>
      </c>
      <c r="E566" s="259"/>
      <c r="F566" s="259"/>
      <c r="G566" s="287" t="s">
        <v>1118</v>
      </c>
      <c r="H566" s="184">
        <v>0</v>
      </c>
      <c r="I566" s="184">
        <v>0</v>
      </c>
      <c r="J566" s="184">
        <f t="shared" si="8"/>
        <v>0</v>
      </c>
      <c r="K566" s="262"/>
    </row>
    <row r="567" spans="1:11" ht="12.75">
      <c r="A567" s="265">
        <v>325</v>
      </c>
      <c r="B567" s="259">
        <v>200</v>
      </c>
      <c r="C567" s="259">
        <v>100</v>
      </c>
      <c r="D567" s="259">
        <v>600</v>
      </c>
      <c r="E567" s="260">
        <v>5</v>
      </c>
      <c r="F567" s="260"/>
      <c r="G567" s="286" t="s">
        <v>1119</v>
      </c>
      <c r="H567" s="185">
        <v>0</v>
      </c>
      <c r="I567" s="185">
        <v>0</v>
      </c>
      <c r="J567" s="185">
        <f t="shared" si="8"/>
        <v>0</v>
      </c>
      <c r="K567" s="262"/>
    </row>
    <row r="568" spans="1:11" ht="12.75">
      <c r="A568" s="265">
        <v>325</v>
      </c>
      <c r="B568" s="259">
        <v>200</v>
      </c>
      <c r="C568" s="259">
        <v>100</v>
      </c>
      <c r="D568" s="259">
        <v>600</v>
      </c>
      <c r="E568" s="260">
        <v>10</v>
      </c>
      <c r="F568" s="260"/>
      <c r="G568" s="286" t="s">
        <v>1120</v>
      </c>
      <c r="H568" s="185">
        <v>0</v>
      </c>
      <c r="I568" s="185">
        <v>0</v>
      </c>
      <c r="J568" s="185">
        <f t="shared" si="8"/>
        <v>0</v>
      </c>
      <c r="K568" s="262"/>
    </row>
    <row r="569" spans="1:11" ht="12.75">
      <c r="A569" s="265">
        <v>325</v>
      </c>
      <c r="B569" s="259">
        <v>200</v>
      </c>
      <c r="C569" s="259">
        <v>100</v>
      </c>
      <c r="D569" s="259">
        <v>600</v>
      </c>
      <c r="E569" s="260">
        <v>15</v>
      </c>
      <c r="F569" s="260"/>
      <c r="G569" s="286" t="s">
        <v>1149</v>
      </c>
      <c r="H569" s="185">
        <v>0</v>
      </c>
      <c r="I569" s="185">
        <v>0</v>
      </c>
      <c r="J569" s="185">
        <f t="shared" si="8"/>
        <v>0</v>
      </c>
      <c r="K569" s="262"/>
    </row>
    <row r="570" spans="1:11" ht="12.75">
      <c r="A570" s="265">
        <v>325</v>
      </c>
      <c r="B570" s="259">
        <v>200</v>
      </c>
      <c r="C570" s="259">
        <v>100</v>
      </c>
      <c r="D570" s="260">
        <v>900</v>
      </c>
      <c r="E570" s="260"/>
      <c r="F570" s="260"/>
      <c r="G570" s="286" t="s">
        <v>1138</v>
      </c>
      <c r="H570" s="185">
        <v>0</v>
      </c>
      <c r="I570" s="185">
        <v>0</v>
      </c>
      <c r="J570" s="185">
        <f t="shared" si="8"/>
        <v>0</v>
      </c>
      <c r="K570" s="262"/>
    </row>
    <row r="571" spans="1:11" ht="22.5">
      <c r="A571" s="265">
        <v>325</v>
      </c>
      <c r="B571" s="259">
        <v>200</v>
      </c>
      <c r="C571" s="259">
        <v>200</v>
      </c>
      <c r="D571" s="259"/>
      <c r="E571" s="259"/>
      <c r="F571" s="259"/>
      <c r="G571" s="263" t="s">
        <v>1169</v>
      </c>
      <c r="H571" s="184">
        <v>0</v>
      </c>
      <c r="I571" s="184">
        <v>0</v>
      </c>
      <c r="J571" s="184">
        <f t="shared" si="8"/>
        <v>0</v>
      </c>
      <c r="K571" s="262" t="s">
        <v>1170</v>
      </c>
    </row>
    <row r="572" spans="1:11" ht="12.75">
      <c r="A572" s="265">
        <v>325</v>
      </c>
      <c r="B572" s="259">
        <v>200</v>
      </c>
      <c r="C572" s="259">
        <v>200</v>
      </c>
      <c r="D572" s="260">
        <v>100</v>
      </c>
      <c r="E572" s="260"/>
      <c r="F572" s="260"/>
      <c r="G572" s="286" t="s">
        <v>1110</v>
      </c>
      <c r="H572" s="185">
        <v>0</v>
      </c>
      <c r="I572" s="185">
        <v>0</v>
      </c>
      <c r="J572" s="185">
        <f t="shared" si="8"/>
        <v>0</v>
      </c>
      <c r="K572" s="262"/>
    </row>
    <row r="573" spans="1:11" ht="12.75">
      <c r="A573" s="265">
        <v>325</v>
      </c>
      <c r="B573" s="259">
        <v>200</v>
      </c>
      <c r="C573" s="259">
        <v>200</v>
      </c>
      <c r="D573" s="260">
        <v>200</v>
      </c>
      <c r="E573" s="260"/>
      <c r="F573" s="260"/>
      <c r="G573" s="286" t="s">
        <v>1146</v>
      </c>
      <c r="H573" s="185">
        <v>0</v>
      </c>
      <c r="I573" s="185">
        <v>0</v>
      </c>
      <c r="J573" s="185">
        <f t="shared" si="8"/>
        <v>0</v>
      </c>
      <c r="K573" s="262"/>
    </row>
    <row r="574" spans="1:11" ht="12.75">
      <c r="A574" s="265">
        <v>325</v>
      </c>
      <c r="B574" s="259">
        <v>200</v>
      </c>
      <c r="C574" s="259">
        <v>200</v>
      </c>
      <c r="D574" s="260">
        <v>300</v>
      </c>
      <c r="E574" s="260"/>
      <c r="F574" s="260"/>
      <c r="G574" s="286" t="s">
        <v>1147</v>
      </c>
      <c r="H574" s="185">
        <v>0</v>
      </c>
      <c r="I574" s="185">
        <v>0</v>
      </c>
      <c r="J574" s="185">
        <f t="shared" si="8"/>
        <v>0</v>
      </c>
      <c r="K574" s="262"/>
    </row>
    <row r="575" spans="1:11" ht="12.75">
      <c r="A575" s="265">
        <v>325</v>
      </c>
      <c r="B575" s="259">
        <v>200</v>
      </c>
      <c r="C575" s="259">
        <v>200</v>
      </c>
      <c r="D575" s="260">
        <v>400</v>
      </c>
      <c r="E575" s="260"/>
      <c r="F575" s="260"/>
      <c r="G575" s="286" t="s">
        <v>1148</v>
      </c>
      <c r="H575" s="185">
        <v>0</v>
      </c>
      <c r="I575" s="185">
        <v>0</v>
      </c>
      <c r="J575" s="185">
        <f t="shared" si="8"/>
        <v>0</v>
      </c>
      <c r="K575" s="262"/>
    </row>
    <row r="576" spans="1:11" ht="12.75">
      <c r="A576" s="265">
        <v>325</v>
      </c>
      <c r="B576" s="259">
        <v>200</v>
      </c>
      <c r="C576" s="259">
        <v>200</v>
      </c>
      <c r="D576" s="260">
        <v>500</v>
      </c>
      <c r="E576" s="260"/>
      <c r="F576" s="260"/>
      <c r="G576" s="286" t="s">
        <v>1135</v>
      </c>
      <c r="H576" s="185">
        <v>0</v>
      </c>
      <c r="I576" s="185">
        <v>0</v>
      </c>
      <c r="J576" s="185">
        <f t="shared" si="8"/>
        <v>0</v>
      </c>
      <c r="K576" s="262"/>
    </row>
    <row r="577" spans="1:11" ht="12.75">
      <c r="A577" s="265">
        <v>325</v>
      </c>
      <c r="B577" s="259">
        <v>200</v>
      </c>
      <c r="C577" s="259">
        <v>200</v>
      </c>
      <c r="D577" s="259">
        <v>600</v>
      </c>
      <c r="E577" s="259"/>
      <c r="F577" s="259"/>
      <c r="G577" s="287" t="s">
        <v>1118</v>
      </c>
      <c r="H577" s="184">
        <v>0</v>
      </c>
      <c r="I577" s="184">
        <v>0</v>
      </c>
      <c r="J577" s="184">
        <f t="shared" si="8"/>
        <v>0</v>
      </c>
      <c r="K577" s="262"/>
    </row>
    <row r="578" spans="1:11" ht="12.75">
      <c r="A578" s="265">
        <v>325</v>
      </c>
      <c r="B578" s="259">
        <v>200</v>
      </c>
      <c r="C578" s="259">
        <v>200</v>
      </c>
      <c r="D578" s="259">
        <v>600</v>
      </c>
      <c r="E578" s="260">
        <v>5</v>
      </c>
      <c r="F578" s="260"/>
      <c r="G578" s="286" t="s">
        <v>1119</v>
      </c>
      <c r="H578" s="185">
        <v>0</v>
      </c>
      <c r="I578" s="185">
        <v>0</v>
      </c>
      <c r="J578" s="185">
        <f t="shared" si="8"/>
        <v>0</v>
      </c>
      <c r="K578" s="262"/>
    </row>
    <row r="579" spans="1:11" ht="12.75">
      <c r="A579" s="265">
        <v>325</v>
      </c>
      <c r="B579" s="259">
        <v>200</v>
      </c>
      <c r="C579" s="259">
        <v>200</v>
      </c>
      <c r="D579" s="259">
        <v>600</v>
      </c>
      <c r="E579" s="260">
        <v>10</v>
      </c>
      <c r="F579" s="260"/>
      <c r="G579" s="286" t="s">
        <v>1120</v>
      </c>
      <c r="H579" s="185">
        <v>0</v>
      </c>
      <c r="I579" s="185">
        <v>0</v>
      </c>
      <c r="J579" s="185">
        <f t="shared" si="8"/>
        <v>0</v>
      </c>
      <c r="K579" s="262"/>
    </row>
    <row r="580" spans="1:11" ht="12.75">
      <c r="A580" s="265">
        <v>325</v>
      </c>
      <c r="B580" s="259">
        <v>200</v>
      </c>
      <c r="C580" s="259">
        <v>200</v>
      </c>
      <c r="D580" s="259">
        <v>600</v>
      </c>
      <c r="E580" s="260">
        <v>15</v>
      </c>
      <c r="F580" s="260"/>
      <c r="G580" s="286" t="s">
        <v>1149</v>
      </c>
      <c r="H580" s="185">
        <v>0</v>
      </c>
      <c r="I580" s="185">
        <v>0</v>
      </c>
      <c r="J580" s="185">
        <f t="shared" si="8"/>
        <v>0</v>
      </c>
      <c r="K580" s="262"/>
    </row>
    <row r="581" spans="1:11" ht="12.75">
      <c r="A581" s="265">
        <v>325</v>
      </c>
      <c r="B581" s="259">
        <v>200</v>
      </c>
      <c r="C581" s="259">
        <v>200</v>
      </c>
      <c r="D581" s="260">
        <v>900</v>
      </c>
      <c r="E581" s="260"/>
      <c r="F581" s="260"/>
      <c r="G581" s="286" t="s">
        <v>1138</v>
      </c>
      <c r="H581" s="185">
        <v>0</v>
      </c>
      <c r="I581" s="185">
        <v>0</v>
      </c>
      <c r="J581" s="185">
        <f t="shared" si="8"/>
        <v>0</v>
      </c>
      <c r="K581" s="262"/>
    </row>
    <row r="582" spans="1:11" ht="12.75">
      <c r="A582" s="265">
        <v>325</v>
      </c>
      <c r="B582" s="259">
        <v>200</v>
      </c>
      <c r="C582" s="260">
        <v>300</v>
      </c>
      <c r="D582" s="260"/>
      <c r="E582" s="260"/>
      <c r="F582" s="260"/>
      <c r="G582" s="257" t="s">
        <v>1171</v>
      </c>
      <c r="H582" s="185">
        <v>0</v>
      </c>
      <c r="I582" s="185">
        <v>0</v>
      </c>
      <c r="J582" s="185">
        <f t="shared" si="8"/>
        <v>0</v>
      </c>
      <c r="K582" s="262" t="s">
        <v>1172</v>
      </c>
    </row>
    <row r="583" spans="1:11" ht="12.75">
      <c r="A583" s="251">
        <v>330</v>
      </c>
      <c r="B583" s="252">
        <v>0</v>
      </c>
      <c r="C583" s="252">
        <v>0</v>
      </c>
      <c r="D583" s="252">
        <v>0</v>
      </c>
      <c r="E583" s="252">
        <v>0</v>
      </c>
      <c r="F583" s="252">
        <v>0</v>
      </c>
      <c r="G583" s="253" t="s">
        <v>1173</v>
      </c>
      <c r="H583" s="184">
        <v>0</v>
      </c>
      <c r="I583" s="184">
        <v>0</v>
      </c>
      <c r="J583" s="184">
        <f t="shared" ref="J583:J646" si="9">+I583-H583</f>
        <v>0</v>
      </c>
      <c r="K583" s="274" t="s">
        <v>1174</v>
      </c>
    </row>
    <row r="584" spans="1:11" ht="12.75">
      <c r="A584" s="265">
        <v>330</v>
      </c>
      <c r="B584" s="259">
        <v>100</v>
      </c>
      <c r="C584" s="259"/>
      <c r="D584" s="259"/>
      <c r="E584" s="259"/>
      <c r="F584" s="259"/>
      <c r="G584" s="257" t="s">
        <v>1175</v>
      </c>
      <c r="H584" s="184">
        <v>0</v>
      </c>
      <c r="I584" s="184">
        <v>0</v>
      </c>
      <c r="J584" s="184">
        <f t="shared" si="9"/>
        <v>0</v>
      </c>
      <c r="K584" s="262" t="s">
        <v>1176</v>
      </c>
    </row>
    <row r="585" spans="1:11" ht="12.75">
      <c r="A585" s="265">
        <v>330</v>
      </c>
      <c r="B585" s="259">
        <v>100</v>
      </c>
      <c r="C585" s="259">
        <v>100</v>
      </c>
      <c r="D585" s="259"/>
      <c r="E585" s="259"/>
      <c r="F585" s="259"/>
      <c r="G585" s="257" t="s">
        <v>1177</v>
      </c>
      <c r="H585" s="184">
        <v>0</v>
      </c>
      <c r="I585" s="184">
        <v>0</v>
      </c>
      <c r="J585" s="184">
        <f t="shared" si="9"/>
        <v>0</v>
      </c>
      <c r="K585" s="262" t="s">
        <v>1178</v>
      </c>
    </row>
    <row r="586" spans="1:11" ht="12.75">
      <c r="A586" s="265">
        <v>330</v>
      </c>
      <c r="B586" s="259">
        <v>100</v>
      </c>
      <c r="C586" s="259">
        <v>100</v>
      </c>
      <c r="D586" s="260">
        <v>100</v>
      </c>
      <c r="E586" s="260"/>
      <c r="F586" s="260"/>
      <c r="G586" s="286" t="s">
        <v>1110</v>
      </c>
      <c r="H586" s="185">
        <v>54945</v>
      </c>
      <c r="I586" s="185">
        <v>89447</v>
      </c>
      <c r="J586" s="185">
        <f t="shared" si="9"/>
        <v>34502</v>
      </c>
      <c r="K586" s="262"/>
    </row>
    <row r="587" spans="1:11" ht="12.75">
      <c r="A587" s="265">
        <v>330</v>
      </c>
      <c r="B587" s="259">
        <v>100</v>
      </c>
      <c r="C587" s="259">
        <v>100</v>
      </c>
      <c r="D587" s="260">
        <v>200</v>
      </c>
      <c r="E587" s="260"/>
      <c r="F587" s="260"/>
      <c r="G587" s="286" t="s">
        <v>1111</v>
      </c>
      <c r="H587" s="185">
        <v>19788</v>
      </c>
      <c r="I587" s="185">
        <v>87265</v>
      </c>
      <c r="J587" s="185">
        <f t="shared" si="9"/>
        <v>67477</v>
      </c>
      <c r="K587" s="262"/>
    </row>
    <row r="588" spans="1:11" ht="12.75">
      <c r="A588" s="265">
        <v>330</v>
      </c>
      <c r="B588" s="259">
        <v>100</v>
      </c>
      <c r="C588" s="259">
        <v>100</v>
      </c>
      <c r="D588" s="260">
        <v>300</v>
      </c>
      <c r="E588" s="260"/>
      <c r="F588" s="260"/>
      <c r="G588" s="286" t="s">
        <v>1134</v>
      </c>
      <c r="H588" s="185">
        <v>12973</v>
      </c>
      <c r="I588" s="185">
        <v>16462</v>
      </c>
      <c r="J588" s="185">
        <f t="shared" si="9"/>
        <v>3489</v>
      </c>
      <c r="K588" s="262"/>
    </row>
    <row r="589" spans="1:11" ht="12.75">
      <c r="A589" s="265">
        <v>330</v>
      </c>
      <c r="B589" s="259">
        <v>100</v>
      </c>
      <c r="C589" s="259">
        <v>100</v>
      </c>
      <c r="D589" s="260">
        <v>400</v>
      </c>
      <c r="E589" s="260"/>
      <c r="F589" s="260"/>
      <c r="G589" s="286" t="s">
        <v>1135</v>
      </c>
      <c r="H589" s="185">
        <v>383</v>
      </c>
      <c r="I589" s="185">
        <v>383</v>
      </c>
      <c r="J589" s="185">
        <f t="shared" si="9"/>
        <v>0</v>
      </c>
      <c r="K589" s="262"/>
    </row>
    <row r="590" spans="1:11" ht="12.75">
      <c r="A590" s="265">
        <v>330</v>
      </c>
      <c r="B590" s="259">
        <v>100</v>
      </c>
      <c r="C590" s="259">
        <v>100</v>
      </c>
      <c r="D590" s="259">
        <v>500</v>
      </c>
      <c r="E590" s="259"/>
      <c r="F590" s="259"/>
      <c r="G590" s="287" t="s">
        <v>1118</v>
      </c>
      <c r="H590" s="184">
        <v>0</v>
      </c>
      <c r="I590" s="184">
        <v>0</v>
      </c>
      <c r="J590" s="184">
        <f t="shared" si="9"/>
        <v>0</v>
      </c>
      <c r="K590" s="262"/>
    </row>
    <row r="591" spans="1:11" ht="12.75">
      <c r="A591" s="265">
        <v>330</v>
      </c>
      <c r="B591" s="259">
        <v>100</v>
      </c>
      <c r="C591" s="259">
        <v>100</v>
      </c>
      <c r="D591" s="259">
        <v>500</v>
      </c>
      <c r="E591" s="260">
        <v>5</v>
      </c>
      <c r="F591" s="260"/>
      <c r="G591" s="286" t="s">
        <v>1119</v>
      </c>
      <c r="H591" s="185">
        <v>0</v>
      </c>
      <c r="I591" s="185">
        <v>0</v>
      </c>
      <c r="J591" s="185">
        <f t="shared" si="9"/>
        <v>0</v>
      </c>
      <c r="K591" s="262"/>
    </row>
    <row r="592" spans="1:11" ht="12.75">
      <c r="A592" s="265">
        <v>330</v>
      </c>
      <c r="B592" s="259">
        <v>100</v>
      </c>
      <c r="C592" s="259">
        <v>100</v>
      </c>
      <c r="D592" s="259">
        <v>500</v>
      </c>
      <c r="E592" s="260">
        <v>10</v>
      </c>
      <c r="F592" s="260"/>
      <c r="G592" s="286" t="s">
        <v>1120</v>
      </c>
      <c r="H592" s="185">
        <v>0</v>
      </c>
      <c r="I592" s="185">
        <v>0</v>
      </c>
      <c r="J592" s="185">
        <f t="shared" si="9"/>
        <v>0</v>
      </c>
      <c r="K592" s="262"/>
    </row>
    <row r="593" spans="1:11" ht="12.75">
      <c r="A593" s="265">
        <v>330</v>
      </c>
      <c r="B593" s="259">
        <v>100</v>
      </c>
      <c r="C593" s="259">
        <v>100</v>
      </c>
      <c r="D593" s="259">
        <v>500</v>
      </c>
      <c r="E593" s="260">
        <v>15</v>
      </c>
      <c r="F593" s="260"/>
      <c r="G593" s="286" t="s">
        <v>1179</v>
      </c>
      <c r="H593" s="185">
        <v>0</v>
      </c>
      <c r="I593" s="185">
        <v>0</v>
      </c>
      <c r="J593" s="185">
        <f t="shared" si="9"/>
        <v>0</v>
      </c>
      <c r="K593" s="262"/>
    </row>
    <row r="594" spans="1:11" ht="12.75">
      <c r="A594" s="265">
        <v>330</v>
      </c>
      <c r="B594" s="259">
        <v>100</v>
      </c>
      <c r="C594" s="259">
        <v>100</v>
      </c>
      <c r="D594" s="260">
        <v>900</v>
      </c>
      <c r="E594" s="260"/>
      <c r="F594" s="260"/>
      <c r="G594" s="286" t="s">
        <v>1138</v>
      </c>
      <c r="H594" s="185">
        <v>24398</v>
      </c>
      <c r="I594" s="185">
        <v>51798</v>
      </c>
      <c r="J594" s="185">
        <f t="shared" si="9"/>
        <v>27400</v>
      </c>
      <c r="K594" s="262"/>
    </row>
    <row r="595" spans="1:11" ht="12.75">
      <c r="A595" s="265">
        <v>330</v>
      </c>
      <c r="B595" s="259">
        <v>100</v>
      </c>
      <c r="C595" s="259">
        <v>200</v>
      </c>
      <c r="D595" s="259"/>
      <c r="E595" s="259"/>
      <c r="F595" s="259"/>
      <c r="G595" s="257" t="s">
        <v>1180</v>
      </c>
      <c r="H595" s="184">
        <v>0</v>
      </c>
      <c r="I595" s="184">
        <v>0</v>
      </c>
      <c r="J595" s="184">
        <f t="shared" si="9"/>
        <v>0</v>
      </c>
      <c r="K595" s="262" t="s">
        <v>1181</v>
      </c>
    </row>
    <row r="596" spans="1:11" ht="12.75">
      <c r="A596" s="265">
        <v>330</v>
      </c>
      <c r="B596" s="259">
        <v>100</v>
      </c>
      <c r="C596" s="259">
        <v>200</v>
      </c>
      <c r="D596" s="260">
        <v>100</v>
      </c>
      <c r="E596" s="260"/>
      <c r="F596" s="260"/>
      <c r="G596" s="286" t="s">
        <v>1110</v>
      </c>
      <c r="H596" s="185">
        <v>78342</v>
      </c>
      <c r="I596" s="185">
        <v>44724</v>
      </c>
      <c r="J596" s="185">
        <f t="shared" si="9"/>
        <v>-33618</v>
      </c>
      <c r="K596" s="262"/>
    </row>
    <row r="597" spans="1:11" ht="12.75">
      <c r="A597" s="265">
        <v>330</v>
      </c>
      <c r="B597" s="259">
        <v>100</v>
      </c>
      <c r="C597" s="259">
        <v>200</v>
      </c>
      <c r="D597" s="260">
        <v>200</v>
      </c>
      <c r="E597" s="260"/>
      <c r="F597" s="260"/>
      <c r="G597" s="286" t="s">
        <v>1111</v>
      </c>
      <c r="H597" s="185">
        <v>39577</v>
      </c>
      <c r="I597" s="185">
        <v>654</v>
      </c>
      <c r="J597" s="185">
        <f t="shared" si="9"/>
        <v>-38923</v>
      </c>
      <c r="K597" s="262"/>
    </row>
    <row r="598" spans="1:11" ht="12.75">
      <c r="A598" s="265">
        <v>330</v>
      </c>
      <c r="B598" s="259">
        <v>100</v>
      </c>
      <c r="C598" s="259">
        <v>200</v>
      </c>
      <c r="D598" s="260">
        <v>300</v>
      </c>
      <c r="E598" s="260"/>
      <c r="F598" s="260"/>
      <c r="G598" s="286" t="s">
        <v>1134</v>
      </c>
      <c r="H598" s="185">
        <v>25945</v>
      </c>
      <c r="I598" s="185">
        <v>12000</v>
      </c>
      <c r="J598" s="185">
        <f t="shared" si="9"/>
        <v>-13945</v>
      </c>
      <c r="K598" s="262"/>
    </row>
    <row r="599" spans="1:11" ht="12.75">
      <c r="A599" s="265">
        <v>330</v>
      </c>
      <c r="B599" s="259">
        <v>100</v>
      </c>
      <c r="C599" s="259">
        <v>200</v>
      </c>
      <c r="D599" s="260">
        <v>400</v>
      </c>
      <c r="E599" s="260"/>
      <c r="F599" s="260"/>
      <c r="G599" s="286" t="s">
        <v>1135</v>
      </c>
      <c r="H599" s="185">
        <v>0</v>
      </c>
      <c r="I599" s="185">
        <v>0</v>
      </c>
      <c r="J599" s="185">
        <f t="shared" si="9"/>
        <v>0</v>
      </c>
      <c r="K599" s="262"/>
    </row>
    <row r="600" spans="1:11" ht="12.75">
      <c r="A600" s="265">
        <v>330</v>
      </c>
      <c r="B600" s="259">
        <v>100</v>
      </c>
      <c r="C600" s="259">
        <v>200</v>
      </c>
      <c r="D600" s="259">
        <v>500</v>
      </c>
      <c r="E600" s="259"/>
      <c r="F600" s="259"/>
      <c r="G600" s="287" t="s">
        <v>1118</v>
      </c>
      <c r="H600" s="184">
        <v>0</v>
      </c>
      <c r="I600" s="184">
        <v>0</v>
      </c>
      <c r="J600" s="184">
        <f t="shared" si="9"/>
        <v>0</v>
      </c>
      <c r="K600" s="262"/>
    </row>
    <row r="601" spans="1:11" ht="12.75">
      <c r="A601" s="265">
        <v>330</v>
      </c>
      <c r="B601" s="259">
        <v>100</v>
      </c>
      <c r="C601" s="259">
        <v>200</v>
      </c>
      <c r="D601" s="259">
        <v>500</v>
      </c>
      <c r="E601" s="260">
        <v>5</v>
      </c>
      <c r="F601" s="260"/>
      <c r="G601" s="286" t="s">
        <v>1119</v>
      </c>
      <c r="H601" s="185">
        <v>0</v>
      </c>
      <c r="I601" s="185">
        <v>0</v>
      </c>
      <c r="J601" s="185">
        <f t="shared" si="9"/>
        <v>0</v>
      </c>
      <c r="K601" s="262"/>
    </row>
    <row r="602" spans="1:11" ht="12.75">
      <c r="A602" s="265">
        <v>330</v>
      </c>
      <c r="B602" s="259">
        <v>100</v>
      </c>
      <c r="C602" s="259">
        <v>200</v>
      </c>
      <c r="D602" s="259">
        <v>500</v>
      </c>
      <c r="E602" s="260">
        <v>10</v>
      </c>
      <c r="F602" s="260"/>
      <c r="G602" s="286" t="s">
        <v>1120</v>
      </c>
      <c r="H602" s="185">
        <v>0</v>
      </c>
      <c r="I602" s="185">
        <v>0</v>
      </c>
      <c r="J602" s="185">
        <f t="shared" si="9"/>
        <v>0</v>
      </c>
      <c r="K602" s="262"/>
    </row>
    <row r="603" spans="1:11" ht="12.75">
      <c r="A603" s="265">
        <v>330</v>
      </c>
      <c r="B603" s="259">
        <v>100</v>
      </c>
      <c r="C603" s="259">
        <v>200</v>
      </c>
      <c r="D603" s="259">
        <v>500</v>
      </c>
      <c r="E603" s="260">
        <v>15</v>
      </c>
      <c r="F603" s="260"/>
      <c r="G603" s="286" t="s">
        <v>1179</v>
      </c>
      <c r="H603" s="185">
        <v>0</v>
      </c>
      <c r="I603" s="185">
        <v>0</v>
      </c>
      <c r="J603" s="185">
        <f t="shared" si="9"/>
        <v>0</v>
      </c>
      <c r="K603" s="262"/>
    </row>
    <row r="604" spans="1:11" ht="12.75">
      <c r="A604" s="265">
        <v>330</v>
      </c>
      <c r="B604" s="259">
        <v>100</v>
      </c>
      <c r="C604" s="259">
        <v>200</v>
      </c>
      <c r="D604" s="260">
        <v>900</v>
      </c>
      <c r="E604" s="260"/>
      <c r="F604" s="260"/>
      <c r="G604" s="286" t="s">
        <v>1138</v>
      </c>
      <c r="H604" s="185">
        <v>31995</v>
      </c>
      <c r="I604" s="185">
        <v>15177</v>
      </c>
      <c r="J604" s="185">
        <f t="shared" si="9"/>
        <v>-16818</v>
      </c>
      <c r="K604" s="262"/>
    </row>
    <row r="605" spans="1:11" ht="12.75">
      <c r="A605" s="265">
        <v>330</v>
      </c>
      <c r="B605" s="259">
        <v>100</v>
      </c>
      <c r="C605" s="260">
        <v>300</v>
      </c>
      <c r="D605" s="260"/>
      <c r="E605" s="260"/>
      <c r="F605" s="260"/>
      <c r="G605" s="257" t="s">
        <v>1182</v>
      </c>
      <c r="H605" s="185">
        <v>0</v>
      </c>
      <c r="I605" s="185">
        <v>0</v>
      </c>
      <c r="J605" s="185">
        <f t="shared" si="9"/>
        <v>0</v>
      </c>
      <c r="K605" s="262" t="s">
        <v>1183</v>
      </c>
    </row>
    <row r="606" spans="1:11" ht="12.75">
      <c r="A606" s="265">
        <v>330</v>
      </c>
      <c r="B606" s="259">
        <v>200</v>
      </c>
      <c r="C606" s="259"/>
      <c r="D606" s="259"/>
      <c r="E606" s="259"/>
      <c r="F606" s="259"/>
      <c r="G606" s="257" t="s">
        <v>1184</v>
      </c>
      <c r="H606" s="184">
        <v>0</v>
      </c>
      <c r="I606" s="184">
        <v>0</v>
      </c>
      <c r="J606" s="184">
        <f t="shared" si="9"/>
        <v>0</v>
      </c>
      <c r="K606" s="262" t="s">
        <v>1185</v>
      </c>
    </row>
    <row r="607" spans="1:11" ht="12.75">
      <c r="A607" s="265">
        <v>330</v>
      </c>
      <c r="B607" s="259">
        <v>200</v>
      </c>
      <c r="C607" s="259">
        <v>100</v>
      </c>
      <c r="D607" s="259"/>
      <c r="E607" s="259"/>
      <c r="F607" s="259"/>
      <c r="G607" s="257" t="s">
        <v>1186</v>
      </c>
      <c r="H607" s="184">
        <v>0</v>
      </c>
      <c r="I607" s="184">
        <v>0</v>
      </c>
      <c r="J607" s="184">
        <f t="shared" si="9"/>
        <v>0</v>
      </c>
      <c r="K607" s="262" t="s">
        <v>1187</v>
      </c>
    </row>
    <row r="608" spans="1:11" ht="12.75">
      <c r="A608" s="265">
        <v>330</v>
      </c>
      <c r="B608" s="259">
        <v>200</v>
      </c>
      <c r="C608" s="259">
        <v>100</v>
      </c>
      <c r="D608" s="260">
        <v>100</v>
      </c>
      <c r="E608" s="260"/>
      <c r="F608" s="260"/>
      <c r="G608" s="286" t="s">
        <v>1110</v>
      </c>
      <c r="H608" s="185">
        <v>139314</v>
      </c>
      <c r="I608" s="185">
        <v>213566</v>
      </c>
      <c r="J608" s="185">
        <f t="shared" si="9"/>
        <v>74252</v>
      </c>
      <c r="K608" s="262"/>
    </row>
    <row r="609" spans="1:11" ht="12.75">
      <c r="A609" s="265">
        <v>330</v>
      </c>
      <c r="B609" s="259">
        <v>200</v>
      </c>
      <c r="C609" s="259">
        <v>100</v>
      </c>
      <c r="D609" s="260">
        <v>200</v>
      </c>
      <c r="E609" s="260"/>
      <c r="F609" s="260"/>
      <c r="G609" s="286" t="s">
        <v>1146</v>
      </c>
      <c r="H609" s="185">
        <v>1001</v>
      </c>
      <c r="I609" s="185">
        <v>1001</v>
      </c>
      <c r="J609" s="185">
        <f t="shared" si="9"/>
        <v>0</v>
      </c>
      <c r="K609" s="262"/>
    </row>
    <row r="610" spans="1:11" ht="12.75">
      <c r="A610" s="265">
        <v>330</v>
      </c>
      <c r="B610" s="259">
        <v>200</v>
      </c>
      <c r="C610" s="259">
        <v>100</v>
      </c>
      <c r="D610" s="260">
        <v>300</v>
      </c>
      <c r="E610" s="260"/>
      <c r="F610" s="260"/>
      <c r="G610" s="286" t="s">
        <v>1147</v>
      </c>
      <c r="H610" s="185">
        <v>12054</v>
      </c>
      <c r="I610" s="185">
        <v>16947</v>
      </c>
      <c r="J610" s="185">
        <f t="shared" si="9"/>
        <v>4893</v>
      </c>
      <c r="K610" s="262"/>
    </row>
    <row r="611" spans="1:11" ht="12.75">
      <c r="A611" s="265">
        <v>330</v>
      </c>
      <c r="B611" s="259">
        <v>200</v>
      </c>
      <c r="C611" s="259">
        <v>100</v>
      </c>
      <c r="D611" s="260">
        <v>400</v>
      </c>
      <c r="E611" s="260"/>
      <c r="F611" s="260"/>
      <c r="G611" s="286" t="s">
        <v>1148</v>
      </c>
      <c r="H611" s="185">
        <v>30779</v>
      </c>
      <c r="I611" s="185">
        <v>14553</v>
      </c>
      <c r="J611" s="185">
        <f t="shared" si="9"/>
        <v>-16226</v>
      </c>
      <c r="K611" s="262"/>
    </row>
    <row r="612" spans="1:11" ht="12.75">
      <c r="A612" s="265">
        <v>330</v>
      </c>
      <c r="B612" s="259">
        <v>200</v>
      </c>
      <c r="C612" s="259">
        <v>100</v>
      </c>
      <c r="D612" s="260">
        <v>500</v>
      </c>
      <c r="E612" s="260"/>
      <c r="F612" s="260"/>
      <c r="G612" s="286" t="s">
        <v>1135</v>
      </c>
      <c r="H612" s="185">
        <v>0</v>
      </c>
      <c r="I612" s="185">
        <v>0</v>
      </c>
      <c r="J612" s="185">
        <f t="shared" si="9"/>
        <v>0</v>
      </c>
      <c r="K612" s="262"/>
    </row>
    <row r="613" spans="1:11" ht="12.75">
      <c r="A613" s="265">
        <v>330</v>
      </c>
      <c r="B613" s="259">
        <v>200</v>
      </c>
      <c r="C613" s="259">
        <v>100</v>
      </c>
      <c r="D613" s="259">
        <v>600</v>
      </c>
      <c r="E613" s="259"/>
      <c r="F613" s="259"/>
      <c r="G613" s="287" t="s">
        <v>1118</v>
      </c>
      <c r="H613" s="184">
        <v>0</v>
      </c>
      <c r="I613" s="184">
        <v>0</v>
      </c>
      <c r="J613" s="184">
        <f t="shared" si="9"/>
        <v>0</v>
      </c>
      <c r="K613" s="262"/>
    </row>
    <row r="614" spans="1:11" ht="12.75">
      <c r="A614" s="265">
        <v>330</v>
      </c>
      <c r="B614" s="259">
        <v>200</v>
      </c>
      <c r="C614" s="259">
        <v>100</v>
      </c>
      <c r="D614" s="259">
        <v>600</v>
      </c>
      <c r="E614" s="260">
        <v>5</v>
      </c>
      <c r="F614" s="260"/>
      <c r="G614" s="286" t="s">
        <v>1119</v>
      </c>
      <c r="H614" s="185">
        <v>0</v>
      </c>
      <c r="I614" s="185">
        <v>0</v>
      </c>
      <c r="J614" s="185">
        <f t="shared" si="9"/>
        <v>0</v>
      </c>
      <c r="K614" s="262"/>
    </row>
    <row r="615" spans="1:11" ht="12.75">
      <c r="A615" s="265">
        <v>330</v>
      </c>
      <c r="B615" s="259">
        <v>200</v>
      </c>
      <c r="C615" s="259">
        <v>100</v>
      </c>
      <c r="D615" s="259">
        <v>600</v>
      </c>
      <c r="E615" s="260">
        <v>10</v>
      </c>
      <c r="F615" s="260"/>
      <c r="G615" s="286" t="s">
        <v>1120</v>
      </c>
      <c r="H615" s="185">
        <v>0</v>
      </c>
      <c r="I615" s="185">
        <v>0</v>
      </c>
      <c r="J615" s="185">
        <f t="shared" si="9"/>
        <v>0</v>
      </c>
      <c r="K615" s="262"/>
    </row>
    <row r="616" spans="1:11" ht="12.75">
      <c r="A616" s="265">
        <v>330</v>
      </c>
      <c r="B616" s="259">
        <v>200</v>
      </c>
      <c r="C616" s="259">
        <v>100</v>
      </c>
      <c r="D616" s="259">
        <v>600</v>
      </c>
      <c r="E616" s="260">
        <v>15</v>
      </c>
      <c r="F616" s="260"/>
      <c r="G616" s="286" t="s">
        <v>1149</v>
      </c>
      <c r="H616" s="185">
        <v>0</v>
      </c>
      <c r="I616" s="185">
        <v>0</v>
      </c>
      <c r="J616" s="185">
        <f t="shared" si="9"/>
        <v>0</v>
      </c>
      <c r="K616" s="262"/>
    </row>
    <row r="617" spans="1:11" ht="12.75">
      <c r="A617" s="265">
        <v>330</v>
      </c>
      <c r="B617" s="259">
        <v>200</v>
      </c>
      <c r="C617" s="259">
        <v>100</v>
      </c>
      <c r="D617" s="260">
        <v>900</v>
      </c>
      <c r="E617" s="260"/>
      <c r="F617" s="260"/>
      <c r="G617" s="286" t="s">
        <v>1138</v>
      </c>
      <c r="H617" s="185">
        <v>50391</v>
      </c>
      <c r="I617" s="185">
        <v>66891</v>
      </c>
      <c r="J617" s="185">
        <f t="shared" si="9"/>
        <v>16500</v>
      </c>
      <c r="K617" s="262"/>
    </row>
    <row r="618" spans="1:11" ht="12.75">
      <c r="A618" s="265">
        <v>330</v>
      </c>
      <c r="B618" s="259">
        <v>200</v>
      </c>
      <c r="C618" s="259">
        <v>200</v>
      </c>
      <c r="D618" s="259"/>
      <c r="E618" s="259"/>
      <c r="F618" s="259"/>
      <c r="G618" s="257" t="s">
        <v>1188</v>
      </c>
      <c r="H618" s="184">
        <v>0</v>
      </c>
      <c r="I618" s="184">
        <v>0</v>
      </c>
      <c r="J618" s="184">
        <f t="shared" si="9"/>
        <v>0</v>
      </c>
      <c r="K618" s="262" t="s">
        <v>1189</v>
      </c>
    </row>
    <row r="619" spans="1:11" ht="12.75">
      <c r="A619" s="265">
        <v>330</v>
      </c>
      <c r="B619" s="259">
        <v>200</v>
      </c>
      <c r="C619" s="259">
        <v>200</v>
      </c>
      <c r="D619" s="260">
        <v>100</v>
      </c>
      <c r="E619" s="260"/>
      <c r="F619" s="260"/>
      <c r="G619" s="286" t="s">
        <v>1110</v>
      </c>
      <c r="H619" s="185">
        <v>2055</v>
      </c>
      <c r="I619" s="185">
        <v>0</v>
      </c>
      <c r="J619" s="185">
        <f t="shared" si="9"/>
        <v>-2055</v>
      </c>
      <c r="K619" s="262"/>
    </row>
    <row r="620" spans="1:11" ht="12.75">
      <c r="A620" s="265">
        <v>330</v>
      </c>
      <c r="B620" s="259">
        <v>200</v>
      </c>
      <c r="C620" s="259">
        <v>200</v>
      </c>
      <c r="D620" s="260">
        <v>200</v>
      </c>
      <c r="E620" s="260"/>
      <c r="F620" s="260"/>
      <c r="G620" s="286" t="s">
        <v>1146</v>
      </c>
      <c r="H620" s="185">
        <v>0</v>
      </c>
      <c r="I620" s="185">
        <v>0</v>
      </c>
      <c r="J620" s="185">
        <f t="shared" si="9"/>
        <v>0</v>
      </c>
      <c r="K620" s="262"/>
    </row>
    <row r="621" spans="1:11" ht="12.75">
      <c r="A621" s="265">
        <v>330</v>
      </c>
      <c r="B621" s="259">
        <v>200</v>
      </c>
      <c r="C621" s="259">
        <v>200</v>
      </c>
      <c r="D621" s="260">
        <v>300</v>
      </c>
      <c r="E621" s="260"/>
      <c r="F621" s="260"/>
      <c r="G621" s="286" t="s">
        <v>1147</v>
      </c>
      <c r="H621" s="185">
        <v>77</v>
      </c>
      <c r="I621" s="185">
        <v>0</v>
      </c>
      <c r="J621" s="185">
        <f t="shared" si="9"/>
        <v>-77</v>
      </c>
      <c r="K621" s="262"/>
    </row>
    <row r="622" spans="1:11" ht="12.75">
      <c r="A622" s="265">
        <v>330</v>
      </c>
      <c r="B622" s="259">
        <v>200</v>
      </c>
      <c r="C622" s="259">
        <v>200</v>
      </c>
      <c r="D622" s="260">
        <v>400</v>
      </c>
      <c r="E622" s="260"/>
      <c r="F622" s="260"/>
      <c r="G622" s="286" t="s">
        <v>1148</v>
      </c>
      <c r="H622" s="185">
        <v>0</v>
      </c>
      <c r="I622" s="185">
        <v>0</v>
      </c>
      <c r="J622" s="185">
        <f t="shared" si="9"/>
        <v>0</v>
      </c>
      <c r="K622" s="262"/>
    </row>
    <row r="623" spans="1:11" ht="12.75">
      <c r="A623" s="265">
        <v>330</v>
      </c>
      <c r="B623" s="259">
        <v>200</v>
      </c>
      <c r="C623" s="259">
        <v>200</v>
      </c>
      <c r="D623" s="260">
        <v>500</v>
      </c>
      <c r="E623" s="260"/>
      <c r="F623" s="260"/>
      <c r="G623" s="286" t="s">
        <v>1135</v>
      </c>
      <c r="H623" s="185">
        <v>0</v>
      </c>
      <c r="I623" s="185">
        <v>0</v>
      </c>
      <c r="J623" s="185">
        <f t="shared" si="9"/>
        <v>0</v>
      </c>
      <c r="K623" s="262"/>
    </row>
    <row r="624" spans="1:11" ht="12.75">
      <c r="A624" s="265">
        <v>330</v>
      </c>
      <c r="B624" s="259">
        <v>200</v>
      </c>
      <c r="C624" s="259">
        <v>200</v>
      </c>
      <c r="D624" s="259">
        <v>600</v>
      </c>
      <c r="E624" s="259"/>
      <c r="F624" s="259"/>
      <c r="G624" s="287" t="s">
        <v>1118</v>
      </c>
      <c r="H624" s="184">
        <v>0</v>
      </c>
      <c r="I624" s="184">
        <v>0</v>
      </c>
      <c r="J624" s="184">
        <f t="shared" si="9"/>
        <v>0</v>
      </c>
      <c r="K624" s="262"/>
    </row>
    <row r="625" spans="1:11" ht="12.75">
      <c r="A625" s="265">
        <v>330</v>
      </c>
      <c r="B625" s="259">
        <v>200</v>
      </c>
      <c r="C625" s="259">
        <v>200</v>
      </c>
      <c r="D625" s="259">
        <v>600</v>
      </c>
      <c r="E625" s="260">
        <v>5</v>
      </c>
      <c r="F625" s="260"/>
      <c r="G625" s="286" t="s">
        <v>1119</v>
      </c>
      <c r="H625" s="185">
        <v>0</v>
      </c>
      <c r="I625" s="185">
        <v>0</v>
      </c>
      <c r="J625" s="185">
        <f t="shared" si="9"/>
        <v>0</v>
      </c>
      <c r="K625" s="262"/>
    </row>
    <row r="626" spans="1:11" ht="12.75">
      <c r="A626" s="265">
        <v>330</v>
      </c>
      <c r="B626" s="259">
        <v>200</v>
      </c>
      <c r="C626" s="259">
        <v>200</v>
      </c>
      <c r="D626" s="259">
        <v>600</v>
      </c>
      <c r="E626" s="260">
        <v>10</v>
      </c>
      <c r="F626" s="260"/>
      <c r="G626" s="286" t="s">
        <v>1120</v>
      </c>
      <c r="H626" s="185">
        <v>0</v>
      </c>
      <c r="I626" s="185">
        <v>0</v>
      </c>
      <c r="J626" s="185">
        <f t="shared" si="9"/>
        <v>0</v>
      </c>
      <c r="K626" s="262"/>
    </row>
    <row r="627" spans="1:11" ht="12.75">
      <c r="A627" s="265">
        <v>330</v>
      </c>
      <c r="B627" s="259">
        <v>200</v>
      </c>
      <c r="C627" s="259">
        <v>200</v>
      </c>
      <c r="D627" s="259">
        <v>600</v>
      </c>
      <c r="E627" s="260">
        <v>15</v>
      </c>
      <c r="F627" s="260"/>
      <c r="G627" s="286" t="s">
        <v>1149</v>
      </c>
      <c r="H627" s="185">
        <v>0</v>
      </c>
      <c r="I627" s="185">
        <v>0</v>
      </c>
      <c r="J627" s="185">
        <f t="shared" si="9"/>
        <v>0</v>
      </c>
      <c r="K627" s="262"/>
    </row>
    <row r="628" spans="1:11" ht="12.75">
      <c r="A628" s="265">
        <v>330</v>
      </c>
      <c r="B628" s="259">
        <v>200</v>
      </c>
      <c r="C628" s="259">
        <v>200</v>
      </c>
      <c r="D628" s="260">
        <v>900</v>
      </c>
      <c r="E628" s="260"/>
      <c r="F628" s="260"/>
      <c r="G628" s="286" t="s">
        <v>1138</v>
      </c>
      <c r="H628" s="185">
        <v>709</v>
      </c>
      <c r="I628" s="185">
        <v>0</v>
      </c>
      <c r="J628" s="185">
        <f t="shared" si="9"/>
        <v>-709</v>
      </c>
      <c r="K628" s="262"/>
    </row>
    <row r="629" spans="1:11" ht="12.75">
      <c r="A629" s="265">
        <v>330</v>
      </c>
      <c r="B629" s="259">
        <v>200</v>
      </c>
      <c r="C629" s="260">
        <v>300</v>
      </c>
      <c r="D629" s="260"/>
      <c r="E629" s="260"/>
      <c r="F629" s="260"/>
      <c r="G629" s="257" t="s">
        <v>1190</v>
      </c>
      <c r="H629" s="185">
        <v>0</v>
      </c>
      <c r="I629" s="185">
        <v>0</v>
      </c>
      <c r="J629" s="185">
        <f t="shared" si="9"/>
        <v>0</v>
      </c>
      <c r="K629" s="262" t="s">
        <v>1191</v>
      </c>
    </row>
    <row r="630" spans="1:11" ht="12.75">
      <c r="A630" s="251">
        <v>335</v>
      </c>
      <c r="B630" s="252">
        <v>0</v>
      </c>
      <c r="C630" s="252">
        <v>0</v>
      </c>
      <c r="D630" s="252">
        <v>0</v>
      </c>
      <c r="E630" s="252">
        <v>0</v>
      </c>
      <c r="F630" s="252">
        <v>0</v>
      </c>
      <c r="G630" s="253" t="s">
        <v>1192</v>
      </c>
      <c r="H630" s="184">
        <v>0</v>
      </c>
      <c r="I630" s="184">
        <v>0</v>
      </c>
      <c r="J630" s="184">
        <f t="shared" si="9"/>
        <v>0</v>
      </c>
      <c r="K630" s="274" t="s">
        <v>1193</v>
      </c>
    </row>
    <row r="631" spans="1:11" ht="12.75">
      <c r="A631" s="265">
        <v>335</v>
      </c>
      <c r="B631" s="259">
        <v>100</v>
      </c>
      <c r="C631" s="259"/>
      <c r="D631" s="259"/>
      <c r="E631" s="259"/>
      <c r="F631" s="259"/>
      <c r="G631" s="257" t="s">
        <v>1194</v>
      </c>
      <c r="H631" s="184">
        <v>0</v>
      </c>
      <c r="I631" s="184">
        <v>0</v>
      </c>
      <c r="J631" s="184">
        <f t="shared" si="9"/>
        <v>0</v>
      </c>
      <c r="K631" s="262" t="s">
        <v>1195</v>
      </c>
    </row>
    <row r="632" spans="1:11" ht="22.5">
      <c r="A632" s="265">
        <v>335</v>
      </c>
      <c r="B632" s="259">
        <v>100</v>
      </c>
      <c r="C632" s="259">
        <v>100</v>
      </c>
      <c r="D632" s="259"/>
      <c r="E632" s="259"/>
      <c r="F632" s="259"/>
      <c r="G632" s="257" t="s">
        <v>1196</v>
      </c>
      <c r="H632" s="184">
        <v>0</v>
      </c>
      <c r="I632" s="184">
        <v>0</v>
      </c>
      <c r="J632" s="184">
        <f t="shared" si="9"/>
        <v>0</v>
      </c>
      <c r="K632" s="262" t="s">
        <v>1197</v>
      </c>
    </row>
    <row r="633" spans="1:11" ht="12.75">
      <c r="A633" s="265">
        <v>335</v>
      </c>
      <c r="B633" s="259">
        <v>100</v>
      </c>
      <c r="C633" s="259">
        <v>100</v>
      </c>
      <c r="D633" s="260">
        <v>100</v>
      </c>
      <c r="E633" s="260"/>
      <c r="F633" s="260"/>
      <c r="G633" s="286" t="s">
        <v>1110</v>
      </c>
      <c r="H633" s="185">
        <v>550871</v>
      </c>
      <c r="I633" s="185">
        <v>682142</v>
      </c>
      <c r="J633" s="185">
        <f t="shared" si="9"/>
        <v>131271</v>
      </c>
      <c r="K633" s="262"/>
    </row>
    <row r="634" spans="1:11" ht="12.75">
      <c r="A634" s="265">
        <v>335</v>
      </c>
      <c r="B634" s="259">
        <v>100</v>
      </c>
      <c r="C634" s="259">
        <v>100</v>
      </c>
      <c r="D634" s="260">
        <v>200</v>
      </c>
      <c r="E634" s="260"/>
      <c r="F634" s="260"/>
      <c r="G634" s="286" t="s">
        <v>1111</v>
      </c>
      <c r="H634" s="185">
        <v>197884</v>
      </c>
      <c r="I634" s="185">
        <v>241050</v>
      </c>
      <c r="J634" s="185">
        <f t="shared" si="9"/>
        <v>43166</v>
      </c>
      <c r="K634" s="262"/>
    </row>
    <row r="635" spans="1:11" ht="12.75">
      <c r="A635" s="265">
        <v>335</v>
      </c>
      <c r="B635" s="259">
        <v>100</v>
      </c>
      <c r="C635" s="259">
        <v>100</v>
      </c>
      <c r="D635" s="260">
        <v>300</v>
      </c>
      <c r="E635" s="260"/>
      <c r="F635" s="260"/>
      <c r="G635" s="286" t="s">
        <v>1134</v>
      </c>
      <c r="H635" s="185">
        <v>129725</v>
      </c>
      <c r="I635" s="185">
        <v>66271</v>
      </c>
      <c r="J635" s="185">
        <f t="shared" si="9"/>
        <v>-63454</v>
      </c>
      <c r="K635" s="262"/>
    </row>
    <row r="636" spans="1:11" ht="12.75">
      <c r="A636" s="265">
        <v>335</v>
      </c>
      <c r="B636" s="259">
        <v>100</v>
      </c>
      <c r="C636" s="259">
        <v>100</v>
      </c>
      <c r="D636" s="260">
        <v>400</v>
      </c>
      <c r="E636" s="260"/>
      <c r="F636" s="260"/>
      <c r="G636" s="286" t="s">
        <v>1135</v>
      </c>
      <c r="H636" s="185">
        <v>1023</v>
      </c>
      <c r="I636" s="185">
        <v>1023</v>
      </c>
      <c r="J636" s="185">
        <f t="shared" si="9"/>
        <v>0</v>
      </c>
      <c r="K636" s="262"/>
    </row>
    <row r="637" spans="1:11" ht="12.75">
      <c r="A637" s="265">
        <v>335</v>
      </c>
      <c r="B637" s="259">
        <v>100</v>
      </c>
      <c r="C637" s="259">
        <v>100</v>
      </c>
      <c r="D637" s="259">
        <v>500</v>
      </c>
      <c r="E637" s="259"/>
      <c r="F637" s="259"/>
      <c r="G637" s="287" t="s">
        <v>1118</v>
      </c>
      <c r="H637" s="184">
        <v>0</v>
      </c>
      <c r="I637" s="184">
        <v>0</v>
      </c>
      <c r="J637" s="184">
        <f t="shared" si="9"/>
        <v>0</v>
      </c>
      <c r="K637" s="262"/>
    </row>
    <row r="638" spans="1:11" ht="12.75">
      <c r="A638" s="265">
        <v>335</v>
      </c>
      <c r="B638" s="259">
        <v>100</v>
      </c>
      <c r="C638" s="259">
        <v>100</v>
      </c>
      <c r="D638" s="259">
        <v>500</v>
      </c>
      <c r="E638" s="260">
        <v>5</v>
      </c>
      <c r="F638" s="260"/>
      <c r="G638" s="286" t="s">
        <v>1119</v>
      </c>
      <c r="H638" s="185">
        <v>0</v>
      </c>
      <c r="I638" s="185">
        <v>0</v>
      </c>
      <c r="J638" s="185">
        <f t="shared" si="9"/>
        <v>0</v>
      </c>
      <c r="K638" s="262"/>
    </row>
    <row r="639" spans="1:11" ht="12.75">
      <c r="A639" s="265">
        <v>335</v>
      </c>
      <c r="B639" s="259">
        <v>100</v>
      </c>
      <c r="C639" s="259">
        <v>100</v>
      </c>
      <c r="D639" s="259">
        <v>500</v>
      </c>
      <c r="E639" s="260">
        <v>10</v>
      </c>
      <c r="F639" s="260"/>
      <c r="G639" s="286" t="s">
        <v>1120</v>
      </c>
      <c r="H639" s="185">
        <v>0</v>
      </c>
      <c r="I639" s="185">
        <v>0</v>
      </c>
      <c r="J639" s="185">
        <f t="shared" si="9"/>
        <v>0</v>
      </c>
      <c r="K639" s="262"/>
    </row>
    <row r="640" spans="1:11" ht="12.75">
      <c r="A640" s="265">
        <v>335</v>
      </c>
      <c r="B640" s="259">
        <v>100</v>
      </c>
      <c r="C640" s="259">
        <v>100</v>
      </c>
      <c r="D640" s="259">
        <v>500</v>
      </c>
      <c r="E640" s="260">
        <v>15</v>
      </c>
      <c r="F640" s="260"/>
      <c r="G640" s="286" t="s">
        <v>1198</v>
      </c>
      <c r="H640" s="185">
        <v>0</v>
      </c>
      <c r="I640" s="185">
        <v>1500</v>
      </c>
      <c r="J640" s="185">
        <f t="shared" si="9"/>
        <v>1500</v>
      </c>
      <c r="K640" s="262"/>
    </row>
    <row r="641" spans="1:11" ht="12.75">
      <c r="A641" s="265">
        <v>335</v>
      </c>
      <c r="B641" s="259">
        <v>100</v>
      </c>
      <c r="C641" s="259">
        <v>100</v>
      </c>
      <c r="D641" s="260">
        <v>900</v>
      </c>
      <c r="E641" s="260"/>
      <c r="F641" s="260"/>
      <c r="G641" s="286" t="s">
        <v>1138</v>
      </c>
      <c r="H641" s="185">
        <v>260773</v>
      </c>
      <c r="I641" s="185">
        <v>265565</v>
      </c>
      <c r="J641" s="185">
        <f t="shared" si="9"/>
        <v>4792</v>
      </c>
      <c r="K641" s="262"/>
    </row>
    <row r="642" spans="1:11" ht="22.5">
      <c r="A642" s="265">
        <v>335</v>
      </c>
      <c r="B642" s="259">
        <v>100</v>
      </c>
      <c r="C642" s="259">
        <v>200</v>
      </c>
      <c r="D642" s="259"/>
      <c r="E642" s="259"/>
      <c r="F642" s="259"/>
      <c r="G642" s="257" t="s">
        <v>1199</v>
      </c>
      <c r="H642" s="184">
        <v>0</v>
      </c>
      <c r="I642" s="184">
        <v>0</v>
      </c>
      <c r="J642" s="184">
        <f t="shared" si="9"/>
        <v>0</v>
      </c>
      <c r="K642" s="262" t="s">
        <v>1200</v>
      </c>
    </row>
    <row r="643" spans="1:11" ht="12.75">
      <c r="A643" s="265">
        <v>335</v>
      </c>
      <c r="B643" s="259">
        <v>100</v>
      </c>
      <c r="C643" s="259">
        <v>200</v>
      </c>
      <c r="D643" s="260">
        <v>100</v>
      </c>
      <c r="E643" s="260"/>
      <c r="F643" s="260"/>
      <c r="G643" s="286" t="s">
        <v>1110</v>
      </c>
      <c r="H643" s="185">
        <v>56492</v>
      </c>
      <c r="I643" s="185">
        <v>135866</v>
      </c>
      <c r="J643" s="185">
        <f t="shared" si="9"/>
        <v>79374</v>
      </c>
      <c r="K643" s="262"/>
    </row>
    <row r="644" spans="1:11" ht="12.75">
      <c r="A644" s="265">
        <v>335</v>
      </c>
      <c r="B644" s="259">
        <v>100</v>
      </c>
      <c r="C644" s="259">
        <v>200</v>
      </c>
      <c r="D644" s="260">
        <v>200</v>
      </c>
      <c r="E644" s="260"/>
      <c r="F644" s="260"/>
      <c r="G644" s="286" t="s">
        <v>1111</v>
      </c>
      <c r="H644" s="185">
        <v>19788</v>
      </c>
      <c r="I644" s="185">
        <v>729</v>
      </c>
      <c r="J644" s="185">
        <f t="shared" si="9"/>
        <v>-19059</v>
      </c>
      <c r="K644" s="262"/>
    </row>
    <row r="645" spans="1:11" ht="12.75">
      <c r="A645" s="265">
        <v>335</v>
      </c>
      <c r="B645" s="259">
        <v>100</v>
      </c>
      <c r="C645" s="259">
        <v>200</v>
      </c>
      <c r="D645" s="260">
        <v>300</v>
      </c>
      <c r="E645" s="260"/>
      <c r="F645" s="260"/>
      <c r="G645" s="286" t="s">
        <v>1134</v>
      </c>
      <c r="H645" s="185">
        <v>12973</v>
      </c>
      <c r="I645" s="185">
        <v>12000</v>
      </c>
      <c r="J645" s="185">
        <f t="shared" si="9"/>
        <v>-973</v>
      </c>
      <c r="K645" s="262"/>
    </row>
    <row r="646" spans="1:11" ht="12.75">
      <c r="A646" s="265">
        <v>335</v>
      </c>
      <c r="B646" s="259">
        <v>100</v>
      </c>
      <c r="C646" s="259">
        <v>200</v>
      </c>
      <c r="D646" s="260">
        <v>400</v>
      </c>
      <c r="E646" s="260"/>
      <c r="F646" s="260"/>
      <c r="G646" s="286" t="s">
        <v>1135</v>
      </c>
      <c r="H646" s="185">
        <v>0</v>
      </c>
      <c r="I646" s="185">
        <v>0</v>
      </c>
      <c r="J646" s="185">
        <f t="shared" si="9"/>
        <v>0</v>
      </c>
      <c r="K646" s="262"/>
    </row>
    <row r="647" spans="1:11" ht="12.75">
      <c r="A647" s="265">
        <v>335</v>
      </c>
      <c r="B647" s="259">
        <v>100</v>
      </c>
      <c r="C647" s="259">
        <v>200</v>
      </c>
      <c r="D647" s="259">
        <v>500</v>
      </c>
      <c r="E647" s="259"/>
      <c r="F647" s="259"/>
      <c r="G647" s="287" t="s">
        <v>1118</v>
      </c>
      <c r="H647" s="184">
        <v>0</v>
      </c>
      <c r="I647" s="184">
        <v>0</v>
      </c>
      <c r="J647" s="184">
        <f t="shared" ref="J647:J710" si="10">+I647-H647</f>
        <v>0</v>
      </c>
      <c r="K647" s="262"/>
    </row>
    <row r="648" spans="1:11" ht="12.75">
      <c r="A648" s="265">
        <v>335</v>
      </c>
      <c r="B648" s="259">
        <v>100</v>
      </c>
      <c r="C648" s="259">
        <v>200</v>
      </c>
      <c r="D648" s="259">
        <v>500</v>
      </c>
      <c r="E648" s="260">
        <v>5</v>
      </c>
      <c r="F648" s="260"/>
      <c r="G648" s="286" t="s">
        <v>1119</v>
      </c>
      <c r="H648" s="185">
        <v>0</v>
      </c>
      <c r="I648" s="185">
        <v>0</v>
      </c>
      <c r="J648" s="185">
        <f t="shared" si="10"/>
        <v>0</v>
      </c>
      <c r="K648" s="262"/>
    </row>
    <row r="649" spans="1:11" ht="12.75">
      <c r="A649" s="265">
        <v>335</v>
      </c>
      <c r="B649" s="259">
        <v>100</v>
      </c>
      <c r="C649" s="259">
        <v>200</v>
      </c>
      <c r="D649" s="259">
        <v>500</v>
      </c>
      <c r="E649" s="260">
        <v>10</v>
      </c>
      <c r="F649" s="260"/>
      <c r="G649" s="286" t="s">
        <v>1120</v>
      </c>
      <c r="H649" s="185">
        <v>0</v>
      </c>
      <c r="I649" s="185">
        <v>0</v>
      </c>
      <c r="J649" s="185">
        <f t="shared" si="10"/>
        <v>0</v>
      </c>
      <c r="K649" s="262"/>
    </row>
    <row r="650" spans="1:11" ht="12.75">
      <c r="A650" s="265">
        <v>335</v>
      </c>
      <c r="B650" s="259">
        <v>100</v>
      </c>
      <c r="C650" s="259">
        <v>200</v>
      </c>
      <c r="D650" s="259">
        <v>500</v>
      </c>
      <c r="E650" s="260">
        <v>15</v>
      </c>
      <c r="F650" s="260"/>
      <c r="G650" s="286" t="s">
        <v>1198</v>
      </c>
      <c r="H650" s="185">
        <v>0</v>
      </c>
      <c r="I650" s="185">
        <v>0</v>
      </c>
      <c r="J650" s="185">
        <f t="shared" si="10"/>
        <v>0</v>
      </c>
      <c r="K650" s="262"/>
    </row>
    <row r="651" spans="1:11" ht="12.75">
      <c r="A651" s="265">
        <v>335</v>
      </c>
      <c r="B651" s="259">
        <v>100</v>
      </c>
      <c r="C651" s="259">
        <v>200</v>
      </c>
      <c r="D651" s="260">
        <v>900</v>
      </c>
      <c r="E651" s="260"/>
      <c r="F651" s="260"/>
      <c r="G651" s="286" t="s">
        <v>1138</v>
      </c>
      <c r="H651" s="185">
        <v>25045</v>
      </c>
      <c r="I651" s="185">
        <v>39513</v>
      </c>
      <c r="J651" s="185">
        <f t="shared" si="10"/>
        <v>14468</v>
      </c>
      <c r="K651" s="262"/>
    </row>
    <row r="652" spans="1:11" ht="12.75">
      <c r="A652" s="265">
        <v>335</v>
      </c>
      <c r="B652" s="259">
        <v>100</v>
      </c>
      <c r="C652" s="260">
        <v>300</v>
      </c>
      <c r="D652" s="260"/>
      <c r="E652" s="260"/>
      <c r="F652" s="260"/>
      <c r="G652" s="257" t="s">
        <v>1201</v>
      </c>
      <c r="H652" s="185">
        <v>0</v>
      </c>
      <c r="I652" s="185">
        <v>0</v>
      </c>
      <c r="J652" s="185">
        <f t="shared" si="10"/>
        <v>0</v>
      </c>
      <c r="K652" s="262" t="s">
        <v>1202</v>
      </c>
    </row>
    <row r="653" spans="1:11" ht="12.75">
      <c r="A653" s="265">
        <v>335</v>
      </c>
      <c r="B653" s="259">
        <v>200</v>
      </c>
      <c r="C653" s="259"/>
      <c r="D653" s="259"/>
      <c r="E653" s="259"/>
      <c r="F653" s="259"/>
      <c r="G653" s="257" t="s">
        <v>1203</v>
      </c>
      <c r="H653" s="184">
        <v>0</v>
      </c>
      <c r="I653" s="184">
        <v>0</v>
      </c>
      <c r="J653" s="184">
        <f t="shared" si="10"/>
        <v>0</v>
      </c>
      <c r="K653" s="262" t="s">
        <v>1204</v>
      </c>
    </row>
    <row r="654" spans="1:11" ht="22.5">
      <c r="A654" s="265">
        <v>335</v>
      </c>
      <c r="B654" s="259">
        <v>200</v>
      </c>
      <c r="C654" s="259">
        <v>100</v>
      </c>
      <c r="D654" s="259"/>
      <c r="E654" s="259"/>
      <c r="F654" s="259"/>
      <c r="G654" s="257" t="s">
        <v>1205</v>
      </c>
      <c r="H654" s="184">
        <v>0</v>
      </c>
      <c r="I654" s="184">
        <v>0</v>
      </c>
      <c r="J654" s="184">
        <f t="shared" si="10"/>
        <v>0</v>
      </c>
      <c r="K654" s="262" t="s">
        <v>1206</v>
      </c>
    </row>
    <row r="655" spans="1:11" ht="12.75">
      <c r="A655" s="265">
        <v>335</v>
      </c>
      <c r="B655" s="259">
        <v>200</v>
      </c>
      <c r="C655" s="259">
        <v>100</v>
      </c>
      <c r="D655" s="260">
        <v>100</v>
      </c>
      <c r="E655" s="260"/>
      <c r="F655" s="260"/>
      <c r="G655" s="286" t="s">
        <v>1110</v>
      </c>
      <c r="H655" s="185">
        <v>1961366</v>
      </c>
      <c r="I655" s="185">
        <v>1969460</v>
      </c>
      <c r="J655" s="185">
        <f t="shared" si="10"/>
        <v>8094</v>
      </c>
      <c r="K655" s="262"/>
    </row>
    <row r="656" spans="1:11" ht="12.75">
      <c r="A656" s="265">
        <v>335</v>
      </c>
      <c r="B656" s="259">
        <v>200</v>
      </c>
      <c r="C656" s="259">
        <v>100</v>
      </c>
      <c r="D656" s="260">
        <v>200</v>
      </c>
      <c r="E656" s="260"/>
      <c r="F656" s="260"/>
      <c r="G656" s="286" t="s">
        <v>1146</v>
      </c>
      <c r="H656" s="185">
        <v>26529</v>
      </c>
      <c r="I656" s="185">
        <v>26529</v>
      </c>
      <c r="J656" s="185">
        <f t="shared" si="10"/>
        <v>0</v>
      </c>
      <c r="K656" s="262"/>
    </row>
    <row r="657" spans="1:11" ht="12.75">
      <c r="A657" s="265">
        <v>335</v>
      </c>
      <c r="B657" s="259">
        <v>200</v>
      </c>
      <c r="C657" s="259">
        <v>100</v>
      </c>
      <c r="D657" s="260">
        <v>300</v>
      </c>
      <c r="E657" s="260"/>
      <c r="F657" s="260"/>
      <c r="G657" s="286" t="s">
        <v>1147</v>
      </c>
      <c r="H657" s="185">
        <v>172828</v>
      </c>
      <c r="I657" s="185">
        <v>241163</v>
      </c>
      <c r="J657" s="185">
        <f t="shared" si="10"/>
        <v>68335</v>
      </c>
      <c r="K657" s="262"/>
    </row>
    <row r="658" spans="1:11" ht="12.75">
      <c r="A658" s="265">
        <v>335</v>
      </c>
      <c r="B658" s="259">
        <v>200</v>
      </c>
      <c r="C658" s="259">
        <v>100</v>
      </c>
      <c r="D658" s="260">
        <v>400</v>
      </c>
      <c r="E658" s="260"/>
      <c r="F658" s="260"/>
      <c r="G658" s="286" t="s">
        <v>1148</v>
      </c>
      <c r="H658" s="185">
        <v>288943</v>
      </c>
      <c r="I658" s="185">
        <v>55703</v>
      </c>
      <c r="J658" s="185">
        <f t="shared" si="10"/>
        <v>-233240</v>
      </c>
      <c r="K658" s="262"/>
    </row>
    <row r="659" spans="1:11" ht="12.75">
      <c r="A659" s="265">
        <v>335</v>
      </c>
      <c r="B659" s="259">
        <v>200</v>
      </c>
      <c r="C659" s="259">
        <v>100</v>
      </c>
      <c r="D659" s="260">
        <v>500</v>
      </c>
      <c r="E659" s="260"/>
      <c r="F659" s="260"/>
      <c r="G659" s="286" t="s">
        <v>1135</v>
      </c>
      <c r="H659" s="185">
        <v>0</v>
      </c>
      <c r="I659" s="185">
        <v>0</v>
      </c>
      <c r="J659" s="185">
        <f t="shared" si="10"/>
        <v>0</v>
      </c>
      <c r="K659" s="262"/>
    </row>
    <row r="660" spans="1:11" ht="12.75">
      <c r="A660" s="265">
        <v>335</v>
      </c>
      <c r="B660" s="259">
        <v>200</v>
      </c>
      <c r="C660" s="259">
        <v>100</v>
      </c>
      <c r="D660" s="259">
        <v>600</v>
      </c>
      <c r="E660" s="259"/>
      <c r="F660" s="259"/>
      <c r="G660" s="287" t="s">
        <v>1118</v>
      </c>
      <c r="H660" s="184">
        <v>0</v>
      </c>
      <c r="I660" s="184">
        <v>0</v>
      </c>
      <c r="J660" s="184">
        <f t="shared" si="10"/>
        <v>0</v>
      </c>
      <c r="K660" s="262"/>
    </row>
    <row r="661" spans="1:11" ht="12.75">
      <c r="A661" s="265">
        <v>335</v>
      </c>
      <c r="B661" s="259">
        <v>200</v>
      </c>
      <c r="C661" s="259">
        <v>100</v>
      </c>
      <c r="D661" s="259">
        <v>600</v>
      </c>
      <c r="E661" s="260">
        <v>5</v>
      </c>
      <c r="F661" s="260"/>
      <c r="G661" s="286" t="s">
        <v>1119</v>
      </c>
      <c r="H661" s="185">
        <v>0</v>
      </c>
      <c r="I661" s="185">
        <v>0</v>
      </c>
      <c r="J661" s="185">
        <f t="shared" si="10"/>
        <v>0</v>
      </c>
      <c r="K661" s="262"/>
    </row>
    <row r="662" spans="1:11" ht="12.75">
      <c r="A662" s="265">
        <v>335</v>
      </c>
      <c r="B662" s="259">
        <v>200</v>
      </c>
      <c r="C662" s="259">
        <v>100</v>
      </c>
      <c r="D662" s="259">
        <v>600</v>
      </c>
      <c r="E662" s="260">
        <v>10</v>
      </c>
      <c r="F662" s="260"/>
      <c r="G662" s="286" t="s">
        <v>1120</v>
      </c>
      <c r="H662" s="185">
        <v>0</v>
      </c>
      <c r="I662" s="185">
        <v>0</v>
      </c>
      <c r="J662" s="185">
        <f t="shared" si="10"/>
        <v>0</v>
      </c>
      <c r="K662" s="262"/>
    </row>
    <row r="663" spans="1:11" ht="12.75">
      <c r="A663" s="265">
        <v>335</v>
      </c>
      <c r="B663" s="259">
        <v>200</v>
      </c>
      <c r="C663" s="259">
        <v>100</v>
      </c>
      <c r="D663" s="259">
        <v>600</v>
      </c>
      <c r="E663" s="260">
        <v>15</v>
      </c>
      <c r="F663" s="260"/>
      <c r="G663" s="286" t="s">
        <v>1149</v>
      </c>
      <c r="H663" s="185">
        <v>5887</v>
      </c>
      <c r="I663" s="185">
        <v>9647</v>
      </c>
      <c r="J663" s="185">
        <f t="shared" si="10"/>
        <v>3760</v>
      </c>
      <c r="K663" s="262"/>
    </row>
    <row r="664" spans="1:11" ht="12.75">
      <c r="A664" s="265">
        <v>335</v>
      </c>
      <c r="B664" s="259">
        <v>200</v>
      </c>
      <c r="C664" s="259">
        <v>100</v>
      </c>
      <c r="D664" s="260">
        <v>900</v>
      </c>
      <c r="E664" s="260"/>
      <c r="F664" s="260"/>
      <c r="G664" s="286" t="s">
        <v>1138</v>
      </c>
      <c r="H664" s="185">
        <v>685441</v>
      </c>
      <c r="I664" s="185">
        <v>617468</v>
      </c>
      <c r="J664" s="185">
        <f t="shared" si="10"/>
        <v>-67973</v>
      </c>
      <c r="K664" s="262"/>
    </row>
    <row r="665" spans="1:11" ht="22.5">
      <c r="A665" s="265">
        <v>335</v>
      </c>
      <c r="B665" s="259">
        <v>200</v>
      </c>
      <c r="C665" s="259">
        <v>200</v>
      </c>
      <c r="D665" s="259"/>
      <c r="E665" s="259"/>
      <c r="F665" s="259"/>
      <c r="G665" s="257" t="s">
        <v>1207</v>
      </c>
      <c r="H665" s="184"/>
      <c r="I665" s="184">
        <v>0</v>
      </c>
      <c r="J665" s="184">
        <f t="shared" si="10"/>
        <v>0</v>
      </c>
      <c r="K665" s="262" t="s">
        <v>1208</v>
      </c>
    </row>
    <row r="666" spans="1:11" ht="12.75">
      <c r="A666" s="265">
        <v>335</v>
      </c>
      <c r="B666" s="259">
        <v>200</v>
      </c>
      <c r="C666" s="259">
        <v>200</v>
      </c>
      <c r="D666" s="260">
        <v>100</v>
      </c>
      <c r="E666" s="260"/>
      <c r="F666" s="260"/>
      <c r="G666" s="286" t="s">
        <v>1110</v>
      </c>
      <c r="H666" s="185">
        <v>11027</v>
      </c>
      <c r="I666" s="185">
        <v>5513</v>
      </c>
      <c r="J666" s="185">
        <f t="shared" si="10"/>
        <v>-5514</v>
      </c>
      <c r="K666" s="262"/>
    </row>
    <row r="667" spans="1:11" ht="12.75">
      <c r="A667" s="265">
        <v>335</v>
      </c>
      <c r="B667" s="259">
        <v>200</v>
      </c>
      <c r="C667" s="259">
        <v>200</v>
      </c>
      <c r="D667" s="260">
        <v>200</v>
      </c>
      <c r="E667" s="260"/>
      <c r="F667" s="260"/>
      <c r="G667" s="286" t="s">
        <v>1146</v>
      </c>
      <c r="H667" s="185">
        <v>0</v>
      </c>
      <c r="I667" s="185">
        <v>0</v>
      </c>
      <c r="J667" s="185">
        <f t="shared" si="10"/>
        <v>0</v>
      </c>
      <c r="K667" s="262"/>
    </row>
    <row r="668" spans="1:11" ht="12.75">
      <c r="A668" s="265">
        <v>335</v>
      </c>
      <c r="B668" s="259">
        <v>200</v>
      </c>
      <c r="C668" s="259">
        <v>200</v>
      </c>
      <c r="D668" s="260">
        <v>300</v>
      </c>
      <c r="E668" s="260"/>
      <c r="F668" s="260"/>
      <c r="G668" s="286" t="s">
        <v>1147</v>
      </c>
      <c r="H668" s="185">
        <v>465</v>
      </c>
      <c r="I668" s="185">
        <v>930</v>
      </c>
      <c r="J668" s="185">
        <f t="shared" si="10"/>
        <v>465</v>
      </c>
      <c r="K668" s="262"/>
    </row>
    <row r="669" spans="1:11" ht="12.75">
      <c r="A669" s="265">
        <v>335</v>
      </c>
      <c r="B669" s="259">
        <v>200</v>
      </c>
      <c r="C669" s="259">
        <v>200</v>
      </c>
      <c r="D669" s="260">
        <v>400</v>
      </c>
      <c r="E669" s="260"/>
      <c r="F669" s="260"/>
      <c r="G669" s="286" t="s">
        <v>1148</v>
      </c>
      <c r="H669" s="185">
        <v>750</v>
      </c>
      <c r="I669" s="185">
        <v>2200</v>
      </c>
      <c r="J669" s="185">
        <f t="shared" si="10"/>
        <v>1450</v>
      </c>
      <c r="K669" s="262"/>
    </row>
    <row r="670" spans="1:11" ht="12.75">
      <c r="A670" s="265">
        <v>335</v>
      </c>
      <c r="B670" s="259">
        <v>200</v>
      </c>
      <c r="C670" s="259">
        <v>200</v>
      </c>
      <c r="D670" s="260">
        <v>500</v>
      </c>
      <c r="E670" s="260"/>
      <c r="F670" s="260"/>
      <c r="G670" s="286" t="s">
        <v>1135</v>
      </c>
      <c r="H670" s="185">
        <v>0</v>
      </c>
      <c r="I670" s="185">
        <v>0</v>
      </c>
      <c r="J670" s="185">
        <f t="shared" si="10"/>
        <v>0</v>
      </c>
      <c r="K670" s="262"/>
    </row>
    <row r="671" spans="1:11" ht="12.75">
      <c r="A671" s="265">
        <v>335</v>
      </c>
      <c r="B671" s="259">
        <v>200</v>
      </c>
      <c r="C671" s="259">
        <v>200</v>
      </c>
      <c r="D671" s="259">
        <v>600</v>
      </c>
      <c r="E671" s="259"/>
      <c r="F671" s="259"/>
      <c r="G671" s="287" t="s">
        <v>1118</v>
      </c>
      <c r="H671" s="184">
        <v>0</v>
      </c>
      <c r="I671" s="184">
        <v>0</v>
      </c>
      <c r="J671" s="184">
        <f t="shared" si="10"/>
        <v>0</v>
      </c>
      <c r="K671" s="262"/>
    </row>
    <row r="672" spans="1:11" ht="12.75">
      <c r="A672" s="265">
        <v>335</v>
      </c>
      <c r="B672" s="259">
        <v>200</v>
      </c>
      <c r="C672" s="259">
        <v>200</v>
      </c>
      <c r="D672" s="259">
        <v>600</v>
      </c>
      <c r="E672" s="260">
        <v>5</v>
      </c>
      <c r="F672" s="260"/>
      <c r="G672" s="286" t="s">
        <v>1119</v>
      </c>
      <c r="H672" s="185">
        <v>0</v>
      </c>
      <c r="I672" s="185">
        <v>0</v>
      </c>
      <c r="J672" s="185">
        <f t="shared" si="10"/>
        <v>0</v>
      </c>
      <c r="K672" s="262"/>
    </row>
    <row r="673" spans="1:11" ht="12.75">
      <c r="A673" s="265">
        <v>335</v>
      </c>
      <c r="B673" s="259">
        <v>200</v>
      </c>
      <c r="C673" s="259">
        <v>200</v>
      </c>
      <c r="D673" s="259">
        <v>600</v>
      </c>
      <c r="E673" s="260">
        <v>10</v>
      </c>
      <c r="F673" s="260"/>
      <c r="G673" s="286" t="s">
        <v>1120</v>
      </c>
      <c r="H673" s="185">
        <v>0</v>
      </c>
      <c r="I673" s="185">
        <v>0</v>
      </c>
      <c r="J673" s="185">
        <f t="shared" si="10"/>
        <v>0</v>
      </c>
      <c r="K673" s="262"/>
    </row>
    <row r="674" spans="1:11" ht="12.75">
      <c r="A674" s="265">
        <v>335</v>
      </c>
      <c r="B674" s="259">
        <v>200</v>
      </c>
      <c r="C674" s="259">
        <v>200</v>
      </c>
      <c r="D674" s="259">
        <v>600</v>
      </c>
      <c r="E674" s="260">
        <v>15</v>
      </c>
      <c r="F674" s="260"/>
      <c r="G674" s="286" t="s">
        <v>1149</v>
      </c>
      <c r="H674" s="185">
        <v>0</v>
      </c>
      <c r="I674" s="185">
        <v>0</v>
      </c>
      <c r="J674" s="185">
        <f t="shared" si="10"/>
        <v>0</v>
      </c>
      <c r="K674" s="262"/>
    </row>
    <row r="675" spans="1:11" ht="12.75">
      <c r="A675" s="265">
        <v>335</v>
      </c>
      <c r="B675" s="259">
        <v>200</v>
      </c>
      <c r="C675" s="259">
        <v>200</v>
      </c>
      <c r="D675" s="260">
        <v>900</v>
      </c>
      <c r="E675" s="260"/>
      <c r="F675" s="260"/>
      <c r="G675" s="286" t="s">
        <v>1138</v>
      </c>
      <c r="H675" s="185">
        <v>3800</v>
      </c>
      <c r="I675" s="185">
        <v>2275</v>
      </c>
      <c r="J675" s="185">
        <f t="shared" si="10"/>
        <v>-1525</v>
      </c>
      <c r="K675" s="262"/>
    </row>
    <row r="676" spans="1:11" ht="12.75">
      <c r="A676" s="265">
        <v>335</v>
      </c>
      <c r="B676" s="259">
        <v>200</v>
      </c>
      <c r="C676" s="260">
        <v>300</v>
      </c>
      <c r="D676" s="260"/>
      <c r="E676" s="260"/>
      <c r="F676" s="260"/>
      <c r="G676" s="257" t="s">
        <v>1209</v>
      </c>
      <c r="H676" s="185">
        <v>0</v>
      </c>
      <c r="I676" s="185">
        <v>0</v>
      </c>
      <c r="J676" s="185">
        <f t="shared" si="10"/>
        <v>0</v>
      </c>
      <c r="K676" s="262" t="s">
        <v>1210</v>
      </c>
    </row>
    <row r="677" spans="1:11" ht="12.75">
      <c r="A677" s="251">
        <v>340</v>
      </c>
      <c r="B677" s="252">
        <v>0</v>
      </c>
      <c r="C677" s="252">
        <v>0</v>
      </c>
      <c r="D677" s="252">
        <v>0</v>
      </c>
      <c r="E677" s="252">
        <v>0</v>
      </c>
      <c r="F677" s="252">
        <v>0</v>
      </c>
      <c r="G677" s="253" t="s">
        <v>67</v>
      </c>
      <c r="H677" s="184">
        <v>0</v>
      </c>
      <c r="I677" s="184">
        <v>0</v>
      </c>
      <c r="J677" s="184">
        <f t="shared" si="10"/>
        <v>0</v>
      </c>
      <c r="K677" s="274" t="s">
        <v>1211</v>
      </c>
    </row>
    <row r="678" spans="1:11" ht="12.75">
      <c r="A678" s="265">
        <v>340</v>
      </c>
      <c r="B678" s="259">
        <v>100</v>
      </c>
      <c r="C678" s="259"/>
      <c r="D678" s="259"/>
      <c r="E678" s="259"/>
      <c r="F678" s="259"/>
      <c r="G678" s="257" t="s">
        <v>1212</v>
      </c>
      <c r="H678" s="184">
        <v>0</v>
      </c>
      <c r="I678" s="184">
        <v>0</v>
      </c>
      <c r="J678" s="184">
        <f t="shared" si="10"/>
        <v>0</v>
      </c>
      <c r="K678" s="262" t="s">
        <v>1213</v>
      </c>
    </row>
    <row r="679" spans="1:11" ht="12.75">
      <c r="A679" s="265">
        <v>340</v>
      </c>
      <c r="B679" s="259">
        <v>100</v>
      </c>
      <c r="C679" s="260">
        <v>100</v>
      </c>
      <c r="D679" s="260"/>
      <c r="E679" s="260"/>
      <c r="F679" s="260"/>
      <c r="G679" s="266" t="s">
        <v>1214</v>
      </c>
      <c r="H679" s="186">
        <v>2266</v>
      </c>
      <c r="I679" s="186">
        <v>3000</v>
      </c>
      <c r="J679" s="186">
        <f t="shared" si="10"/>
        <v>734</v>
      </c>
      <c r="K679" s="262"/>
    </row>
    <row r="680" spans="1:11" ht="12.75">
      <c r="A680" s="265">
        <v>340</v>
      </c>
      <c r="B680" s="259">
        <v>100</v>
      </c>
      <c r="C680" s="260">
        <v>200</v>
      </c>
      <c r="D680" s="260"/>
      <c r="E680" s="260"/>
      <c r="F680" s="260"/>
      <c r="G680" s="266" t="s">
        <v>1215</v>
      </c>
      <c r="H680" s="186">
        <v>41483</v>
      </c>
      <c r="I680" s="186">
        <v>41500</v>
      </c>
      <c r="J680" s="186">
        <f t="shared" si="10"/>
        <v>17</v>
      </c>
      <c r="K680" s="262"/>
    </row>
    <row r="681" spans="1:11" ht="12.75">
      <c r="A681" s="265">
        <v>340</v>
      </c>
      <c r="B681" s="259">
        <v>100</v>
      </c>
      <c r="C681" s="260">
        <v>300</v>
      </c>
      <c r="D681" s="260"/>
      <c r="E681" s="260"/>
      <c r="F681" s="260"/>
      <c r="G681" s="266" t="s">
        <v>1216</v>
      </c>
      <c r="H681" s="186">
        <v>0</v>
      </c>
      <c r="I681" s="186">
        <v>0</v>
      </c>
      <c r="J681" s="186">
        <f t="shared" si="10"/>
        <v>0</v>
      </c>
      <c r="K681" s="262"/>
    </row>
    <row r="682" spans="1:11" ht="12.75">
      <c r="A682" s="265">
        <v>340</v>
      </c>
      <c r="B682" s="259">
        <v>100</v>
      </c>
      <c r="C682" s="260">
        <v>400</v>
      </c>
      <c r="D682" s="260"/>
      <c r="E682" s="260"/>
      <c r="F682" s="260"/>
      <c r="G682" s="266" t="s">
        <v>1217</v>
      </c>
      <c r="H682" s="186">
        <v>0</v>
      </c>
      <c r="I682" s="186">
        <v>0</v>
      </c>
      <c r="J682" s="186">
        <f t="shared" si="10"/>
        <v>0</v>
      </c>
      <c r="K682" s="262"/>
    </row>
    <row r="683" spans="1:11" ht="12.75">
      <c r="A683" s="265">
        <v>340</v>
      </c>
      <c r="B683" s="259">
        <v>100</v>
      </c>
      <c r="C683" s="260">
        <v>500</v>
      </c>
      <c r="D683" s="260"/>
      <c r="E683" s="260"/>
      <c r="F683" s="260"/>
      <c r="G683" s="266" t="s">
        <v>1218</v>
      </c>
      <c r="H683" s="186">
        <v>778</v>
      </c>
      <c r="I683" s="186">
        <v>1000</v>
      </c>
      <c r="J683" s="186">
        <f t="shared" si="10"/>
        <v>222</v>
      </c>
      <c r="K683" s="262"/>
    </row>
    <row r="684" spans="1:11" ht="12.75">
      <c r="A684" s="265">
        <v>340</v>
      </c>
      <c r="B684" s="259">
        <v>100</v>
      </c>
      <c r="C684" s="260">
        <v>600</v>
      </c>
      <c r="D684" s="260"/>
      <c r="E684" s="260"/>
      <c r="F684" s="260"/>
      <c r="G684" s="266" t="s">
        <v>1219</v>
      </c>
      <c r="H684" s="186">
        <v>0</v>
      </c>
      <c r="I684" s="186">
        <v>0</v>
      </c>
      <c r="J684" s="186">
        <f t="shared" si="10"/>
        <v>0</v>
      </c>
      <c r="K684" s="262"/>
    </row>
    <row r="685" spans="1:11" ht="12.75">
      <c r="A685" s="265">
        <v>340</v>
      </c>
      <c r="B685" s="259">
        <v>100</v>
      </c>
      <c r="C685" s="260">
        <v>900</v>
      </c>
      <c r="D685" s="260"/>
      <c r="E685" s="260"/>
      <c r="F685" s="260"/>
      <c r="G685" s="266" t="s">
        <v>1220</v>
      </c>
      <c r="H685" s="186">
        <v>0</v>
      </c>
      <c r="I685" s="186">
        <v>5000</v>
      </c>
      <c r="J685" s="186">
        <f t="shared" si="10"/>
        <v>5000</v>
      </c>
      <c r="K685" s="262"/>
    </row>
    <row r="686" spans="1:11" ht="12.75">
      <c r="A686" s="265">
        <v>340</v>
      </c>
      <c r="B686" s="260">
        <v>200</v>
      </c>
      <c r="C686" s="260"/>
      <c r="D686" s="260"/>
      <c r="E686" s="260"/>
      <c r="F686" s="260"/>
      <c r="G686" s="257" t="s">
        <v>1221</v>
      </c>
      <c r="H686" s="186">
        <v>0</v>
      </c>
      <c r="I686" s="186">
        <v>0</v>
      </c>
      <c r="J686" s="186">
        <f t="shared" si="10"/>
        <v>0</v>
      </c>
      <c r="K686" s="262" t="s">
        <v>1222</v>
      </c>
    </row>
    <row r="687" spans="1:11" ht="12.75">
      <c r="A687" s="265">
        <v>340</v>
      </c>
      <c r="B687" s="259">
        <v>300</v>
      </c>
      <c r="C687" s="259"/>
      <c r="D687" s="259"/>
      <c r="E687" s="259"/>
      <c r="F687" s="259"/>
      <c r="G687" s="257" t="s">
        <v>1223</v>
      </c>
      <c r="H687" s="184">
        <v>0</v>
      </c>
      <c r="I687" s="184">
        <v>0</v>
      </c>
      <c r="J687" s="184">
        <f t="shared" si="10"/>
        <v>0</v>
      </c>
      <c r="K687" s="262" t="s">
        <v>1224</v>
      </c>
    </row>
    <row r="688" spans="1:11" ht="22.5">
      <c r="A688" s="265">
        <v>340</v>
      </c>
      <c r="B688" s="259">
        <v>300</v>
      </c>
      <c r="C688" s="259">
        <v>100</v>
      </c>
      <c r="D688" s="259"/>
      <c r="E688" s="259"/>
      <c r="F688" s="259"/>
      <c r="G688" s="257" t="s">
        <v>1225</v>
      </c>
      <c r="H688" s="184">
        <v>0</v>
      </c>
      <c r="I688" s="184">
        <v>0</v>
      </c>
      <c r="J688" s="184">
        <f t="shared" si="10"/>
        <v>0</v>
      </c>
      <c r="K688" s="262" t="s">
        <v>1226</v>
      </c>
    </row>
    <row r="689" spans="1:11" ht="12.75">
      <c r="A689" s="265">
        <v>340</v>
      </c>
      <c r="B689" s="259">
        <v>300</v>
      </c>
      <c r="C689" s="259">
        <v>100</v>
      </c>
      <c r="D689" s="259">
        <v>100</v>
      </c>
      <c r="E689" s="259"/>
      <c r="F689" s="259"/>
      <c r="G689" s="257" t="s">
        <v>1227</v>
      </c>
      <c r="H689" s="184">
        <v>0</v>
      </c>
      <c r="I689" s="184">
        <v>0</v>
      </c>
      <c r="J689" s="184">
        <f t="shared" si="10"/>
        <v>0</v>
      </c>
      <c r="K689" s="262"/>
    </row>
    <row r="690" spans="1:11" ht="12.75">
      <c r="A690" s="265">
        <v>340</v>
      </c>
      <c r="B690" s="259">
        <v>300</v>
      </c>
      <c r="C690" s="259">
        <v>100</v>
      </c>
      <c r="D690" s="259">
        <v>100</v>
      </c>
      <c r="E690" s="260">
        <v>10</v>
      </c>
      <c r="F690" s="260"/>
      <c r="G690" s="266" t="s">
        <v>1228</v>
      </c>
      <c r="H690" s="186">
        <v>417297</v>
      </c>
      <c r="I690" s="186">
        <v>483403</v>
      </c>
      <c r="J690" s="186">
        <f t="shared" si="10"/>
        <v>66106</v>
      </c>
      <c r="K690" s="262"/>
    </row>
    <row r="691" spans="1:11" ht="12.75">
      <c r="A691" s="265">
        <v>340</v>
      </c>
      <c r="B691" s="259">
        <v>300</v>
      </c>
      <c r="C691" s="259">
        <v>100</v>
      </c>
      <c r="D691" s="259">
        <v>100</v>
      </c>
      <c r="E691" s="260">
        <v>30</v>
      </c>
      <c r="F691" s="260"/>
      <c r="G691" s="266" t="s">
        <v>635</v>
      </c>
      <c r="H691" s="186">
        <v>109332</v>
      </c>
      <c r="I691" s="186">
        <v>126652</v>
      </c>
      <c r="J691" s="186">
        <f t="shared" si="10"/>
        <v>17320</v>
      </c>
      <c r="K691" s="262"/>
    </row>
    <row r="692" spans="1:11" ht="12.75">
      <c r="A692" s="265">
        <v>340</v>
      </c>
      <c r="B692" s="259">
        <v>300</v>
      </c>
      <c r="C692" s="259">
        <v>100</v>
      </c>
      <c r="D692" s="259">
        <v>100</v>
      </c>
      <c r="E692" s="260">
        <v>90</v>
      </c>
      <c r="F692" s="260"/>
      <c r="G692" s="266" t="s">
        <v>1229</v>
      </c>
      <c r="H692" s="186">
        <v>121</v>
      </c>
      <c r="I692" s="186">
        <v>0</v>
      </c>
      <c r="J692" s="186">
        <f t="shared" si="10"/>
        <v>-121</v>
      </c>
      <c r="K692" s="262"/>
    </row>
    <row r="693" spans="1:11" ht="12.75">
      <c r="A693" s="265">
        <v>340</v>
      </c>
      <c r="B693" s="259">
        <v>300</v>
      </c>
      <c r="C693" s="259">
        <v>100</v>
      </c>
      <c r="D693" s="259">
        <v>200</v>
      </c>
      <c r="E693" s="259"/>
      <c r="F693" s="259"/>
      <c r="G693" s="257" t="s">
        <v>1230</v>
      </c>
      <c r="H693" s="184">
        <v>0</v>
      </c>
      <c r="I693" s="184">
        <v>0</v>
      </c>
      <c r="J693" s="184">
        <f t="shared" si="10"/>
        <v>0</v>
      </c>
      <c r="K693" s="262"/>
    </row>
    <row r="694" spans="1:11" ht="12.75">
      <c r="A694" s="265">
        <v>340</v>
      </c>
      <c r="B694" s="259">
        <v>300</v>
      </c>
      <c r="C694" s="259">
        <v>100</v>
      </c>
      <c r="D694" s="259">
        <v>200</v>
      </c>
      <c r="E694" s="260">
        <v>10</v>
      </c>
      <c r="F694" s="260"/>
      <c r="G694" s="266" t="s">
        <v>1228</v>
      </c>
      <c r="H694" s="186">
        <v>65491</v>
      </c>
      <c r="I694" s="186">
        <v>54576</v>
      </c>
      <c r="J694" s="186">
        <f t="shared" si="10"/>
        <v>-10915</v>
      </c>
      <c r="K694" s="262"/>
    </row>
    <row r="695" spans="1:11" ht="12.75">
      <c r="A695" s="265">
        <v>340</v>
      </c>
      <c r="B695" s="259">
        <v>300</v>
      </c>
      <c r="C695" s="259">
        <v>100</v>
      </c>
      <c r="D695" s="259">
        <v>200</v>
      </c>
      <c r="E695" s="260">
        <v>30</v>
      </c>
      <c r="F695" s="260"/>
      <c r="G695" s="266" t="s">
        <v>635</v>
      </c>
      <c r="H695" s="186">
        <v>0</v>
      </c>
      <c r="I695" s="186">
        <v>0</v>
      </c>
      <c r="J695" s="186">
        <f t="shared" si="10"/>
        <v>0</v>
      </c>
      <c r="K695" s="262"/>
    </row>
    <row r="696" spans="1:11" ht="12.75">
      <c r="A696" s="265">
        <v>340</v>
      </c>
      <c r="B696" s="259">
        <v>300</v>
      </c>
      <c r="C696" s="259">
        <v>100</v>
      </c>
      <c r="D696" s="259">
        <v>200</v>
      </c>
      <c r="E696" s="260">
        <v>90</v>
      </c>
      <c r="F696" s="260"/>
      <c r="G696" s="266" t="s">
        <v>1231</v>
      </c>
      <c r="H696" s="186">
        <v>341</v>
      </c>
      <c r="I696" s="186">
        <v>1000</v>
      </c>
      <c r="J696" s="186">
        <f t="shared" si="10"/>
        <v>659</v>
      </c>
      <c r="K696" s="262"/>
    </row>
    <row r="697" spans="1:11" ht="12.75">
      <c r="A697" s="265">
        <v>340</v>
      </c>
      <c r="B697" s="259">
        <v>300</v>
      </c>
      <c r="C697" s="259">
        <v>100</v>
      </c>
      <c r="D697" s="259">
        <v>300</v>
      </c>
      <c r="E697" s="259"/>
      <c r="F697" s="259"/>
      <c r="G697" s="257" t="s">
        <v>1232</v>
      </c>
      <c r="H697" s="184">
        <v>0</v>
      </c>
      <c r="I697" s="184">
        <v>0</v>
      </c>
      <c r="J697" s="184">
        <f t="shared" si="10"/>
        <v>0</v>
      </c>
      <c r="K697" s="262"/>
    </row>
    <row r="698" spans="1:11" ht="12.75">
      <c r="A698" s="265">
        <v>340</v>
      </c>
      <c r="B698" s="259">
        <v>300</v>
      </c>
      <c r="C698" s="259">
        <v>100</v>
      </c>
      <c r="D698" s="259">
        <v>300</v>
      </c>
      <c r="E698" s="260">
        <v>10</v>
      </c>
      <c r="F698" s="260"/>
      <c r="G698" s="266" t="s">
        <v>1228</v>
      </c>
      <c r="H698" s="186">
        <v>16800</v>
      </c>
      <c r="I698" s="186">
        <v>17874</v>
      </c>
      <c r="J698" s="186">
        <f t="shared" si="10"/>
        <v>1074</v>
      </c>
      <c r="K698" s="262"/>
    </row>
    <row r="699" spans="1:11" ht="12.75">
      <c r="A699" s="265">
        <v>340</v>
      </c>
      <c r="B699" s="259">
        <v>300</v>
      </c>
      <c r="C699" s="259">
        <v>100</v>
      </c>
      <c r="D699" s="259">
        <v>300</v>
      </c>
      <c r="E699" s="260">
        <v>30</v>
      </c>
      <c r="F699" s="260"/>
      <c r="G699" s="266" t="s">
        <v>635</v>
      </c>
      <c r="H699" s="186">
        <v>480</v>
      </c>
      <c r="I699" s="186">
        <v>0</v>
      </c>
      <c r="J699" s="186">
        <f t="shared" si="10"/>
        <v>-480</v>
      </c>
      <c r="K699" s="262"/>
    </row>
    <row r="700" spans="1:11" ht="12.75">
      <c r="A700" s="265">
        <v>340</v>
      </c>
      <c r="B700" s="259">
        <v>300</v>
      </c>
      <c r="C700" s="259">
        <v>100</v>
      </c>
      <c r="D700" s="259">
        <v>300</v>
      </c>
      <c r="E700" s="260">
        <v>90</v>
      </c>
      <c r="F700" s="260"/>
      <c r="G700" s="266" t="s">
        <v>1233</v>
      </c>
      <c r="H700" s="186">
        <v>0</v>
      </c>
      <c r="I700" s="186">
        <v>0</v>
      </c>
      <c r="J700" s="186">
        <f t="shared" si="10"/>
        <v>0</v>
      </c>
      <c r="K700" s="262"/>
    </row>
    <row r="701" spans="1:11" ht="12.75">
      <c r="A701" s="265">
        <v>340</v>
      </c>
      <c r="B701" s="259">
        <v>300</v>
      </c>
      <c r="C701" s="259">
        <v>200</v>
      </c>
      <c r="D701" s="259"/>
      <c r="E701" s="259"/>
      <c r="F701" s="259"/>
      <c r="G701" s="257" t="s">
        <v>1223</v>
      </c>
      <c r="H701" s="184">
        <v>0</v>
      </c>
      <c r="I701" s="184">
        <v>0</v>
      </c>
      <c r="J701" s="184">
        <f t="shared" si="10"/>
        <v>0</v>
      </c>
      <c r="K701" s="262" t="s">
        <v>1234</v>
      </c>
    </row>
    <row r="702" spans="1:11" ht="12.75">
      <c r="A702" s="265">
        <v>340</v>
      </c>
      <c r="B702" s="259">
        <v>300</v>
      </c>
      <c r="C702" s="259">
        <v>200</v>
      </c>
      <c r="D702" s="260">
        <v>100</v>
      </c>
      <c r="E702" s="260"/>
      <c r="F702" s="260"/>
      <c r="G702" s="266" t="s">
        <v>1235</v>
      </c>
      <c r="H702" s="186">
        <v>0</v>
      </c>
      <c r="I702" s="186">
        <v>0</v>
      </c>
      <c r="J702" s="186">
        <f t="shared" si="10"/>
        <v>0</v>
      </c>
      <c r="K702" s="262"/>
    </row>
    <row r="703" spans="1:11" ht="12.75">
      <c r="A703" s="265">
        <v>340</v>
      </c>
      <c r="B703" s="259">
        <v>300</v>
      </c>
      <c r="C703" s="259">
        <v>200</v>
      </c>
      <c r="D703" s="260">
        <v>200</v>
      </c>
      <c r="E703" s="260"/>
      <c r="F703" s="260"/>
      <c r="G703" s="266" t="s">
        <v>1236</v>
      </c>
      <c r="H703" s="186">
        <v>0</v>
      </c>
      <c r="I703" s="186">
        <v>0</v>
      </c>
      <c r="J703" s="186">
        <f t="shared" si="10"/>
        <v>0</v>
      </c>
      <c r="K703" s="262"/>
    </row>
    <row r="704" spans="1:11" ht="12.75">
      <c r="A704" s="265">
        <v>340</v>
      </c>
      <c r="B704" s="259">
        <v>300</v>
      </c>
      <c r="C704" s="259">
        <v>200</v>
      </c>
      <c r="D704" s="260">
        <v>900</v>
      </c>
      <c r="E704" s="260"/>
      <c r="F704" s="260"/>
      <c r="G704" s="266" t="s">
        <v>1223</v>
      </c>
      <c r="H704" s="186">
        <v>287</v>
      </c>
      <c r="I704" s="186">
        <v>0</v>
      </c>
      <c r="J704" s="186">
        <f t="shared" si="10"/>
        <v>-287</v>
      </c>
      <c r="K704" s="262"/>
    </row>
    <row r="705" spans="1:11" ht="22.5">
      <c r="A705" s="265">
        <v>340</v>
      </c>
      <c r="B705" s="259">
        <v>300</v>
      </c>
      <c r="C705" s="259">
        <v>300</v>
      </c>
      <c r="D705" s="260"/>
      <c r="E705" s="260"/>
      <c r="F705" s="260"/>
      <c r="G705" s="266" t="s">
        <v>1237</v>
      </c>
      <c r="H705" s="186"/>
      <c r="I705" s="186">
        <v>0</v>
      </c>
      <c r="J705" s="186">
        <f t="shared" si="10"/>
        <v>0</v>
      </c>
      <c r="K705" s="262" t="s">
        <v>1238</v>
      </c>
    </row>
    <row r="706" spans="1:11" ht="12.75">
      <c r="A706" s="265">
        <v>340</v>
      </c>
      <c r="B706" s="259">
        <v>300</v>
      </c>
      <c r="C706" s="259">
        <v>400</v>
      </c>
      <c r="D706" s="260"/>
      <c r="E706" s="260"/>
      <c r="F706" s="260"/>
      <c r="G706" s="266" t="s">
        <v>1239</v>
      </c>
      <c r="H706" s="186"/>
      <c r="I706" s="186">
        <v>0</v>
      </c>
      <c r="J706" s="186">
        <f t="shared" si="10"/>
        <v>0</v>
      </c>
      <c r="K706" s="262" t="s">
        <v>1240</v>
      </c>
    </row>
    <row r="707" spans="1:11" ht="12.75">
      <c r="A707" s="251">
        <v>345</v>
      </c>
      <c r="B707" s="252">
        <v>0</v>
      </c>
      <c r="C707" s="252">
        <v>0</v>
      </c>
      <c r="D707" s="252">
        <v>0</v>
      </c>
      <c r="E707" s="252">
        <v>0</v>
      </c>
      <c r="F707" s="252">
        <v>0</v>
      </c>
      <c r="G707" s="253" t="s">
        <v>1241</v>
      </c>
      <c r="H707" s="184">
        <v>0</v>
      </c>
      <c r="I707" s="184">
        <v>0</v>
      </c>
      <c r="J707" s="184">
        <f t="shared" si="10"/>
        <v>0</v>
      </c>
      <c r="K707" s="274" t="s">
        <v>1242</v>
      </c>
    </row>
    <row r="708" spans="1:11" ht="12.75">
      <c r="A708" s="265">
        <v>345</v>
      </c>
      <c r="B708" s="260">
        <v>100</v>
      </c>
      <c r="C708" s="260"/>
      <c r="D708" s="260"/>
      <c r="E708" s="260"/>
      <c r="F708" s="260"/>
      <c r="G708" s="266" t="s">
        <v>1243</v>
      </c>
      <c r="H708" s="186">
        <v>0</v>
      </c>
      <c r="I708" s="186">
        <v>0</v>
      </c>
      <c r="J708" s="186">
        <f t="shared" si="10"/>
        <v>0</v>
      </c>
      <c r="K708" s="262"/>
    </row>
    <row r="709" spans="1:11" ht="12.75">
      <c r="A709" s="265">
        <v>345</v>
      </c>
      <c r="B709" s="260">
        <v>200</v>
      </c>
      <c r="C709" s="260"/>
      <c r="D709" s="260"/>
      <c r="E709" s="260"/>
      <c r="F709" s="260"/>
      <c r="G709" s="266" t="s">
        <v>1244</v>
      </c>
      <c r="H709" s="186">
        <v>0</v>
      </c>
      <c r="I709" s="186">
        <v>0</v>
      </c>
      <c r="J709" s="186">
        <f t="shared" si="10"/>
        <v>0</v>
      </c>
      <c r="K709" s="262"/>
    </row>
    <row r="710" spans="1:11" ht="22.5">
      <c r="A710" s="265">
        <v>345</v>
      </c>
      <c r="B710" s="260">
        <v>300</v>
      </c>
      <c r="C710" s="260"/>
      <c r="D710" s="260"/>
      <c r="E710" s="260"/>
      <c r="F710" s="260"/>
      <c r="G710" s="266" t="s">
        <v>1245</v>
      </c>
      <c r="H710" s="186">
        <v>0</v>
      </c>
      <c r="I710" s="186">
        <v>0</v>
      </c>
      <c r="J710" s="186">
        <f t="shared" si="10"/>
        <v>0</v>
      </c>
      <c r="K710" s="262"/>
    </row>
    <row r="711" spans="1:11" ht="22.5">
      <c r="A711" s="265">
        <v>345</v>
      </c>
      <c r="B711" s="260">
        <v>400</v>
      </c>
      <c r="C711" s="260"/>
      <c r="D711" s="260"/>
      <c r="E711" s="260"/>
      <c r="F711" s="260"/>
      <c r="G711" s="266" t="s">
        <v>1246</v>
      </c>
      <c r="H711" s="186">
        <v>0</v>
      </c>
      <c r="I711" s="186">
        <v>0</v>
      </c>
      <c r="J711" s="186">
        <f t="shared" ref="J711:J774" si="11">+I711-H711</f>
        <v>0</v>
      </c>
      <c r="K711" s="262"/>
    </row>
    <row r="712" spans="1:11" ht="12.75">
      <c r="A712" s="265">
        <v>345</v>
      </c>
      <c r="B712" s="260">
        <v>500</v>
      </c>
      <c r="C712" s="260"/>
      <c r="D712" s="260"/>
      <c r="E712" s="260"/>
      <c r="F712" s="260"/>
      <c r="G712" s="266" t="s">
        <v>1247</v>
      </c>
      <c r="H712" s="186">
        <v>0</v>
      </c>
      <c r="I712" s="186">
        <v>0</v>
      </c>
      <c r="J712" s="186">
        <f t="shared" si="11"/>
        <v>0</v>
      </c>
      <c r="K712" s="262"/>
    </row>
    <row r="713" spans="1:11" ht="12.75">
      <c r="A713" s="265">
        <v>345</v>
      </c>
      <c r="B713" s="260">
        <v>600</v>
      </c>
      <c r="C713" s="260"/>
      <c r="D713" s="260"/>
      <c r="E713" s="260"/>
      <c r="F713" s="260"/>
      <c r="G713" s="266" t="s">
        <v>1248</v>
      </c>
      <c r="H713" s="186">
        <v>0</v>
      </c>
      <c r="I713" s="186">
        <v>0</v>
      </c>
      <c r="J713" s="186">
        <f t="shared" si="11"/>
        <v>0</v>
      </c>
      <c r="K713" s="262"/>
    </row>
    <row r="714" spans="1:11" ht="12.75">
      <c r="A714" s="265">
        <v>345</v>
      </c>
      <c r="B714" s="260">
        <v>700</v>
      </c>
      <c r="C714" s="260"/>
      <c r="D714" s="260"/>
      <c r="E714" s="260"/>
      <c r="F714" s="260"/>
      <c r="G714" s="266" t="s">
        <v>1249</v>
      </c>
      <c r="H714" s="186">
        <v>0</v>
      </c>
      <c r="I714" s="186">
        <v>0</v>
      </c>
      <c r="J714" s="186">
        <f t="shared" si="11"/>
        <v>0</v>
      </c>
      <c r="K714" s="262"/>
    </row>
    <row r="715" spans="1:11" ht="12.75">
      <c r="A715" s="265">
        <v>345</v>
      </c>
      <c r="B715" s="260">
        <v>900</v>
      </c>
      <c r="C715" s="260"/>
      <c r="D715" s="260"/>
      <c r="E715" s="260"/>
      <c r="F715" s="260"/>
      <c r="G715" s="266" t="s">
        <v>1250</v>
      </c>
      <c r="H715" s="186">
        <v>1239</v>
      </c>
      <c r="I715" s="186">
        <v>1239</v>
      </c>
      <c r="J715" s="186">
        <f t="shared" si="11"/>
        <v>0</v>
      </c>
      <c r="K715" s="262"/>
    </row>
    <row r="716" spans="1:11" ht="12.75">
      <c r="A716" s="251">
        <v>350</v>
      </c>
      <c r="B716" s="252">
        <v>0</v>
      </c>
      <c r="C716" s="252">
        <v>0</v>
      </c>
      <c r="D716" s="252">
        <v>0</v>
      </c>
      <c r="E716" s="252">
        <v>0</v>
      </c>
      <c r="F716" s="252">
        <v>0</v>
      </c>
      <c r="G716" s="253" t="s">
        <v>1251</v>
      </c>
      <c r="H716" s="184">
        <v>0</v>
      </c>
      <c r="I716" s="184">
        <v>0</v>
      </c>
      <c r="J716" s="184">
        <f t="shared" si="11"/>
        <v>0</v>
      </c>
      <c r="K716" s="274" t="s">
        <v>1252</v>
      </c>
    </row>
    <row r="717" spans="1:11" ht="12.75">
      <c r="A717" s="265">
        <v>350</v>
      </c>
      <c r="B717" s="259">
        <v>100</v>
      </c>
      <c r="C717" s="259"/>
      <c r="D717" s="259"/>
      <c r="E717" s="259"/>
      <c r="F717" s="259"/>
      <c r="G717" s="257" t="s">
        <v>1253</v>
      </c>
      <c r="H717" s="184">
        <v>0</v>
      </c>
      <c r="I717" s="184">
        <v>0</v>
      </c>
      <c r="J717" s="184">
        <f t="shared" si="11"/>
        <v>0</v>
      </c>
      <c r="K717" s="262" t="s">
        <v>1254</v>
      </c>
    </row>
    <row r="718" spans="1:11" ht="12.75">
      <c r="A718" s="265">
        <v>350</v>
      </c>
      <c r="B718" s="259">
        <v>100</v>
      </c>
      <c r="C718" s="260">
        <v>100</v>
      </c>
      <c r="D718" s="260"/>
      <c r="E718" s="260"/>
      <c r="F718" s="260"/>
      <c r="G718" s="266" t="s">
        <v>1255</v>
      </c>
      <c r="H718" s="185">
        <v>0</v>
      </c>
      <c r="I718" s="185">
        <v>0</v>
      </c>
      <c r="J718" s="185">
        <f t="shared" si="11"/>
        <v>0</v>
      </c>
      <c r="K718" s="262" t="s">
        <v>1256</v>
      </c>
    </row>
    <row r="719" spans="1:11" ht="12.75">
      <c r="A719" s="265">
        <v>350</v>
      </c>
      <c r="B719" s="259">
        <v>100</v>
      </c>
      <c r="C719" s="260">
        <v>200</v>
      </c>
      <c r="D719" s="260"/>
      <c r="E719" s="260"/>
      <c r="F719" s="260"/>
      <c r="G719" s="266" t="s">
        <v>1257</v>
      </c>
      <c r="H719" s="185">
        <v>0</v>
      </c>
      <c r="I719" s="185">
        <v>0</v>
      </c>
      <c r="J719" s="185">
        <f t="shared" si="11"/>
        <v>0</v>
      </c>
      <c r="K719" s="262" t="s">
        <v>1258</v>
      </c>
    </row>
    <row r="720" spans="1:11" ht="12.75">
      <c r="A720" s="265">
        <v>350</v>
      </c>
      <c r="B720" s="259">
        <v>200</v>
      </c>
      <c r="C720" s="259"/>
      <c r="D720" s="259"/>
      <c r="E720" s="259"/>
      <c r="F720" s="259"/>
      <c r="G720" s="257" t="s">
        <v>1259</v>
      </c>
      <c r="H720" s="184">
        <v>0</v>
      </c>
      <c r="I720" s="184">
        <v>0</v>
      </c>
      <c r="J720" s="184">
        <f t="shared" si="11"/>
        <v>0</v>
      </c>
      <c r="K720" s="262" t="s">
        <v>1260</v>
      </c>
    </row>
    <row r="721" spans="1:11" ht="12.75">
      <c r="A721" s="265">
        <v>350</v>
      </c>
      <c r="B721" s="259">
        <v>200</v>
      </c>
      <c r="C721" s="260">
        <v>100</v>
      </c>
      <c r="D721" s="260"/>
      <c r="E721" s="260"/>
      <c r="F721" s="260"/>
      <c r="G721" s="266" t="s">
        <v>1261</v>
      </c>
      <c r="H721" s="186">
        <v>7813</v>
      </c>
      <c r="I721" s="186">
        <v>7813</v>
      </c>
      <c r="J721" s="186">
        <f t="shared" si="11"/>
        <v>0</v>
      </c>
      <c r="K721" s="262"/>
    </row>
    <row r="722" spans="1:11" ht="12.75">
      <c r="A722" s="265">
        <v>350</v>
      </c>
      <c r="B722" s="259">
        <v>200</v>
      </c>
      <c r="C722" s="260">
        <v>200</v>
      </c>
      <c r="D722" s="260"/>
      <c r="E722" s="260"/>
      <c r="F722" s="260"/>
      <c r="G722" s="266" t="s">
        <v>1262</v>
      </c>
      <c r="H722" s="186">
        <v>15943</v>
      </c>
      <c r="I722" s="186">
        <v>15943</v>
      </c>
      <c r="J722" s="186">
        <f t="shared" si="11"/>
        <v>0</v>
      </c>
      <c r="K722" s="262"/>
    </row>
    <row r="723" spans="1:11" ht="12.75">
      <c r="A723" s="265">
        <v>350</v>
      </c>
      <c r="B723" s="259">
        <v>200</v>
      </c>
      <c r="C723" s="260">
        <v>300</v>
      </c>
      <c r="D723" s="260"/>
      <c r="E723" s="260"/>
      <c r="F723" s="260"/>
      <c r="G723" s="266" t="s">
        <v>1263</v>
      </c>
      <c r="H723" s="186">
        <v>17695</v>
      </c>
      <c r="I723" s="186">
        <v>17695</v>
      </c>
      <c r="J723" s="186">
        <f t="shared" si="11"/>
        <v>0</v>
      </c>
      <c r="K723" s="262"/>
    </row>
    <row r="724" spans="1:11" ht="12.75">
      <c r="A724" s="265">
        <v>350</v>
      </c>
      <c r="B724" s="259">
        <v>200</v>
      </c>
      <c r="C724" s="260">
        <v>400</v>
      </c>
      <c r="D724" s="260"/>
      <c r="E724" s="260"/>
      <c r="F724" s="260"/>
      <c r="G724" s="266" t="s">
        <v>1264</v>
      </c>
      <c r="H724" s="186">
        <v>22006</v>
      </c>
      <c r="I724" s="186">
        <v>22006</v>
      </c>
      <c r="J724" s="186">
        <f t="shared" si="11"/>
        <v>0</v>
      </c>
      <c r="K724" s="262"/>
    </row>
    <row r="725" spans="1:11" ht="12.75">
      <c r="A725" s="265">
        <v>350</v>
      </c>
      <c r="B725" s="259">
        <v>200</v>
      </c>
      <c r="C725" s="260">
        <v>500</v>
      </c>
      <c r="D725" s="260"/>
      <c r="E725" s="260"/>
      <c r="F725" s="260"/>
      <c r="G725" s="266" t="s">
        <v>1265</v>
      </c>
      <c r="H725" s="186">
        <v>63289</v>
      </c>
      <c r="I725" s="186">
        <v>63289</v>
      </c>
      <c r="J725" s="186">
        <f t="shared" si="11"/>
        <v>0</v>
      </c>
      <c r="K725" s="262"/>
    </row>
    <row r="726" spans="1:11" ht="12.75">
      <c r="A726" s="251">
        <v>355</v>
      </c>
      <c r="B726" s="252">
        <v>0</v>
      </c>
      <c r="C726" s="252">
        <v>0</v>
      </c>
      <c r="D726" s="252">
        <v>0</v>
      </c>
      <c r="E726" s="252">
        <v>0</v>
      </c>
      <c r="F726" s="252">
        <v>0</v>
      </c>
      <c r="G726" s="253" t="s">
        <v>1266</v>
      </c>
      <c r="H726" s="184">
        <v>0</v>
      </c>
      <c r="I726" s="184">
        <v>0</v>
      </c>
      <c r="J726" s="184">
        <f t="shared" si="11"/>
        <v>0</v>
      </c>
      <c r="K726" s="274" t="s">
        <v>1267</v>
      </c>
    </row>
    <row r="727" spans="1:11" ht="12.75">
      <c r="A727" s="265">
        <v>355</v>
      </c>
      <c r="B727" s="259">
        <v>100</v>
      </c>
      <c r="C727" s="259"/>
      <c r="D727" s="259"/>
      <c r="E727" s="259"/>
      <c r="F727" s="259"/>
      <c r="G727" s="257" t="s">
        <v>1268</v>
      </c>
      <c r="H727" s="184">
        <v>0</v>
      </c>
      <c r="I727" s="184">
        <v>0</v>
      </c>
      <c r="J727" s="184">
        <f t="shared" si="11"/>
        <v>0</v>
      </c>
      <c r="K727" s="262" t="s">
        <v>1269</v>
      </c>
    </row>
    <row r="728" spans="1:11" ht="12.75">
      <c r="A728" s="265">
        <v>355</v>
      </c>
      <c r="B728" s="259">
        <v>100</v>
      </c>
      <c r="C728" s="259">
        <v>100</v>
      </c>
      <c r="D728" s="259"/>
      <c r="E728" s="259"/>
      <c r="F728" s="259"/>
      <c r="G728" s="287" t="s">
        <v>1270</v>
      </c>
      <c r="H728" s="184">
        <v>0</v>
      </c>
      <c r="I728" s="184">
        <v>0</v>
      </c>
      <c r="J728" s="184">
        <f t="shared" si="11"/>
        <v>0</v>
      </c>
      <c r="K728" s="262"/>
    </row>
    <row r="729" spans="1:11" ht="12.75">
      <c r="A729" s="265">
        <v>355</v>
      </c>
      <c r="B729" s="259">
        <v>100</v>
      </c>
      <c r="C729" s="259">
        <v>100</v>
      </c>
      <c r="D729" s="260">
        <v>100</v>
      </c>
      <c r="E729" s="260"/>
      <c r="F729" s="260"/>
      <c r="G729" s="286" t="s">
        <v>1271</v>
      </c>
      <c r="H729" s="186">
        <v>0</v>
      </c>
      <c r="I729" s="186">
        <v>0</v>
      </c>
      <c r="J729" s="186">
        <f t="shared" si="11"/>
        <v>0</v>
      </c>
      <c r="K729" s="262"/>
    </row>
    <row r="730" spans="1:11" ht="12.75">
      <c r="A730" s="265">
        <v>355</v>
      </c>
      <c r="B730" s="259">
        <v>100</v>
      </c>
      <c r="C730" s="259">
        <v>100</v>
      </c>
      <c r="D730" s="260">
        <v>200</v>
      </c>
      <c r="E730" s="260"/>
      <c r="F730" s="260"/>
      <c r="G730" s="286" t="s">
        <v>1272</v>
      </c>
      <c r="H730" s="186">
        <v>0</v>
      </c>
      <c r="I730" s="186">
        <v>0</v>
      </c>
      <c r="J730" s="186">
        <f t="shared" si="11"/>
        <v>0</v>
      </c>
      <c r="K730" s="262"/>
    </row>
    <row r="731" spans="1:11" ht="12.75">
      <c r="A731" s="265">
        <v>355</v>
      </c>
      <c r="B731" s="259">
        <v>100</v>
      </c>
      <c r="C731" s="259">
        <v>100</v>
      </c>
      <c r="D731" s="260">
        <v>300</v>
      </c>
      <c r="E731" s="260"/>
      <c r="F731" s="260"/>
      <c r="G731" s="286" t="s">
        <v>1273</v>
      </c>
      <c r="H731" s="186">
        <v>0</v>
      </c>
      <c r="I731" s="186">
        <v>0</v>
      </c>
      <c r="J731" s="186">
        <f t="shared" si="11"/>
        <v>0</v>
      </c>
      <c r="K731" s="262"/>
    </row>
    <row r="732" spans="1:11" ht="12.75">
      <c r="A732" s="265">
        <v>355</v>
      </c>
      <c r="B732" s="259">
        <v>100</v>
      </c>
      <c r="C732" s="259">
        <v>100</v>
      </c>
      <c r="D732" s="260">
        <v>400</v>
      </c>
      <c r="E732" s="260"/>
      <c r="F732" s="260"/>
      <c r="G732" s="286" t="s">
        <v>1274</v>
      </c>
      <c r="H732" s="186">
        <v>0</v>
      </c>
      <c r="I732" s="186">
        <v>0</v>
      </c>
      <c r="J732" s="186">
        <f t="shared" si="11"/>
        <v>0</v>
      </c>
      <c r="K732" s="262"/>
    </row>
    <row r="733" spans="1:11" ht="12.75">
      <c r="A733" s="265">
        <v>355</v>
      </c>
      <c r="B733" s="259">
        <v>100</v>
      </c>
      <c r="C733" s="259">
        <v>200</v>
      </c>
      <c r="D733" s="259"/>
      <c r="E733" s="259"/>
      <c r="F733" s="259"/>
      <c r="G733" s="287" t="s">
        <v>1275</v>
      </c>
      <c r="H733" s="184">
        <v>0</v>
      </c>
      <c r="I733" s="184">
        <v>0</v>
      </c>
      <c r="J733" s="184">
        <f t="shared" si="11"/>
        <v>0</v>
      </c>
      <c r="K733" s="262"/>
    </row>
    <row r="734" spans="1:11" ht="12.75">
      <c r="A734" s="265">
        <v>355</v>
      </c>
      <c r="B734" s="259">
        <v>100</v>
      </c>
      <c r="C734" s="259">
        <v>200</v>
      </c>
      <c r="D734" s="260">
        <v>50</v>
      </c>
      <c r="E734" s="260"/>
      <c r="F734" s="260"/>
      <c r="G734" s="286" t="s">
        <v>1276</v>
      </c>
      <c r="H734" s="186">
        <v>0</v>
      </c>
      <c r="I734" s="186">
        <v>0</v>
      </c>
      <c r="J734" s="186">
        <f t="shared" si="11"/>
        <v>0</v>
      </c>
      <c r="K734" s="262"/>
    </row>
    <row r="735" spans="1:11" ht="12.75">
      <c r="A735" s="265">
        <v>355</v>
      </c>
      <c r="B735" s="259">
        <v>100</v>
      </c>
      <c r="C735" s="259">
        <v>200</v>
      </c>
      <c r="D735" s="260">
        <v>100</v>
      </c>
      <c r="E735" s="260"/>
      <c r="F735" s="260"/>
      <c r="G735" s="286" t="s">
        <v>1277</v>
      </c>
      <c r="H735" s="186">
        <v>0</v>
      </c>
      <c r="I735" s="186">
        <v>0</v>
      </c>
      <c r="J735" s="186">
        <f t="shared" si="11"/>
        <v>0</v>
      </c>
      <c r="K735" s="262"/>
    </row>
    <row r="736" spans="1:11" ht="12.75">
      <c r="A736" s="265">
        <v>355</v>
      </c>
      <c r="B736" s="259">
        <v>100</v>
      </c>
      <c r="C736" s="259">
        <v>200</v>
      </c>
      <c r="D736" s="260">
        <v>150</v>
      </c>
      <c r="E736" s="260"/>
      <c r="F736" s="260"/>
      <c r="G736" s="286" t="s">
        <v>1278</v>
      </c>
      <c r="H736" s="186">
        <v>0</v>
      </c>
      <c r="I736" s="186">
        <v>0</v>
      </c>
      <c r="J736" s="186">
        <f t="shared" si="11"/>
        <v>0</v>
      </c>
      <c r="K736" s="262"/>
    </row>
    <row r="737" spans="1:11" ht="12.75">
      <c r="A737" s="265">
        <v>355</v>
      </c>
      <c r="B737" s="259">
        <v>100</v>
      </c>
      <c r="C737" s="259">
        <v>200</v>
      </c>
      <c r="D737" s="260">
        <v>200</v>
      </c>
      <c r="E737" s="260"/>
      <c r="F737" s="260"/>
      <c r="G737" s="286" t="s">
        <v>1279</v>
      </c>
      <c r="H737" s="186">
        <v>0</v>
      </c>
      <c r="I737" s="186">
        <v>0</v>
      </c>
      <c r="J737" s="186">
        <f t="shared" si="11"/>
        <v>0</v>
      </c>
      <c r="K737" s="262"/>
    </row>
    <row r="738" spans="1:11" ht="12.75">
      <c r="A738" s="265">
        <v>355</v>
      </c>
      <c r="B738" s="259">
        <v>100</v>
      </c>
      <c r="C738" s="259">
        <v>200</v>
      </c>
      <c r="D738" s="260">
        <v>250</v>
      </c>
      <c r="E738" s="260"/>
      <c r="F738" s="260"/>
      <c r="G738" s="286" t="s">
        <v>1280</v>
      </c>
      <c r="H738" s="186">
        <v>0</v>
      </c>
      <c r="I738" s="186">
        <v>0</v>
      </c>
      <c r="J738" s="186">
        <f t="shared" si="11"/>
        <v>0</v>
      </c>
      <c r="K738" s="262"/>
    </row>
    <row r="739" spans="1:11" ht="12.75">
      <c r="A739" s="265">
        <v>355</v>
      </c>
      <c r="B739" s="259">
        <v>100</v>
      </c>
      <c r="C739" s="259">
        <v>200</v>
      </c>
      <c r="D739" s="260">
        <v>300</v>
      </c>
      <c r="E739" s="260"/>
      <c r="F739" s="260"/>
      <c r="G739" s="286" t="s">
        <v>1281</v>
      </c>
      <c r="H739" s="186">
        <v>0</v>
      </c>
      <c r="I739" s="186">
        <v>0</v>
      </c>
      <c r="J739" s="186">
        <f t="shared" si="11"/>
        <v>0</v>
      </c>
      <c r="K739" s="262"/>
    </row>
    <row r="740" spans="1:11" ht="12.75">
      <c r="A740" s="265">
        <v>355</v>
      </c>
      <c r="B740" s="259">
        <v>100</v>
      </c>
      <c r="C740" s="259">
        <v>200</v>
      </c>
      <c r="D740" s="260">
        <v>350</v>
      </c>
      <c r="E740" s="260"/>
      <c r="F740" s="260"/>
      <c r="G740" s="286" t="s">
        <v>1282</v>
      </c>
      <c r="H740" s="186">
        <v>0</v>
      </c>
      <c r="I740" s="186">
        <v>0</v>
      </c>
      <c r="J740" s="186">
        <f t="shared" si="11"/>
        <v>0</v>
      </c>
      <c r="K740" s="262"/>
    </row>
    <row r="741" spans="1:11" ht="12.75">
      <c r="A741" s="265">
        <v>355</v>
      </c>
      <c r="B741" s="259">
        <v>100</v>
      </c>
      <c r="C741" s="259">
        <v>200</v>
      </c>
      <c r="D741" s="260">
        <v>400</v>
      </c>
      <c r="E741" s="260"/>
      <c r="F741" s="260"/>
      <c r="G741" s="286" t="s">
        <v>1283</v>
      </c>
      <c r="H741" s="186">
        <v>0</v>
      </c>
      <c r="I741" s="186">
        <v>0</v>
      </c>
      <c r="J741" s="186">
        <f t="shared" si="11"/>
        <v>0</v>
      </c>
      <c r="K741" s="262"/>
    </row>
    <row r="742" spans="1:11" ht="12.75">
      <c r="A742" s="265">
        <v>355</v>
      </c>
      <c r="B742" s="259">
        <v>100</v>
      </c>
      <c r="C742" s="259">
        <v>200</v>
      </c>
      <c r="D742" s="260">
        <v>450</v>
      </c>
      <c r="E742" s="260"/>
      <c r="F742" s="260"/>
      <c r="G742" s="286" t="s">
        <v>1284</v>
      </c>
      <c r="H742" s="186">
        <v>0</v>
      </c>
      <c r="I742" s="186">
        <v>0</v>
      </c>
      <c r="J742" s="186">
        <f t="shared" si="11"/>
        <v>0</v>
      </c>
      <c r="K742" s="262"/>
    </row>
    <row r="743" spans="1:11" ht="12.75">
      <c r="A743" s="265">
        <v>355</v>
      </c>
      <c r="B743" s="259">
        <v>100</v>
      </c>
      <c r="C743" s="259">
        <v>200</v>
      </c>
      <c r="D743" s="260">
        <v>500</v>
      </c>
      <c r="E743" s="260"/>
      <c r="F743" s="260"/>
      <c r="G743" s="286" t="s">
        <v>1285</v>
      </c>
      <c r="H743" s="186">
        <v>0</v>
      </c>
      <c r="I743" s="186">
        <v>0</v>
      </c>
      <c r="J743" s="186">
        <f t="shared" si="11"/>
        <v>0</v>
      </c>
      <c r="K743" s="262"/>
    </row>
    <row r="744" spans="1:11" ht="12.75">
      <c r="A744" s="265">
        <v>355</v>
      </c>
      <c r="B744" s="259">
        <v>200</v>
      </c>
      <c r="C744" s="259"/>
      <c r="D744" s="259"/>
      <c r="E744" s="259"/>
      <c r="F744" s="259"/>
      <c r="G744" s="257" t="s">
        <v>1286</v>
      </c>
      <c r="H744" s="184">
        <v>0</v>
      </c>
      <c r="I744" s="184">
        <v>0</v>
      </c>
      <c r="J744" s="184">
        <f t="shared" si="11"/>
        <v>0</v>
      </c>
      <c r="K744" s="262" t="s">
        <v>1287</v>
      </c>
    </row>
    <row r="745" spans="1:11" ht="12.75">
      <c r="A745" s="265">
        <v>355</v>
      </c>
      <c r="B745" s="259">
        <v>200</v>
      </c>
      <c r="C745" s="260">
        <v>100</v>
      </c>
      <c r="D745" s="260"/>
      <c r="E745" s="260"/>
      <c r="F745" s="260"/>
      <c r="G745" s="286" t="s">
        <v>1288</v>
      </c>
      <c r="H745" s="186">
        <v>0</v>
      </c>
      <c r="I745" s="186">
        <v>0</v>
      </c>
      <c r="J745" s="186">
        <f t="shared" si="11"/>
        <v>0</v>
      </c>
      <c r="K745" s="262"/>
    </row>
    <row r="746" spans="1:11" ht="12.75">
      <c r="A746" s="265">
        <v>355</v>
      </c>
      <c r="B746" s="259">
        <v>200</v>
      </c>
      <c r="C746" s="260">
        <v>101</v>
      </c>
      <c r="D746" s="260"/>
      <c r="E746" s="260"/>
      <c r="F746" s="260"/>
      <c r="G746" s="286" t="s">
        <v>1289</v>
      </c>
      <c r="H746" s="186">
        <v>0</v>
      </c>
      <c r="I746" s="186">
        <v>0</v>
      </c>
      <c r="J746" s="186">
        <f t="shared" si="11"/>
        <v>0</v>
      </c>
      <c r="K746" s="262"/>
    </row>
    <row r="747" spans="1:11" ht="12.75">
      <c r="A747" s="265">
        <v>355</v>
      </c>
      <c r="B747" s="259">
        <v>200</v>
      </c>
      <c r="C747" s="260">
        <v>102</v>
      </c>
      <c r="D747" s="260"/>
      <c r="E747" s="260"/>
      <c r="F747" s="260"/>
      <c r="G747" s="286" t="s">
        <v>1290</v>
      </c>
      <c r="H747" s="186">
        <v>0</v>
      </c>
      <c r="I747" s="186">
        <v>0</v>
      </c>
      <c r="J747" s="186">
        <f t="shared" si="11"/>
        <v>0</v>
      </c>
      <c r="K747" s="262"/>
    </row>
    <row r="748" spans="1:11" ht="12.75">
      <c r="A748" s="265">
        <v>355</v>
      </c>
      <c r="B748" s="259">
        <v>200</v>
      </c>
      <c r="C748" s="260">
        <v>103</v>
      </c>
      <c r="D748" s="260"/>
      <c r="E748" s="260"/>
      <c r="F748" s="260"/>
      <c r="G748" s="286" t="s">
        <v>1291</v>
      </c>
      <c r="H748" s="186">
        <v>0</v>
      </c>
      <c r="I748" s="186">
        <v>0</v>
      </c>
      <c r="J748" s="186">
        <f t="shared" si="11"/>
        <v>0</v>
      </c>
      <c r="K748" s="262"/>
    </row>
    <row r="749" spans="1:11" ht="12.75">
      <c r="A749" s="265">
        <v>355</v>
      </c>
      <c r="B749" s="259">
        <v>200</v>
      </c>
      <c r="C749" s="260">
        <v>200</v>
      </c>
      <c r="D749" s="260"/>
      <c r="E749" s="260"/>
      <c r="F749" s="260"/>
      <c r="G749" s="286" t="s">
        <v>1292</v>
      </c>
      <c r="H749" s="186">
        <v>0</v>
      </c>
      <c r="I749" s="186">
        <v>0</v>
      </c>
      <c r="J749" s="186">
        <f t="shared" si="11"/>
        <v>0</v>
      </c>
      <c r="K749" s="262"/>
    </row>
    <row r="750" spans="1:11" ht="12.75">
      <c r="A750" s="265">
        <v>355</v>
      </c>
      <c r="B750" s="259">
        <v>200</v>
      </c>
      <c r="C750" s="260">
        <v>201</v>
      </c>
      <c r="D750" s="260"/>
      <c r="E750" s="260"/>
      <c r="F750" s="260"/>
      <c r="G750" s="286" t="s">
        <v>1293</v>
      </c>
      <c r="H750" s="186">
        <v>0</v>
      </c>
      <c r="I750" s="186">
        <v>0</v>
      </c>
      <c r="J750" s="186">
        <f t="shared" si="11"/>
        <v>0</v>
      </c>
      <c r="K750" s="262"/>
    </row>
    <row r="751" spans="1:11" ht="12.75">
      <c r="A751" s="265">
        <v>355</v>
      </c>
      <c r="B751" s="259">
        <v>200</v>
      </c>
      <c r="C751" s="260">
        <v>202</v>
      </c>
      <c r="D751" s="260"/>
      <c r="E751" s="260"/>
      <c r="F751" s="260"/>
      <c r="G751" s="286" t="s">
        <v>1294</v>
      </c>
      <c r="H751" s="186">
        <v>0</v>
      </c>
      <c r="I751" s="186">
        <v>0</v>
      </c>
      <c r="J751" s="186">
        <f t="shared" si="11"/>
        <v>0</v>
      </c>
      <c r="K751" s="262"/>
    </row>
    <row r="752" spans="1:11" ht="12.75">
      <c r="A752" s="265">
        <v>355</v>
      </c>
      <c r="B752" s="259">
        <v>200</v>
      </c>
      <c r="C752" s="260">
        <v>203</v>
      </c>
      <c r="D752" s="260"/>
      <c r="E752" s="260"/>
      <c r="F752" s="260"/>
      <c r="G752" s="286" t="s">
        <v>1295</v>
      </c>
      <c r="H752" s="186">
        <v>0</v>
      </c>
      <c r="I752" s="186">
        <v>0</v>
      </c>
      <c r="J752" s="186">
        <f t="shared" si="11"/>
        <v>0</v>
      </c>
      <c r="K752" s="262"/>
    </row>
    <row r="753" spans="1:11" ht="12.75">
      <c r="A753" s="265">
        <v>355</v>
      </c>
      <c r="B753" s="259">
        <v>200</v>
      </c>
      <c r="C753" s="260">
        <v>204</v>
      </c>
      <c r="D753" s="260"/>
      <c r="E753" s="260"/>
      <c r="F753" s="260"/>
      <c r="G753" s="286" t="s">
        <v>1296</v>
      </c>
      <c r="H753" s="186">
        <v>0</v>
      </c>
      <c r="I753" s="186">
        <v>0</v>
      </c>
      <c r="J753" s="186">
        <f t="shared" si="11"/>
        <v>0</v>
      </c>
      <c r="K753" s="262"/>
    </row>
    <row r="754" spans="1:11" ht="12.75">
      <c r="A754" s="265">
        <v>355</v>
      </c>
      <c r="B754" s="259">
        <v>200</v>
      </c>
      <c r="C754" s="260">
        <v>205</v>
      </c>
      <c r="D754" s="260"/>
      <c r="E754" s="260"/>
      <c r="F754" s="260"/>
      <c r="G754" s="286" t="s">
        <v>1297</v>
      </c>
      <c r="H754" s="186">
        <v>0</v>
      </c>
      <c r="I754" s="186">
        <v>0</v>
      </c>
      <c r="J754" s="186">
        <f t="shared" si="11"/>
        <v>0</v>
      </c>
      <c r="K754" s="262"/>
    </row>
    <row r="755" spans="1:11" ht="12.75">
      <c r="A755" s="265">
        <v>355</v>
      </c>
      <c r="B755" s="259">
        <v>200</v>
      </c>
      <c r="C755" s="260">
        <v>206</v>
      </c>
      <c r="D755" s="260"/>
      <c r="E755" s="260"/>
      <c r="F755" s="260"/>
      <c r="G755" s="286" t="s">
        <v>1298</v>
      </c>
      <c r="H755" s="186">
        <v>0</v>
      </c>
      <c r="I755" s="186">
        <v>0</v>
      </c>
      <c r="J755" s="186">
        <f t="shared" si="11"/>
        <v>0</v>
      </c>
      <c r="K755" s="262"/>
    </row>
    <row r="756" spans="1:11" ht="12.75">
      <c r="A756" s="265">
        <v>355</v>
      </c>
      <c r="B756" s="259">
        <v>200</v>
      </c>
      <c r="C756" s="260">
        <v>207</v>
      </c>
      <c r="D756" s="260"/>
      <c r="E756" s="260"/>
      <c r="F756" s="260"/>
      <c r="G756" s="286" t="s">
        <v>1299</v>
      </c>
      <c r="H756" s="186">
        <v>0</v>
      </c>
      <c r="I756" s="186">
        <v>0</v>
      </c>
      <c r="J756" s="186">
        <f t="shared" si="11"/>
        <v>0</v>
      </c>
      <c r="K756" s="262"/>
    </row>
    <row r="757" spans="1:11" ht="12.75">
      <c r="A757" s="265">
        <v>355</v>
      </c>
      <c r="B757" s="259">
        <v>200</v>
      </c>
      <c r="C757" s="260">
        <v>208</v>
      </c>
      <c r="D757" s="260"/>
      <c r="E757" s="260"/>
      <c r="F757" s="260"/>
      <c r="G757" s="286" t="s">
        <v>1300</v>
      </c>
      <c r="H757" s="186">
        <v>0</v>
      </c>
      <c r="I757" s="186">
        <v>0</v>
      </c>
      <c r="J757" s="186">
        <f t="shared" si="11"/>
        <v>0</v>
      </c>
      <c r="K757" s="262"/>
    </row>
    <row r="758" spans="1:11" ht="12.75">
      <c r="A758" s="265">
        <v>355</v>
      </c>
      <c r="B758" s="259">
        <v>200</v>
      </c>
      <c r="C758" s="260">
        <v>209</v>
      </c>
      <c r="D758" s="260"/>
      <c r="E758" s="260"/>
      <c r="F758" s="260"/>
      <c r="G758" s="286" t="s">
        <v>1301</v>
      </c>
      <c r="H758" s="186">
        <v>0</v>
      </c>
      <c r="I758" s="186">
        <v>0</v>
      </c>
      <c r="J758" s="186">
        <f t="shared" si="11"/>
        <v>0</v>
      </c>
      <c r="K758" s="262"/>
    </row>
    <row r="759" spans="1:11" ht="12.75">
      <c r="A759" s="265">
        <v>355</v>
      </c>
      <c r="B759" s="259">
        <v>200</v>
      </c>
      <c r="C759" s="260">
        <v>210</v>
      </c>
      <c r="D759" s="260"/>
      <c r="E759" s="260"/>
      <c r="F759" s="260"/>
      <c r="G759" s="286" t="s">
        <v>1302</v>
      </c>
      <c r="H759" s="186">
        <v>0</v>
      </c>
      <c r="I759" s="186">
        <v>0</v>
      </c>
      <c r="J759" s="186">
        <f t="shared" si="11"/>
        <v>0</v>
      </c>
      <c r="K759" s="262"/>
    </row>
    <row r="760" spans="1:11" ht="12.75">
      <c r="A760" s="265">
        <v>355</v>
      </c>
      <c r="B760" s="259">
        <v>200</v>
      </c>
      <c r="C760" s="260">
        <v>211</v>
      </c>
      <c r="D760" s="260"/>
      <c r="E760" s="260"/>
      <c r="F760" s="260"/>
      <c r="G760" s="286" t="s">
        <v>1303</v>
      </c>
      <c r="H760" s="186">
        <v>0</v>
      </c>
      <c r="I760" s="186">
        <v>0</v>
      </c>
      <c r="J760" s="186">
        <f t="shared" si="11"/>
        <v>0</v>
      </c>
      <c r="K760" s="262"/>
    </row>
    <row r="761" spans="1:11" ht="12.75">
      <c r="A761" s="265">
        <v>355</v>
      </c>
      <c r="B761" s="259">
        <v>200</v>
      </c>
      <c r="C761" s="260">
        <v>300</v>
      </c>
      <c r="D761" s="260"/>
      <c r="E761" s="260"/>
      <c r="F761" s="260"/>
      <c r="G761" s="286" t="s">
        <v>1304</v>
      </c>
      <c r="H761" s="186">
        <v>0</v>
      </c>
      <c r="I761" s="186">
        <v>0</v>
      </c>
      <c r="J761" s="186">
        <f t="shared" si="11"/>
        <v>0</v>
      </c>
      <c r="K761" s="262"/>
    </row>
    <row r="762" spans="1:11" ht="12.75">
      <c r="A762" s="265">
        <v>355</v>
      </c>
      <c r="B762" s="259">
        <v>200</v>
      </c>
      <c r="C762" s="260">
        <v>400</v>
      </c>
      <c r="D762" s="260"/>
      <c r="E762" s="260"/>
      <c r="F762" s="260"/>
      <c r="G762" s="286" t="s">
        <v>1305</v>
      </c>
      <c r="H762" s="186">
        <v>0</v>
      </c>
      <c r="I762" s="186">
        <v>0</v>
      </c>
      <c r="J762" s="186">
        <f t="shared" si="11"/>
        <v>0</v>
      </c>
      <c r="K762" s="262"/>
    </row>
    <row r="763" spans="1:11" ht="12.75">
      <c r="A763" s="265">
        <v>355</v>
      </c>
      <c r="B763" s="259">
        <v>200</v>
      </c>
      <c r="C763" s="260">
        <v>401</v>
      </c>
      <c r="D763" s="260"/>
      <c r="E763" s="260"/>
      <c r="F763" s="260"/>
      <c r="G763" s="286" t="s">
        <v>1306</v>
      </c>
      <c r="H763" s="186">
        <v>0</v>
      </c>
      <c r="I763" s="186">
        <v>0</v>
      </c>
      <c r="J763" s="186">
        <f t="shared" si="11"/>
        <v>0</v>
      </c>
      <c r="K763" s="262"/>
    </row>
    <row r="764" spans="1:11" ht="12.75">
      <c r="A764" s="265">
        <v>355</v>
      </c>
      <c r="B764" s="259">
        <v>200</v>
      </c>
      <c r="C764" s="260">
        <v>402</v>
      </c>
      <c r="D764" s="260"/>
      <c r="E764" s="260"/>
      <c r="F764" s="260"/>
      <c r="G764" s="286" t="s">
        <v>1307</v>
      </c>
      <c r="H764" s="186">
        <v>0</v>
      </c>
      <c r="I764" s="186">
        <v>0</v>
      </c>
      <c r="J764" s="186">
        <f t="shared" si="11"/>
        <v>0</v>
      </c>
      <c r="K764" s="262"/>
    </row>
    <row r="765" spans="1:11" ht="12.75">
      <c r="A765" s="265">
        <v>355</v>
      </c>
      <c r="B765" s="259">
        <v>200</v>
      </c>
      <c r="C765" s="260">
        <v>403</v>
      </c>
      <c r="D765" s="260"/>
      <c r="E765" s="260"/>
      <c r="F765" s="260"/>
      <c r="G765" s="286" t="s">
        <v>1308</v>
      </c>
      <c r="H765" s="186">
        <v>0</v>
      </c>
      <c r="I765" s="186">
        <v>0</v>
      </c>
      <c r="J765" s="186">
        <f t="shared" si="11"/>
        <v>0</v>
      </c>
      <c r="K765" s="262"/>
    </row>
    <row r="766" spans="1:11" ht="12.75">
      <c r="A766" s="265">
        <v>355</v>
      </c>
      <c r="B766" s="259">
        <v>200</v>
      </c>
      <c r="C766" s="260">
        <v>404</v>
      </c>
      <c r="D766" s="260"/>
      <c r="E766" s="260"/>
      <c r="F766" s="260"/>
      <c r="G766" s="286" t="s">
        <v>1309</v>
      </c>
      <c r="H766" s="186">
        <v>0</v>
      </c>
      <c r="I766" s="186">
        <v>0</v>
      </c>
      <c r="J766" s="186">
        <f t="shared" si="11"/>
        <v>0</v>
      </c>
      <c r="K766" s="262"/>
    </row>
    <row r="767" spans="1:11" ht="12.75">
      <c r="A767" s="265">
        <v>355</v>
      </c>
      <c r="B767" s="259">
        <v>200</v>
      </c>
      <c r="C767" s="260">
        <v>405</v>
      </c>
      <c r="D767" s="260"/>
      <c r="E767" s="260"/>
      <c r="F767" s="260"/>
      <c r="G767" s="286" t="s">
        <v>1310</v>
      </c>
      <c r="H767" s="186">
        <v>0</v>
      </c>
      <c r="I767" s="186">
        <v>0</v>
      </c>
      <c r="J767" s="186">
        <f t="shared" si="11"/>
        <v>0</v>
      </c>
      <c r="K767" s="262"/>
    </row>
    <row r="768" spans="1:11" ht="12.75">
      <c r="A768" s="265">
        <v>355</v>
      </c>
      <c r="B768" s="259">
        <v>200</v>
      </c>
      <c r="C768" s="260">
        <v>406</v>
      </c>
      <c r="D768" s="260"/>
      <c r="E768" s="260"/>
      <c r="F768" s="260"/>
      <c r="G768" s="286" t="s">
        <v>1311</v>
      </c>
      <c r="H768" s="186">
        <v>0</v>
      </c>
      <c r="I768" s="186">
        <v>0</v>
      </c>
      <c r="J768" s="186">
        <f t="shared" si="11"/>
        <v>0</v>
      </c>
      <c r="K768" s="262"/>
    </row>
    <row r="769" spans="1:11" ht="12.75">
      <c r="A769" s="265">
        <v>355</v>
      </c>
      <c r="B769" s="259">
        <v>200</v>
      </c>
      <c r="C769" s="260">
        <v>407</v>
      </c>
      <c r="D769" s="260"/>
      <c r="E769" s="260"/>
      <c r="F769" s="260"/>
      <c r="G769" s="286" t="s">
        <v>1312</v>
      </c>
      <c r="H769" s="186">
        <v>0</v>
      </c>
      <c r="I769" s="186">
        <v>0</v>
      </c>
      <c r="J769" s="186">
        <f t="shared" si="11"/>
        <v>0</v>
      </c>
      <c r="K769" s="262"/>
    </row>
    <row r="770" spans="1:11" ht="12.75">
      <c r="A770" s="265">
        <v>355</v>
      </c>
      <c r="B770" s="259">
        <v>200</v>
      </c>
      <c r="C770" s="260">
        <v>408</v>
      </c>
      <c r="D770" s="260"/>
      <c r="E770" s="260"/>
      <c r="F770" s="260"/>
      <c r="G770" s="286" t="s">
        <v>1313</v>
      </c>
      <c r="H770" s="186">
        <v>0</v>
      </c>
      <c r="I770" s="186">
        <v>0</v>
      </c>
      <c r="J770" s="186">
        <f t="shared" si="11"/>
        <v>0</v>
      </c>
      <c r="K770" s="262"/>
    </row>
    <row r="771" spans="1:11" ht="12.75">
      <c r="A771" s="265">
        <v>355</v>
      </c>
      <c r="B771" s="259">
        <v>200</v>
      </c>
      <c r="C771" s="260">
        <v>409</v>
      </c>
      <c r="D771" s="260"/>
      <c r="E771" s="260"/>
      <c r="F771" s="260"/>
      <c r="G771" s="286" t="s">
        <v>1314</v>
      </c>
      <c r="H771" s="186">
        <v>0</v>
      </c>
      <c r="I771" s="186">
        <v>0</v>
      </c>
      <c r="J771" s="186">
        <f t="shared" si="11"/>
        <v>0</v>
      </c>
      <c r="K771" s="262"/>
    </row>
    <row r="772" spans="1:11" ht="12.75">
      <c r="A772" s="265">
        <v>355</v>
      </c>
      <c r="B772" s="259">
        <v>200</v>
      </c>
      <c r="C772" s="260">
        <v>410</v>
      </c>
      <c r="D772" s="260"/>
      <c r="E772" s="260"/>
      <c r="F772" s="260"/>
      <c r="G772" s="286" t="s">
        <v>1315</v>
      </c>
      <c r="H772" s="186">
        <v>0</v>
      </c>
      <c r="I772" s="186">
        <v>0</v>
      </c>
      <c r="J772" s="186">
        <f t="shared" si="11"/>
        <v>0</v>
      </c>
      <c r="K772" s="262"/>
    </row>
    <row r="773" spans="1:11" ht="12.75">
      <c r="A773" s="265">
        <v>355</v>
      </c>
      <c r="B773" s="259">
        <v>200</v>
      </c>
      <c r="C773" s="260">
        <v>411</v>
      </c>
      <c r="D773" s="260"/>
      <c r="E773" s="260"/>
      <c r="F773" s="260"/>
      <c r="G773" s="286" t="s">
        <v>1316</v>
      </c>
      <c r="H773" s="186">
        <v>0</v>
      </c>
      <c r="I773" s="186">
        <v>0</v>
      </c>
      <c r="J773" s="186">
        <f t="shared" si="11"/>
        <v>0</v>
      </c>
      <c r="K773" s="262"/>
    </row>
    <row r="774" spans="1:11" ht="12.75">
      <c r="A774" s="265">
        <v>355</v>
      </c>
      <c r="B774" s="259">
        <v>200</v>
      </c>
      <c r="C774" s="260">
        <v>412</v>
      </c>
      <c r="D774" s="260"/>
      <c r="E774" s="260"/>
      <c r="F774" s="260"/>
      <c r="G774" s="286" t="s">
        <v>1317</v>
      </c>
      <c r="H774" s="186">
        <v>0</v>
      </c>
      <c r="I774" s="186">
        <v>0</v>
      </c>
      <c r="J774" s="186">
        <f t="shared" si="11"/>
        <v>0</v>
      </c>
      <c r="K774" s="262"/>
    </row>
    <row r="775" spans="1:11" ht="12.75">
      <c r="A775" s="265">
        <v>355</v>
      </c>
      <c r="B775" s="259">
        <v>200</v>
      </c>
      <c r="C775" s="260">
        <v>413</v>
      </c>
      <c r="D775" s="260"/>
      <c r="E775" s="260"/>
      <c r="F775" s="260"/>
      <c r="G775" s="286" t="s">
        <v>1318</v>
      </c>
      <c r="H775" s="186">
        <v>0</v>
      </c>
      <c r="I775" s="186">
        <v>0</v>
      </c>
      <c r="J775" s="186">
        <f t="shared" ref="J775:J838" si="12">+I775-H775</f>
        <v>0</v>
      </c>
      <c r="K775" s="262"/>
    </row>
    <row r="776" spans="1:11" ht="12.75">
      <c r="A776" s="265">
        <v>355</v>
      </c>
      <c r="B776" s="259">
        <v>200</v>
      </c>
      <c r="C776" s="260">
        <v>414</v>
      </c>
      <c r="D776" s="260"/>
      <c r="E776" s="260"/>
      <c r="F776" s="260"/>
      <c r="G776" s="286" t="s">
        <v>1319</v>
      </c>
      <c r="H776" s="186">
        <v>0</v>
      </c>
      <c r="I776" s="186">
        <v>0</v>
      </c>
      <c r="J776" s="186">
        <f t="shared" si="12"/>
        <v>0</v>
      </c>
      <c r="K776" s="262"/>
    </row>
    <row r="777" spans="1:11" ht="12.75">
      <c r="A777" s="265">
        <v>355</v>
      </c>
      <c r="B777" s="259">
        <v>200</v>
      </c>
      <c r="C777" s="260">
        <v>415</v>
      </c>
      <c r="D777" s="260"/>
      <c r="E777" s="260"/>
      <c r="F777" s="260"/>
      <c r="G777" s="286" t="s">
        <v>1320</v>
      </c>
      <c r="H777" s="186">
        <v>0</v>
      </c>
      <c r="I777" s="186">
        <v>0</v>
      </c>
      <c r="J777" s="186">
        <f t="shared" si="12"/>
        <v>0</v>
      </c>
      <c r="K777" s="262"/>
    </row>
    <row r="778" spans="1:11" ht="12.75">
      <c r="A778" s="265">
        <v>355</v>
      </c>
      <c r="B778" s="259">
        <v>200</v>
      </c>
      <c r="C778" s="260">
        <v>416</v>
      </c>
      <c r="D778" s="260"/>
      <c r="E778" s="260"/>
      <c r="F778" s="260"/>
      <c r="G778" s="286" t="s">
        <v>1321</v>
      </c>
      <c r="H778" s="186">
        <v>0</v>
      </c>
      <c r="I778" s="186">
        <v>0</v>
      </c>
      <c r="J778" s="186">
        <f t="shared" si="12"/>
        <v>0</v>
      </c>
      <c r="K778" s="262"/>
    </row>
    <row r="779" spans="1:11" ht="12.75">
      <c r="A779" s="265">
        <v>355</v>
      </c>
      <c r="B779" s="259">
        <v>200</v>
      </c>
      <c r="C779" s="260">
        <v>500</v>
      </c>
      <c r="D779" s="260"/>
      <c r="E779" s="260"/>
      <c r="F779" s="260"/>
      <c r="G779" s="286" t="s">
        <v>1322</v>
      </c>
      <c r="H779" s="186">
        <v>0</v>
      </c>
      <c r="I779" s="186">
        <v>0</v>
      </c>
      <c r="J779" s="186">
        <f t="shared" si="12"/>
        <v>0</v>
      </c>
      <c r="K779" s="262"/>
    </row>
    <row r="780" spans="1:11" ht="12.75">
      <c r="A780" s="265">
        <v>355</v>
      </c>
      <c r="B780" s="259">
        <v>200</v>
      </c>
      <c r="C780" s="260">
        <v>600</v>
      </c>
      <c r="D780" s="260"/>
      <c r="E780" s="260"/>
      <c r="F780" s="260"/>
      <c r="G780" s="286" t="s">
        <v>1323</v>
      </c>
      <c r="H780" s="186">
        <v>0</v>
      </c>
      <c r="I780" s="186">
        <v>0</v>
      </c>
      <c r="J780" s="186">
        <f t="shared" si="12"/>
        <v>0</v>
      </c>
      <c r="K780" s="262"/>
    </row>
    <row r="781" spans="1:11" ht="12.75">
      <c r="A781" s="265">
        <v>355</v>
      </c>
      <c r="B781" s="259">
        <v>200</v>
      </c>
      <c r="C781" s="260">
        <v>601</v>
      </c>
      <c r="D781" s="260"/>
      <c r="E781" s="260"/>
      <c r="F781" s="260"/>
      <c r="G781" s="288" t="s">
        <v>1324</v>
      </c>
      <c r="H781" s="186">
        <v>0</v>
      </c>
      <c r="I781" s="186">
        <v>0</v>
      </c>
      <c r="J781" s="186">
        <f t="shared" si="12"/>
        <v>0</v>
      </c>
      <c r="K781" s="262"/>
    </row>
    <row r="782" spans="1:11" ht="12.75">
      <c r="A782" s="265">
        <v>355</v>
      </c>
      <c r="B782" s="259">
        <v>200</v>
      </c>
      <c r="C782" s="260">
        <v>602</v>
      </c>
      <c r="D782" s="260"/>
      <c r="E782" s="260"/>
      <c r="F782" s="260"/>
      <c r="G782" s="286" t="s">
        <v>1325</v>
      </c>
      <c r="H782" s="186">
        <v>0</v>
      </c>
      <c r="I782" s="186">
        <v>0</v>
      </c>
      <c r="J782" s="186">
        <f t="shared" si="12"/>
        <v>0</v>
      </c>
      <c r="K782" s="262"/>
    </row>
    <row r="783" spans="1:11" ht="12.75">
      <c r="A783" s="265">
        <v>355</v>
      </c>
      <c r="B783" s="259">
        <v>200</v>
      </c>
      <c r="C783" s="260">
        <v>603</v>
      </c>
      <c r="D783" s="260"/>
      <c r="E783" s="260"/>
      <c r="F783" s="260"/>
      <c r="G783" s="286" t="s">
        <v>1326</v>
      </c>
      <c r="H783" s="186">
        <v>0</v>
      </c>
      <c r="I783" s="186">
        <v>0</v>
      </c>
      <c r="J783" s="186">
        <f t="shared" si="12"/>
        <v>0</v>
      </c>
      <c r="K783" s="262"/>
    </row>
    <row r="784" spans="1:11" ht="12.75">
      <c r="A784" s="265">
        <v>355</v>
      </c>
      <c r="B784" s="259">
        <v>200</v>
      </c>
      <c r="C784" s="260">
        <v>700</v>
      </c>
      <c r="D784" s="260"/>
      <c r="E784" s="260"/>
      <c r="F784" s="260"/>
      <c r="G784" s="286" t="s">
        <v>1327</v>
      </c>
      <c r="H784" s="186">
        <v>0</v>
      </c>
      <c r="I784" s="186">
        <v>0</v>
      </c>
      <c r="J784" s="186">
        <f t="shared" si="12"/>
        <v>0</v>
      </c>
      <c r="K784" s="262"/>
    </row>
    <row r="785" spans="1:11" ht="12.75">
      <c r="A785" s="265">
        <v>355</v>
      </c>
      <c r="B785" s="259">
        <v>200</v>
      </c>
      <c r="C785" s="260">
        <v>701</v>
      </c>
      <c r="D785" s="260"/>
      <c r="E785" s="260"/>
      <c r="F785" s="260"/>
      <c r="G785" s="286" t="s">
        <v>1328</v>
      </c>
      <c r="H785" s="186">
        <v>0</v>
      </c>
      <c r="I785" s="186">
        <v>0</v>
      </c>
      <c r="J785" s="186">
        <f t="shared" si="12"/>
        <v>0</v>
      </c>
      <c r="K785" s="262"/>
    </row>
    <row r="786" spans="1:11" ht="12.75">
      <c r="A786" s="265">
        <v>355</v>
      </c>
      <c r="B786" s="259">
        <v>200</v>
      </c>
      <c r="C786" s="260">
        <v>702</v>
      </c>
      <c r="D786" s="260"/>
      <c r="E786" s="260"/>
      <c r="F786" s="260"/>
      <c r="G786" s="288" t="s">
        <v>1329</v>
      </c>
      <c r="H786" s="186">
        <v>0</v>
      </c>
      <c r="I786" s="186">
        <v>0</v>
      </c>
      <c r="J786" s="186">
        <f t="shared" si="12"/>
        <v>0</v>
      </c>
      <c r="K786" s="262"/>
    </row>
    <row r="787" spans="1:11" ht="12.75">
      <c r="A787" s="265">
        <v>355</v>
      </c>
      <c r="B787" s="259">
        <v>200</v>
      </c>
      <c r="C787" s="260">
        <v>900</v>
      </c>
      <c r="D787" s="260"/>
      <c r="E787" s="260"/>
      <c r="F787" s="260"/>
      <c r="G787" s="286" t="s">
        <v>1330</v>
      </c>
      <c r="H787" s="186">
        <v>0</v>
      </c>
      <c r="I787" s="186">
        <v>0</v>
      </c>
      <c r="J787" s="186">
        <f t="shared" si="12"/>
        <v>0</v>
      </c>
      <c r="K787" s="262"/>
    </row>
    <row r="788" spans="1:11" ht="12.75">
      <c r="A788" s="265">
        <v>355</v>
      </c>
      <c r="B788" s="259">
        <v>200</v>
      </c>
      <c r="C788" s="260">
        <v>901</v>
      </c>
      <c r="D788" s="260"/>
      <c r="E788" s="260"/>
      <c r="F788" s="260"/>
      <c r="G788" s="286" t="s">
        <v>1331</v>
      </c>
      <c r="H788" s="186">
        <v>0</v>
      </c>
      <c r="I788" s="186">
        <v>0</v>
      </c>
      <c r="J788" s="186">
        <f t="shared" si="12"/>
        <v>0</v>
      </c>
      <c r="K788" s="262"/>
    </row>
    <row r="789" spans="1:11" ht="12.75">
      <c r="A789" s="265">
        <v>355</v>
      </c>
      <c r="B789" s="259">
        <v>200</v>
      </c>
      <c r="C789" s="260">
        <v>902</v>
      </c>
      <c r="D789" s="260"/>
      <c r="E789" s="260"/>
      <c r="F789" s="260"/>
      <c r="G789" s="286" t="s">
        <v>1332</v>
      </c>
      <c r="H789" s="186">
        <v>0</v>
      </c>
      <c r="I789" s="186">
        <v>0</v>
      </c>
      <c r="J789" s="186">
        <f t="shared" si="12"/>
        <v>0</v>
      </c>
      <c r="K789" s="262"/>
    </row>
    <row r="790" spans="1:11" ht="12.75">
      <c r="A790" s="265">
        <v>355</v>
      </c>
      <c r="B790" s="259">
        <v>200</v>
      </c>
      <c r="C790" s="260">
        <v>903</v>
      </c>
      <c r="D790" s="260"/>
      <c r="E790" s="260"/>
      <c r="F790" s="260"/>
      <c r="G790" s="286" t="s">
        <v>1333</v>
      </c>
      <c r="H790" s="186">
        <v>0</v>
      </c>
      <c r="I790" s="186">
        <v>0</v>
      </c>
      <c r="J790" s="186">
        <f t="shared" si="12"/>
        <v>0</v>
      </c>
      <c r="K790" s="262"/>
    </row>
    <row r="791" spans="1:11" ht="12.75">
      <c r="A791" s="265">
        <v>355</v>
      </c>
      <c r="B791" s="259">
        <v>200</v>
      </c>
      <c r="C791" s="260">
        <v>990</v>
      </c>
      <c r="D791" s="260"/>
      <c r="E791" s="260"/>
      <c r="F791" s="260"/>
      <c r="G791" s="286" t="s">
        <v>1334</v>
      </c>
      <c r="H791" s="186">
        <v>0</v>
      </c>
      <c r="I791" s="186">
        <v>0</v>
      </c>
      <c r="J791" s="186">
        <f t="shared" si="12"/>
        <v>0</v>
      </c>
      <c r="K791" s="262"/>
    </row>
    <row r="792" spans="1:11" ht="12.75">
      <c r="A792" s="251">
        <v>360</v>
      </c>
      <c r="B792" s="252">
        <v>0</v>
      </c>
      <c r="C792" s="252">
        <v>0</v>
      </c>
      <c r="D792" s="252">
        <v>0</v>
      </c>
      <c r="E792" s="252">
        <v>0</v>
      </c>
      <c r="F792" s="252">
        <v>0</v>
      </c>
      <c r="G792" s="253" t="s">
        <v>73</v>
      </c>
      <c r="H792" s="184">
        <v>0</v>
      </c>
      <c r="I792" s="184">
        <v>0</v>
      </c>
      <c r="J792" s="184">
        <f t="shared" si="12"/>
        <v>0</v>
      </c>
      <c r="K792" s="274" t="s">
        <v>1335</v>
      </c>
    </row>
    <row r="793" spans="1:11" ht="12.75">
      <c r="A793" s="265">
        <v>360</v>
      </c>
      <c r="B793" s="260">
        <v>100</v>
      </c>
      <c r="C793" s="260"/>
      <c r="D793" s="260"/>
      <c r="E793" s="260"/>
      <c r="F793" s="260"/>
      <c r="G793" s="266" t="s">
        <v>1336</v>
      </c>
      <c r="H793" s="184">
        <v>0</v>
      </c>
      <c r="I793" s="184">
        <v>0</v>
      </c>
      <c r="J793" s="184">
        <f t="shared" si="12"/>
        <v>0</v>
      </c>
      <c r="K793" s="262" t="s">
        <v>1337</v>
      </c>
    </row>
    <row r="794" spans="1:11" ht="12.75">
      <c r="A794" s="265">
        <v>360</v>
      </c>
      <c r="B794" s="260">
        <v>100</v>
      </c>
      <c r="C794" s="260">
        <v>10</v>
      </c>
      <c r="D794" s="260"/>
      <c r="E794" s="260"/>
      <c r="F794" s="260"/>
      <c r="G794" s="266" t="s">
        <v>540</v>
      </c>
      <c r="H794" s="185"/>
      <c r="I794" s="185">
        <v>0</v>
      </c>
      <c r="J794" s="185">
        <f t="shared" si="12"/>
        <v>0</v>
      </c>
      <c r="K794" s="262" t="s">
        <v>1338</v>
      </c>
    </row>
    <row r="795" spans="1:11" ht="12.75">
      <c r="A795" s="265">
        <v>360</v>
      </c>
      <c r="B795" s="260">
        <v>100</v>
      </c>
      <c r="C795" s="260">
        <v>20</v>
      </c>
      <c r="D795" s="260"/>
      <c r="E795" s="260"/>
      <c r="F795" s="260"/>
      <c r="G795" s="261" t="s">
        <v>557</v>
      </c>
      <c r="H795" s="185"/>
      <c r="I795" s="185">
        <v>0</v>
      </c>
      <c r="J795" s="185">
        <f t="shared" si="12"/>
        <v>0</v>
      </c>
      <c r="K795" s="262" t="s">
        <v>1339</v>
      </c>
    </row>
    <row r="796" spans="1:11" ht="12.75">
      <c r="A796" s="265">
        <v>360</v>
      </c>
      <c r="B796" s="260">
        <v>100</v>
      </c>
      <c r="C796" s="260">
        <v>30</v>
      </c>
      <c r="D796" s="260"/>
      <c r="E796" s="260"/>
      <c r="F796" s="260"/>
      <c r="G796" s="266" t="s">
        <v>565</v>
      </c>
      <c r="H796" s="185"/>
      <c r="I796" s="185">
        <v>0</v>
      </c>
      <c r="J796" s="185">
        <f t="shared" si="12"/>
        <v>0</v>
      </c>
      <c r="K796" s="262" t="s">
        <v>1340</v>
      </c>
    </row>
    <row r="797" spans="1:11" ht="12.75">
      <c r="A797" s="265">
        <v>360</v>
      </c>
      <c r="B797" s="260">
        <v>100</v>
      </c>
      <c r="C797" s="260">
        <v>40</v>
      </c>
      <c r="D797" s="260"/>
      <c r="E797" s="260"/>
      <c r="F797" s="260"/>
      <c r="G797" s="261" t="s">
        <v>573</v>
      </c>
      <c r="H797" s="185"/>
      <c r="I797" s="185">
        <v>0</v>
      </c>
      <c r="J797" s="185">
        <f t="shared" si="12"/>
        <v>0</v>
      </c>
      <c r="K797" s="262" t="s">
        <v>1341</v>
      </c>
    </row>
    <row r="798" spans="1:11" ht="12.75">
      <c r="A798" s="265">
        <v>360</v>
      </c>
      <c r="B798" s="260">
        <v>100</v>
      </c>
      <c r="C798" s="260">
        <v>50</v>
      </c>
      <c r="D798" s="260"/>
      <c r="E798" s="260"/>
      <c r="F798" s="260"/>
      <c r="G798" s="266" t="s">
        <v>575</v>
      </c>
      <c r="H798" s="185"/>
      <c r="I798" s="185">
        <v>0</v>
      </c>
      <c r="J798" s="185">
        <f t="shared" si="12"/>
        <v>0</v>
      </c>
      <c r="K798" s="262" t="s">
        <v>1342</v>
      </c>
    </row>
    <row r="799" spans="1:11" ht="12.75">
      <c r="A799" s="265">
        <v>360</v>
      </c>
      <c r="B799" s="260">
        <v>100</v>
      </c>
      <c r="C799" s="260">
        <v>60</v>
      </c>
      <c r="D799" s="260"/>
      <c r="E799" s="260"/>
      <c r="F799" s="260"/>
      <c r="G799" s="261" t="s">
        <v>577</v>
      </c>
      <c r="H799" s="185"/>
      <c r="I799" s="185">
        <v>0</v>
      </c>
      <c r="J799" s="185">
        <f t="shared" si="12"/>
        <v>0</v>
      </c>
      <c r="K799" s="262" t="s">
        <v>1343</v>
      </c>
    </row>
    <row r="800" spans="1:11" ht="12.75">
      <c r="A800" s="265">
        <v>360</v>
      </c>
      <c r="B800" s="260">
        <v>100</v>
      </c>
      <c r="C800" s="260">
        <v>70</v>
      </c>
      <c r="D800" s="260"/>
      <c r="E800" s="260"/>
      <c r="F800" s="260"/>
      <c r="G800" s="266" t="s">
        <v>579</v>
      </c>
      <c r="H800" s="185"/>
      <c r="I800" s="185">
        <v>0</v>
      </c>
      <c r="J800" s="185">
        <f t="shared" si="12"/>
        <v>0</v>
      </c>
      <c r="K800" s="262" t="s">
        <v>1344</v>
      </c>
    </row>
    <row r="801" spans="1:11" ht="12.75">
      <c r="A801" s="265">
        <v>360</v>
      </c>
      <c r="B801" s="260">
        <v>100</v>
      </c>
      <c r="C801" s="260">
        <v>80</v>
      </c>
      <c r="D801" s="260"/>
      <c r="E801" s="260"/>
      <c r="F801" s="260"/>
      <c r="G801" s="261" t="s">
        <v>591</v>
      </c>
      <c r="H801" s="185"/>
      <c r="I801" s="185">
        <v>0</v>
      </c>
      <c r="J801" s="185">
        <f t="shared" si="12"/>
        <v>0</v>
      </c>
      <c r="K801" s="262" t="s">
        <v>1345</v>
      </c>
    </row>
    <row r="802" spans="1:11" ht="12.75">
      <c r="A802" s="265">
        <v>360</v>
      </c>
      <c r="B802" s="260">
        <v>200</v>
      </c>
      <c r="C802" s="260"/>
      <c r="D802" s="260"/>
      <c r="E802" s="260"/>
      <c r="F802" s="260"/>
      <c r="G802" s="266" t="s">
        <v>1346</v>
      </c>
      <c r="H802" s="184">
        <v>0</v>
      </c>
      <c r="I802" s="184">
        <v>0</v>
      </c>
      <c r="J802" s="184">
        <f t="shared" si="12"/>
        <v>0</v>
      </c>
      <c r="K802" s="262" t="s">
        <v>1347</v>
      </c>
    </row>
    <row r="803" spans="1:11" ht="12.75">
      <c r="A803" s="265">
        <v>360</v>
      </c>
      <c r="B803" s="260">
        <v>200</v>
      </c>
      <c r="C803" s="260">
        <v>10</v>
      </c>
      <c r="D803" s="282"/>
      <c r="E803" s="282"/>
      <c r="F803" s="282"/>
      <c r="G803" s="283" t="s">
        <v>595</v>
      </c>
      <c r="H803" s="306"/>
      <c r="I803" s="306">
        <v>0</v>
      </c>
      <c r="J803" s="306">
        <f t="shared" si="12"/>
        <v>0</v>
      </c>
      <c r="K803" s="262" t="s">
        <v>1348</v>
      </c>
    </row>
    <row r="804" spans="1:11" ht="12.75">
      <c r="A804" s="265">
        <v>360</v>
      </c>
      <c r="B804" s="260">
        <v>200</v>
      </c>
      <c r="C804" s="260">
        <v>20</v>
      </c>
      <c r="D804" s="282"/>
      <c r="E804" s="282"/>
      <c r="F804" s="282"/>
      <c r="G804" s="283" t="s">
        <v>597</v>
      </c>
      <c r="H804" s="306"/>
      <c r="I804" s="306">
        <v>0</v>
      </c>
      <c r="J804" s="306">
        <f t="shared" si="12"/>
        <v>0</v>
      </c>
      <c r="K804" s="262" t="s">
        <v>1349</v>
      </c>
    </row>
    <row r="805" spans="1:11" ht="12.75">
      <c r="A805" s="265">
        <v>360</v>
      </c>
      <c r="B805" s="260">
        <v>200</v>
      </c>
      <c r="C805" s="260">
        <v>30</v>
      </c>
      <c r="D805" s="282"/>
      <c r="E805" s="282"/>
      <c r="F805" s="282"/>
      <c r="G805" s="283" t="s">
        <v>599</v>
      </c>
      <c r="H805" s="306"/>
      <c r="I805" s="306">
        <v>0</v>
      </c>
      <c r="J805" s="306">
        <f t="shared" si="12"/>
        <v>0</v>
      </c>
      <c r="K805" s="262" t="s">
        <v>1350</v>
      </c>
    </row>
    <row r="806" spans="1:11" ht="12.75">
      <c r="A806" s="265">
        <v>360</v>
      </c>
      <c r="B806" s="260">
        <v>200</v>
      </c>
      <c r="C806" s="260">
        <v>40</v>
      </c>
      <c r="D806" s="282"/>
      <c r="E806" s="282"/>
      <c r="F806" s="282"/>
      <c r="G806" s="283" t="s">
        <v>601</v>
      </c>
      <c r="H806" s="306"/>
      <c r="I806" s="306">
        <v>0</v>
      </c>
      <c r="J806" s="306">
        <f t="shared" si="12"/>
        <v>0</v>
      </c>
      <c r="K806" s="262" t="s">
        <v>1351</v>
      </c>
    </row>
    <row r="807" spans="1:11" ht="12.75">
      <c r="A807" s="265">
        <v>360</v>
      </c>
      <c r="B807" s="260">
        <v>200</v>
      </c>
      <c r="C807" s="260">
        <v>50</v>
      </c>
      <c r="D807" s="282"/>
      <c r="E807" s="282"/>
      <c r="F807" s="282"/>
      <c r="G807" s="283" t="s">
        <v>606</v>
      </c>
      <c r="H807" s="306"/>
      <c r="I807" s="306">
        <v>0</v>
      </c>
      <c r="J807" s="306">
        <f t="shared" si="12"/>
        <v>0</v>
      </c>
      <c r="K807" s="262" t="s">
        <v>1352</v>
      </c>
    </row>
    <row r="808" spans="1:11" ht="12.75">
      <c r="A808" s="265">
        <v>360</v>
      </c>
      <c r="B808" s="260">
        <v>200</v>
      </c>
      <c r="C808" s="260">
        <v>60</v>
      </c>
      <c r="D808" s="282"/>
      <c r="E808" s="282"/>
      <c r="F808" s="282"/>
      <c r="G808" s="283" t="s">
        <v>2113</v>
      </c>
      <c r="H808" s="306"/>
      <c r="I808" s="306">
        <v>0</v>
      </c>
      <c r="J808" s="306">
        <f t="shared" si="12"/>
        <v>0</v>
      </c>
      <c r="K808" s="262" t="s">
        <v>1353</v>
      </c>
    </row>
    <row r="809" spans="1:11" ht="12.75">
      <c r="A809" s="251">
        <v>365</v>
      </c>
      <c r="B809" s="252">
        <v>0</v>
      </c>
      <c r="C809" s="252">
        <v>0</v>
      </c>
      <c r="D809" s="252">
        <v>0</v>
      </c>
      <c r="E809" s="252">
        <v>0</v>
      </c>
      <c r="F809" s="252">
        <v>0</v>
      </c>
      <c r="G809" s="253" t="s">
        <v>1354</v>
      </c>
      <c r="H809" s="184">
        <v>0</v>
      </c>
      <c r="I809" s="184">
        <v>0</v>
      </c>
      <c r="J809" s="184">
        <f t="shared" si="12"/>
        <v>0</v>
      </c>
      <c r="K809" s="274" t="s">
        <v>1355</v>
      </c>
    </row>
    <row r="810" spans="1:11" ht="12.75">
      <c r="A810" s="265">
        <v>365</v>
      </c>
      <c r="B810" s="259">
        <v>100</v>
      </c>
      <c r="C810" s="259"/>
      <c r="D810" s="259"/>
      <c r="E810" s="259"/>
      <c r="F810" s="259"/>
      <c r="G810" s="257" t="s">
        <v>1356</v>
      </c>
      <c r="H810" s="184">
        <v>0</v>
      </c>
      <c r="I810" s="184">
        <v>0</v>
      </c>
      <c r="J810" s="184">
        <f t="shared" si="12"/>
        <v>0</v>
      </c>
      <c r="K810" s="262" t="s">
        <v>1357</v>
      </c>
    </row>
    <row r="811" spans="1:11" ht="12.75">
      <c r="A811" s="265">
        <v>365</v>
      </c>
      <c r="B811" s="259">
        <v>100</v>
      </c>
      <c r="C811" s="260">
        <v>100</v>
      </c>
      <c r="D811" s="260"/>
      <c r="E811" s="260"/>
      <c r="F811" s="260"/>
      <c r="G811" s="266" t="s">
        <v>1358</v>
      </c>
      <c r="H811" s="185">
        <v>0</v>
      </c>
      <c r="I811" s="185">
        <v>0</v>
      </c>
      <c r="J811" s="185">
        <f t="shared" si="12"/>
        <v>0</v>
      </c>
      <c r="K811" s="262" t="s">
        <v>1359</v>
      </c>
    </row>
    <row r="812" spans="1:11" ht="12.75">
      <c r="A812" s="265">
        <v>365</v>
      </c>
      <c r="B812" s="259">
        <v>100</v>
      </c>
      <c r="C812" s="260">
        <v>200</v>
      </c>
      <c r="D812" s="260"/>
      <c r="E812" s="260"/>
      <c r="F812" s="260"/>
      <c r="G812" s="266" t="s">
        <v>1360</v>
      </c>
      <c r="H812" s="185">
        <v>0</v>
      </c>
      <c r="I812" s="185">
        <v>0</v>
      </c>
      <c r="J812" s="185">
        <f t="shared" si="12"/>
        <v>0</v>
      </c>
      <c r="K812" s="262" t="s">
        <v>1361</v>
      </c>
    </row>
    <row r="813" spans="1:11" ht="22.5">
      <c r="A813" s="265">
        <v>365</v>
      </c>
      <c r="B813" s="259">
        <v>100</v>
      </c>
      <c r="C813" s="260">
        <v>300</v>
      </c>
      <c r="D813" s="260"/>
      <c r="E813" s="260"/>
      <c r="F813" s="260"/>
      <c r="G813" s="266" t="s">
        <v>1362</v>
      </c>
      <c r="H813" s="185">
        <v>0</v>
      </c>
      <c r="I813" s="185">
        <v>0</v>
      </c>
      <c r="J813" s="185">
        <f t="shared" si="12"/>
        <v>0</v>
      </c>
      <c r="K813" s="262" t="s">
        <v>1363</v>
      </c>
    </row>
    <row r="814" spans="1:11" ht="22.5">
      <c r="A814" s="265">
        <v>365</v>
      </c>
      <c r="B814" s="259">
        <v>100</v>
      </c>
      <c r="C814" s="260">
        <v>400</v>
      </c>
      <c r="D814" s="260"/>
      <c r="E814" s="260"/>
      <c r="F814" s="260"/>
      <c r="G814" s="266" t="s">
        <v>1364</v>
      </c>
      <c r="H814" s="185"/>
      <c r="I814" s="185">
        <v>0</v>
      </c>
      <c r="J814" s="185">
        <f t="shared" si="12"/>
        <v>0</v>
      </c>
      <c r="K814" s="262" t="s">
        <v>1365</v>
      </c>
    </row>
    <row r="815" spans="1:11" ht="12.75">
      <c r="A815" s="265">
        <v>365</v>
      </c>
      <c r="B815" s="259">
        <v>100</v>
      </c>
      <c r="C815" s="260">
        <v>450</v>
      </c>
      <c r="D815" s="260"/>
      <c r="E815" s="260"/>
      <c r="F815" s="260"/>
      <c r="G815" s="266" t="s">
        <v>1366</v>
      </c>
      <c r="H815" s="306">
        <v>12433629.039999999</v>
      </c>
      <c r="I815" s="306">
        <v>12454820</v>
      </c>
      <c r="J815" s="306">
        <f t="shared" si="12"/>
        <v>21190.960000000894</v>
      </c>
      <c r="K815" s="262" t="s">
        <v>1367</v>
      </c>
    </row>
    <row r="816" spans="1:11" ht="12.75">
      <c r="A816" s="265">
        <v>365</v>
      </c>
      <c r="B816" s="259">
        <v>100</v>
      </c>
      <c r="C816" s="259">
        <v>500</v>
      </c>
      <c r="D816" s="259"/>
      <c r="E816" s="259"/>
      <c r="F816" s="259"/>
      <c r="G816" s="257" t="s">
        <v>1368</v>
      </c>
      <c r="H816" s="184">
        <v>0</v>
      </c>
      <c r="I816" s="184">
        <v>0</v>
      </c>
      <c r="J816" s="184">
        <f t="shared" si="12"/>
        <v>0</v>
      </c>
      <c r="K816" s="262" t="s">
        <v>1369</v>
      </c>
    </row>
    <row r="817" spans="1:11" ht="12.75">
      <c r="A817" s="265">
        <v>365</v>
      </c>
      <c r="B817" s="259">
        <v>100</v>
      </c>
      <c r="C817" s="259">
        <v>500</v>
      </c>
      <c r="D817" s="260">
        <v>100</v>
      </c>
      <c r="E817" s="260"/>
      <c r="F817" s="260"/>
      <c r="G817" s="289" t="s">
        <v>1370</v>
      </c>
      <c r="H817" s="311">
        <v>0</v>
      </c>
      <c r="I817" s="311">
        <v>0</v>
      </c>
      <c r="J817" s="311">
        <f t="shared" si="12"/>
        <v>0</v>
      </c>
      <c r="K817" s="262"/>
    </row>
    <row r="818" spans="1:11" ht="12.75">
      <c r="A818" s="265">
        <v>365</v>
      </c>
      <c r="B818" s="259">
        <v>100</v>
      </c>
      <c r="C818" s="259">
        <v>500</v>
      </c>
      <c r="D818" s="260">
        <v>200</v>
      </c>
      <c r="E818" s="260"/>
      <c r="F818" s="260"/>
      <c r="G818" s="266" t="s">
        <v>1371</v>
      </c>
      <c r="H818" s="311">
        <v>0</v>
      </c>
      <c r="I818" s="311">
        <v>0</v>
      </c>
      <c r="J818" s="311">
        <f t="shared" si="12"/>
        <v>0</v>
      </c>
      <c r="K818" s="262"/>
    </row>
    <row r="819" spans="1:11" ht="12.75">
      <c r="A819" s="265">
        <v>365</v>
      </c>
      <c r="B819" s="259">
        <v>100</v>
      </c>
      <c r="C819" s="259">
        <v>500</v>
      </c>
      <c r="D819" s="260">
        <v>900</v>
      </c>
      <c r="E819" s="260"/>
      <c r="F819" s="260"/>
      <c r="G819" s="266" t="s">
        <v>1368</v>
      </c>
      <c r="H819" s="311">
        <v>0</v>
      </c>
      <c r="I819" s="311">
        <v>46535</v>
      </c>
      <c r="J819" s="311">
        <f t="shared" si="12"/>
        <v>46535</v>
      </c>
      <c r="K819" s="262"/>
    </row>
    <row r="820" spans="1:11" ht="12.75">
      <c r="A820" s="265">
        <v>365</v>
      </c>
      <c r="B820" s="259">
        <v>100</v>
      </c>
      <c r="C820" s="260">
        <v>600</v>
      </c>
      <c r="D820" s="260"/>
      <c r="E820" s="260"/>
      <c r="F820" s="260"/>
      <c r="G820" s="266" t="s">
        <v>1372</v>
      </c>
      <c r="H820" s="311"/>
      <c r="I820" s="311">
        <v>0</v>
      </c>
      <c r="J820" s="311">
        <f t="shared" si="12"/>
        <v>0</v>
      </c>
      <c r="K820" s="262" t="s">
        <v>1373</v>
      </c>
    </row>
    <row r="821" spans="1:11" ht="12.75">
      <c r="A821" s="265">
        <v>365</v>
      </c>
      <c r="B821" s="259">
        <v>200</v>
      </c>
      <c r="C821" s="259"/>
      <c r="D821" s="259"/>
      <c r="E821" s="259"/>
      <c r="F821" s="259"/>
      <c r="G821" s="257" t="s">
        <v>1374</v>
      </c>
      <c r="H821" s="184">
        <v>0</v>
      </c>
      <c r="I821" s="184">
        <v>0</v>
      </c>
      <c r="J821" s="184">
        <f t="shared" si="12"/>
        <v>0</v>
      </c>
      <c r="K821" s="262" t="s">
        <v>1375</v>
      </c>
    </row>
    <row r="822" spans="1:11" ht="12.75">
      <c r="A822" s="265">
        <v>365</v>
      </c>
      <c r="B822" s="259">
        <v>200</v>
      </c>
      <c r="C822" s="260">
        <v>100</v>
      </c>
      <c r="D822" s="260"/>
      <c r="E822" s="260"/>
      <c r="F822" s="260"/>
      <c r="G822" s="266" t="s">
        <v>1376</v>
      </c>
      <c r="H822" s="186">
        <v>0</v>
      </c>
      <c r="I822" s="186">
        <v>0</v>
      </c>
      <c r="J822" s="186">
        <f t="shared" si="12"/>
        <v>0</v>
      </c>
      <c r="K822" s="262"/>
    </row>
    <row r="823" spans="1:11" ht="12.75">
      <c r="A823" s="265">
        <v>365</v>
      </c>
      <c r="B823" s="259">
        <v>200</v>
      </c>
      <c r="C823" s="260">
        <v>200</v>
      </c>
      <c r="D823" s="260"/>
      <c r="E823" s="260"/>
      <c r="F823" s="260"/>
      <c r="G823" s="266" t="s">
        <v>1377</v>
      </c>
      <c r="H823" s="186">
        <v>0</v>
      </c>
      <c r="I823" s="186">
        <v>0</v>
      </c>
      <c r="J823" s="186">
        <f t="shared" si="12"/>
        <v>0</v>
      </c>
      <c r="K823" s="262"/>
    </row>
    <row r="824" spans="1:11" ht="12.75">
      <c r="A824" s="265">
        <v>365</v>
      </c>
      <c r="B824" s="259">
        <v>300</v>
      </c>
      <c r="C824" s="259"/>
      <c r="D824" s="259"/>
      <c r="E824" s="259"/>
      <c r="F824" s="259"/>
      <c r="G824" s="257" t="s">
        <v>1378</v>
      </c>
      <c r="H824" s="184">
        <v>0</v>
      </c>
      <c r="I824" s="184">
        <v>0</v>
      </c>
      <c r="J824" s="184">
        <f t="shared" si="12"/>
        <v>0</v>
      </c>
      <c r="K824" s="262" t="s">
        <v>1379</v>
      </c>
    </row>
    <row r="825" spans="1:11" ht="22.5">
      <c r="A825" s="265">
        <v>365</v>
      </c>
      <c r="B825" s="259">
        <v>300</v>
      </c>
      <c r="C825" s="260">
        <v>50</v>
      </c>
      <c r="D825" s="259"/>
      <c r="E825" s="259"/>
      <c r="F825" s="259"/>
      <c r="G825" s="266" t="s">
        <v>1380</v>
      </c>
      <c r="H825" s="185">
        <v>77562.960000000006</v>
      </c>
      <c r="I825" s="185">
        <v>0</v>
      </c>
      <c r="J825" s="185">
        <f t="shared" si="12"/>
        <v>-77562.960000000006</v>
      </c>
      <c r="K825" s="262" t="s">
        <v>1381</v>
      </c>
    </row>
    <row r="826" spans="1:11" ht="22.5">
      <c r="A826" s="265">
        <v>365</v>
      </c>
      <c r="B826" s="259">
        <v>300</v>
      </c>
      <c r="C826" s="260">
        <v>100</v>
      </c>
      <c r="D826" s="260"/>
      <c r="E826" s="260"/>
      <c r="F826" s="260"/>
      <c r="G826" s="266" t="s">
        <v>1382</v>
      </c>
      <c r="H826" s="185">
        <v>0</v>
      </c>
      <c r="I826" s="185">
        <v>0</v>
      </c>
      <c r="J826" s="185">
        <f t="shared" si="12"/>
        <v>0</v>
      </c>
      <c r="K826" s="262" t="s">
        <v>1383</v>
      </c>
    </row>
    <row r="827" spans="1:11" ht="22.5">
      <c r="A827" s="265">
        <v>365</v>
      </c>
      <c r="B827" s="259">
        <v>300</v>
      </c>
      <c r="C827" s="260">
        <v>200</v>
      </c>
      <c r="D827" s="260"/>
      <c r="E827" s="260"/>
      <c r="F827" s="260"/>
      <c r="G827" s="266" t="s">
        <v>1384</v>
      </c>
      <c r="H827" s="185">
        <v>0</v>
      </c>
      <c r="I827" s="185">
        <v>0</v>
      </c>
      <c r="J827" s="185">
        <f t="shared" si="12"/>
        <v>0</v>
      </c>
      <c r="K827" s="262" t="s">
        <v>1385</v>
      </c>
    </row>
    <row r="828" spans="1:11" ht="22.5">
      <c r="A828" s="265">
        <v>365</v>
      </c>
      <c r="B828" s="259">
        <v>300</v>
      </c>
      <c r="C828" s="260">
        <v>300</v>
      </c>
      <c r="D828" s="260"/>
      <c r="E828" s="260"/>
      <c r="F828" s="260"/>
      <c r="G828" s="266" t="s">
        <v>1386</v>
      </c>
      <c r="H828" s="185">
        <v>0</v>
      </c>
      <c r="I828" s="185">
        <v>0</v>
      </c>
      <c r="J828" s="185">
        <f t="shared" si="12"/>
        <v>0</v>
      </c>
      <c r="K828" s="262" t="s">
        <v>1387</v>
      </c>
    </row>
    <row r="829" spans="1:11" ht="12.75">
      <c r="A829" s="265">
        <v>365</v>
      </c>
      <c r="B829" s="259">
        <v>300</v>
      </c>
      <c r="C829" s="259">
        <v>400</v>
      </c>
      <c r="D829" s="259"/>
      <c r="E829" s="259"/>
      <c r="F829" s="259"/>
      <c r="G829" s="257" t="s">
        <v>1388</v>
      </c>
      <c r="H829" s="184">
        <v>0</v>
      </c>
      <c r="I829" s="184">
        <v>0</v>
      </c>
      <c r="J829" s="184">
        <f t="shared" si="12"/>
        <v>0</v>
      </c>
      <c r="K829" s="262" t="s">
        <v>1389</v>
      </c>
    </row>
    <row r="830" spans="1:11" ht="22.5">
      <c r="A830" s="265">
        <v>365</v>
      </c>
      <c r="B830" s="259">
        <v>300</v>
      </c>
      <c r="C830" s="259">
        <v>400</v>
      </c>
      <c r="D830" s="260">
        <v>100</v>
      </c>
      <c r="E830" s="260"/>
      <c r="F830" s="260"/>
      <c r="G830" s="266" t="s">
        <v>1390</v>
      </c>
      <c r="H830" s="186">
        <v>0</v>
      </c>
      <c r="I830" s="186">
        <v>0</v>
      </c>
      <c r="J830" s="186">
        <f t="shared" si="12"/>
        <v>0</v>
      </c>
      <c r="K830" s="262"/>
    </row>
    <row r="831" spans="1:11" ht="22.5">
      <c r="A831" s="265">
        <v>365</v>
      </c>
      <c r="B831" s="259">
        <v>300</v>
      </c>
      <c r="C831" s="259">
        <v>400</v>
      </c>
      <c r="D831" s="260">
        <v>200</v>
      </c>
      <c r="E831" s="260"/>
      <c r="F831" s="260"/>
      <c r="G831" s="266" t="s">
        <v>1391</v>
      </c>
      <c r="H831" s="186">
        <v>0</v>
      </c>
      <c r="I831" s="186">
        <v>0</v>
      </c>
      <c r="J831" s="186">
        <f t="shared" si="12"/>
        <v>0</v>
      </c>
      <c r="K831" s="262"/>
    </row>
    <row r="832" spans="1:11" ht="22.5">
      <c r="A832" s="265">
        <v>365</v>
      </c>
      <c r="B832" s="259">
        <v>300</v>
      </c>
      <c r="C832" s="259">
        <v>500</v>
      </c>
      <c r="D832" s="260"/>
      <c r="E832" s="260"/>
      <c r="F832" s="260"/>
      <c r="G832" s="266" t="s">
        <v>1392</v>
      </c>
      <c r="H832" s="186"/>
      <c r="I832" s="186">
        <v>0</v>
      </c>
      <c r="J832" s="186">
        <f t="shared" si="12"/>
        <v>0</v>
      </c>
      <c r="K832" s="262" t="s">
        <v>1393</v>
      </c>
    </row>
    <row r="833" spans="1:11" ht="12.75">
      <c r="A833" s="265">
        <v>365</v>
      </c>
      <c r="B833" s="259">
        <v>400</v>
      </c>
      <c r="C833" s="259"/>
      <c r="D833" s="260"/>
      <c r="E833" s="260"/>
      <c r="F833" s="260"/>
      <c r="G833" s="257" t="s">
        <v>1394</v>
      </c>
      <c r="H833" s="184">
        <v>0</v>
      </c>
      <c r="I833" s="184">
        <v>0</v>
      </c>
      <c r="J833" s="184">
        <f t="shared" si="12"/>
        <v>0</v>
      </c>
      <c r="K833" s="262" t="s">
        <v>1395</v>
      </c>
    </row>
    <row r="834" spans="1:11" ht="12.75">
      <c r="A834" s="265">
        <v>365</v>
      </c>
      <c r="B834" s="259">
        <v>400</v>
      </c>
      <c r="C834" s="260">
        <v>200</v>
      </c>
      <c r="D834" s="260"/>
      <c r="E834" s="260"/>
      <c r="F834" s="260"/>
      <c r="G834" s="266" t="s">
        <v>1396</v>
      </c>
      <c r="H834" s="185">
        <v>0</v>
      </c>
      <c r="I834" s="185">
        <v>0</v>
      </c>
      <c r="J834" s="185">
        <f t="shared" si="12"/>
        <v>0</v>
      </c>
      <c r="K834" s="262" t="s">
        <v>1397</v>
      </c>
    </row>
    <row r="835" spans="1:11" ht="12.75">
      <c r="A835" s="265">
        <v>365</v>
      </c>
      <c r="B835" s="259">
        <v>400</v>
      </c>
      <c r="C835" s="260">
        <v>300</v>
      </c>
      <c r="D835" s="260"/>
      <c r="E835" s="260"/>
      <c r="F835" s="260"/>
      <c r="G835" s="266" t="s">
        <v>1398</v>
      </c>
      <c r="H835" s="185">
        <v>0</v>
      </c>
      <c r="I835" s="185">
        <v>0</v>
      </c>
      <c r="J835" s="185">
        <f t="shared" si="12"/>
        <v>0</v>
      </c>
      <c r="K835" s="262" t="s">
        <v>1399</v>
      </c>
    </row>
    <row r="836" spans="1:11" ht="12.75">
      <c r="A836" s="265">
        <v>365</v>
      </c>
      <c r="B836" s="259">
        <v>400</v>
      </c>
      <c r="C836" s="260">
        <v>400</v>
      </c>
      <c r="D836" s="260"/>
      <c r="E836" s="260"/>
      <c r="F836" s="260"/>
      <c r="G836" s="266" t="s">
        <v>1400</v>
      </c>
      <c r="H836" s="185">
        <v>6562</v>
      </c>
      <c r="I836" s="185">
        <v>10429</v>
      </c>
      <c r="J836" s="185">
        <f t="shared" si="12"/>
        <v>3867</v>
      </c>
      <c r="K836" s="262" t="s">
        <v>1401</v>
      </c>
    </row>
    <row r="837" spans="1:11" ht="12.75">
      <c r="A837" s="265">
        <v>365</v>
      </c>
      <c r="B837" s="259">
        <v>400</v>
      </c>
      <c r="C837" s="260">
        <v>500</v>
      </c>
      <c r="D837" s="260"/>
      <c r="E837" s="260"/>
      <c r="F837" s="260"/>
      <c r="G837" s="266" t="s">
        <v>1402</v>
      </c>
      <c r="H837" s="185">
        <v>127148</v>
      </c>
      <c r="I837" s="185">
        <v>68498</v>
      </c>
      <c r="J837" s="185">
        <f t="shared" si="12"/>
        <v>-58650</v>
      </c>
      <c r="K837" s="262" t="s">
        <v>1403</v>
      </c>
    </row>
    <row r="838" spans="1:11" ht="12.75">
      <c r="A838" s="265">
        <v>365</v>
      </c>
      <c r="B838" s="259">
        <v>400</v>
      </c>
      <c r="C838" s="260">
        <v>600</v>
      </c>
      <c r="D838" s="260"/>
      <c r="E838" s="260"/>
      <c r="F838" s="260"/>
      <c r="G838" s="266" t="s">
        <v>1404</v>
      </c>
      <c r="H838" s="185">
        <v>96416</v>
      </c>
      <c r="I838" s="185">
        <v>153232</v>
      </c>
      <c r="J838" s="185">
        <f t="shared" si="12"/>
        <v>56816</v>
      </c>
      <c r="K838" s="262" t="s">
        <v>1405</v>
      </c>
    </row>
    <row r="839" spans="1:11" ht="12.75">
      <c r="A839" s="265">
        <v>365</v>
      </c>
      <c r="B839" s="259">
        <v>400</v>
      </c>
      <c r="C839" s="260">
        <v>610</v>
      </c>
      <c r="D839" s="290"/>
      <c r="E839" s="290"/>
      <c r="F839" s="290"/>
      <c r="G839" s="266" t="s">
        <v>1406</v>
      </c>
      <c r="H839" s="185"/>
      <c r="I839" s="185">
        <v>0</v>
      </c>
      <c r="J839" s="185">
        <f t="shared" ref="J839:J895" si="13">+I839-H839</f>
        <v>0</v>
      </c>
      <c r="K839" s="262" t="s">
        <v>1407</v>
      </c>
    </row>
    <row r="840" spans="1:11" ht="12.75">
      <c r="A840" s="265">
        <v>365</v>
      </c>
      <c r="B840" s="259">
        <v>400</v>
      </c>
      <c r="C840" s="260">
        <v>620</v>
      </c>
      <c r="D840" s="290"/>
      <c r="E840" s="290"/>
      <c r="F840" s="290"/>
      <c r="G840" s="266" t="s">
        <v>1408</v>
      </c>
      <c r="H840" s="185"/>
      <c r="I840" s="185">
        <v>0</v>
      </c>
      <c r="J840" s="185">
        <f t="shared" si="13"/>
        <v>0</v>
      </c>
      <c r="K840" s="262" t="s">
        <v>1409</v>
      </c>
    </row>
    <row r="841" spans="1:11" ht="12.75">
      <c r="A841" s="265">
        <v>365</v>
      </c>
      <c r="B841" s="259">
        <v>400</v>
      </c>
      <c r="C841" s="260">
        <v>630</v>
      </c>
      <c r="D841" s="290"/>
      <c r="E841" s="290"/>
      <c r="F841" s="290"/>
      <c r="G841" s="266" t="s">
        <v>1410</v>
      </c>
      <c r="H841" s="185"/>
      <c r="I841" s="185">
        <v>0</v>
      </c>
      <c r="J841" s="185">
        <f t="shared" si="13"/>
        <v>0</v>
      </c>
      <c r="K841" s="262" t="s">
        <v>1411</v>
      </c>
    </row>
    <row r="842" spans="1:11" ht="12.75">
      <c r="A842" s="265">
        <v>365</v>
      </c>
      <c r="B842" s="259">
        <v>400</v>
      </c>
      <c r="C842" s="260">
        <v>640</v>
      </c>
      <c r="D842" s="290"/>
      <c r="E842" s="290"/>
      <c r="F842" s="290"/>
      <c r="G842" s="266" t="s">
        <v>1412</v>
      </c>
      <c r="H842" s="185"/>
      <c r="I842" s="185">
        <v>0</v>
      </c>
      <c r="J842" s="185">
        <f t="shared" si="13"/>
        <v>0</v>
      </c>
      <c r="K842" s="262" t="s">
        <v>1413</v>
      </c>
    </row>
    <row r="843" spans="1:11" ht="12.75">
      <c r="A843" s="265">
        <v>365</v>
      </c>
      <c r="B843" s="259">
        <v>400</v>
      </c>
      <c r="C843" s="291">
        <v>700</v>
      </c>
      <c r="D843" s="259"/>
      <c r="E843" s="259"/>
      <c r="F843" s="259"/>
      <c r="G843" s="292" t="s">
        <v>1394</v>
      </c>
      <c r="H843" s="306">
        <v>0</v>
      </c>
      <c r="I843" s="306">
        <v>0</v>
      </c>
      <c r="J843" s="306">
        <f t="shared" si="13"/>
        <v>0</v>
      </c>
      <c r="K843" s="262" t="s">
        <v>1414</v>
      </c>
    </row>
    <row r="844" spans="1:11" ht="12.75">
      <c r="A844" s="251">
        <v>370</v>
      </c>
      <c r="B844" s="252">
        <v>0</v>
      </c>
      <c r="C844" s="293">
        <v>0</v>
      </c>
      <c r="D844" s="252">
        <v>0</v>
      </c>
      <c r="E844" s="252">
        <v>0</v>
      </c>
      <c r="F844" s="252">
        <v>0</v>
      </c>
      <c r="G844" s="253" t="s">
        <v>1415</v>
      </c>
      <c r="H844" s="184">
        <v>0</v>
      </c>
      <c r="I844" s="184">
        <v>0</v>
      </c>
      <c r="J844" s="184">
        <f t="shared" si="13"/>
        <v>0</v>
      </c>
      <c r="K844" s="274" t="s">
        <v>1416</v>
      </c>
    </row>
    <row r="845" spans="1:11" ht="12.75">
      <c r="A845" s="294">
        <v>370</v>
      </c>
      <c r="B845" s="280">
        <v>100</v>
      </c>
      <c r="C845" s="280"/>
      <c r="D845" s="280"/>
      <c r="E845" s="280"/>
      <c r="F845" s="280"/>
      <c r="G845" s="266" t="s">
        <v>1417</v>
      </c>
      <c r="H845" s="185">
        <v>0</v>
      </c>
      <c r="I845" s="185">
        <v>0</v>
      </c>
      <c r="J845" s="185">
        <f t="shared" si="13"/>
        <v>0</v>
      </c>
      <c r="K845" s="273" t="s">
        <v>1418</v>
      </c>
    </row>
    <row r="846" spans="1:11" ht="12.75">
      <c r="A846" s="294">
        <v>370</v>
      </c>
      <c r="B846" s="280">
        <v>200</v>
      </c>
      <c r="C846" s="280"/>
      <c r="D846" s="280"/>
      <c r="E846" s="280"/>
      <c r="F846" s="280"/>
      <c r="G846" s="266" t="s">
        <v>1419</v>
      </c>
      <c r="H846" s="185">
        <v>0</v>
      </c>
      <c r="I846" s="185">
        <v>0</v>
      </c>
      <c r="J846" s="185">
        <f t="shared" si="13"/>
        <v>0</v>
      </c>
      <c r="K846" s="273" t="s">
        <v>1420</v>
      </c>
    </row>
    <row r="847" spans="1:11" ht="12.75">
      <c r="A847" s="294">
        <v>370</v>
      </c>
      <c r="B847" s="276">
        <v>300</v>
      </c>
      <c r="C847" s="276"/>
      <c r="D847" s="276"/>
      <c r="E847" s="276"/>
      <c r="F847" s="276"/>
      <c r="G847" s="257" t="s">
        <v>1421</v>
      </c>
      <c r="H847" s="184">
        <v>0</v>
      </c>
      <c r="I847" s="184">
        <v>0</v>
      </c>
      <c r="J847" s="184">
        <f t="shared" si="13"/>
        <v>0</v>
      </c>
      <c r="K847" s="273" t="s">
        <v>1422</v>
      </c>
    </row>
    <row r="848" spans="1:11" ht="12.75">
      <c r="A848" s="294">
        <v>370</v>
      </c>
      <c r="B848" s="276">
        <v>300</v>
      </c>
      <c r="C848" s="280">
        <v>100</v>
      </c>
      <c r="D848" s="280"/>
      <c r="E848" s="280"/>
      <c r="F848" s="280"/>
      <c r="G848" s="281" t="s">
        <v>470</v>
      </c>
      <c r="H848" s="309">
        <v>0</v>
      </c>
      <c r="I848" s="309">
        <v>0</v>
      </c>
      <c r="J848" s="309">
        <f t="shared" si="13"/>
        <v>0</v>
      </c>
      <c r="K848" s="273"/>
    </row>
    <row r="849" spans="1:11" ht="12.75">
      <c r="A849" s="294">
        <v>370</v>
      </c>
      <c r="B849" s="276">
        <v>300</v>
      </c>
      <c r="C849" s="280">
        <v>900</v>
      </c>
      <c r="D849" s="280"/>
      <c r="E849" s="280"/>
      <c r="F849" s="280"/>
      <c r="G849" s="281" t="s">
        <v>1421</v>
      </c>
      <c r="H849" s="309">
        <v>0</v>
      </c>
      <c r="I849" s="309">
        <v>0</v>
      </c>
      <c r="J849" s="309">
        <f t="shared" si="13"/>
        <v>0</v>
      </c>
      <c r="K849" s="273"/>
    </row>
    <row r="850" spans="1:11" ht="12.75">
      <c r="A850" s="251">
        <v>375</v>
      </c>
      <c r="B850" s="252">
        <v>0</v>
      </c>
      <c r="C850" s="252">
        <v>0</v>
      </c>
      <c r="D850" s="252">
        <v>0</v>
      </c>
      <c r="E850" s="252">
        <v>0</v>
      </c>
      <c r="F850" s="252">
        <v>0</v>
      </c>
      <c r="G850" s="253" t="s">
        <v>1423</v>
      </c>
      <c r="H850" s="184">
        <v>0</v>
      </c>
      <c r="I850" s="184">
        <v>0</v>
      </c>
      <c r="J850" s="184">
        <f t="shared" si="13"/>
        <v>0</v>
      </c>
      <c r="K850" s="274"/>
    </row>
    <row r="851" spans="1:11" ht="12.75">
      <c r="A851" s="295">
        <v>375</v>
      </c>
      <c r="B851" s="296">
        <v>100</v>
      </c>
      <c r="C851" s="296"/>
      <c r="D851" s="296"/>
      <c r="E851" s="296"/>
      <c r="F851" s="296"/>
      <c r="G851" s="266" t="s">
        <v>1424</v>
      </c>
      <c r="H851" s="185">
        <v>0</v>
      </c>
      <c r="I851" s="185">
        <v>0</v>
      </c>
      <c r="J851" s="185">
        <f t="shared" si="13"/>
        <v>0</v>
      </c>
      <c r="K851" s="297" t="s">
        <v>1425</v>
      </c>
    </row>
    <row r="852" spans="1:11" ht="12.75">
      <c r="A852" s="276">
        <v>375</v>
      </c>
      <c r="B852" s="280">
        <v>200</v>
      </c>
      <c r="C852" s="280"/>
      <c r="D852" s="280"/>
      <c r="E852" s="280"/>
      <c r="F852" s="280"/>
      <c r="G852" s="261" t="s">
        <v>1426</v>
      </c>
      <c r="H852" s="185">
        <v>0</v>
      </c>
      <c r="I852" s="185">
        <v>0</v>
      </c>
      <c r="J852" s="185">
        <f t="shared" si="13"/>
        <v>0</v>
      </c>
      <c r="K852" s="297" t="s">
        <v>1427</v>
      </c>
    </row>
    <row r="853" spans="1:11" ht="12.75">
      <c r="A853" s="260">
        <v>380</v>
      </c>
      <c r="B853" s="260">
        <v>0</v>
      </c>
      <c r="C853" s="260">
        <v>0</v>
      </c>
      <c r="D853" s="260">
        <v>0</v>
      </c>
      <c r="E853" s="260">
        <v>0</v>
      </c>
      <c r="F853" s="260">
        <v>0</v>
      </c>
      <c r="G853" s="261" t="s">
        <v>1428</v>
      </c>
      <c r="H853" s="185">
        <v>0</v>
      </c>
      <c r="I853" s="185">
        <v>0</v>
      </c>
      <c r="J853" s="306">
        <f t="shared" si="13"/>
        <v>0</v>
      </c>
      <c r="K853" s="284" t="s">
        <v>1429</v>
      </c>
    </row>
    <row r="854" spans="1:11" ht="12.75">
      <c r="A854" s="251">
        <v>390</v>
      </c>
      <c r="B854" s="252">
        <v>0</v>
      </c>
      <c r="C854" s="252">
        <v>0</v>
      </c>
      <c r="D854" s="252">
        <v>0</v>
      </c>
      <c r="E854" s="252">
        <v>0</v>
      </c>
      <c r="F854" s="252">
        <v>0</v>
      </c>
      <c r="G854" s="253" t="s">
        <v>101</v>
      </c>
      <c r="H854" s="184">
        <v>0</v>
      </c>
      <c r="I854" s="184">
        <v>0</v>
      </c>
      <c r="J854" s="184">
        <f t="shared" si="13"/>
        <v>0</v>
      </c>
      <c r="K854" s="274" t="s">
        <v>1430</v>
      </c>
    </row>
    <row r="855" spans="1:11" ht="12.75">
      <c r="A855" s="298">
        <v>390</v>
      </c>
      <c r="B855" s="280">
        <v>100</v>
      </c>
      <c r="C855" s="280"/>
      <c r="D855" s="280"/>
      <c r="E855" s="280"/>
      <c r="F855" s="280"/>
      <c r="G855" s="266" t="s">
        <v>1431</v>
      </c>
      <c r="H855" s="185">
        <v>0</v>
      </c>
      <c r="I855" s="185">
        <v>0</v>
      </c>
      <c r="J855" s="185">
        <f t="shared" si="13"/>
        <v>0</v>
      </c>
      <c r="K855" s="273" t="s">
        <v>1432</v>
      </c>
    </row>
    <row r="856" spans="1:11" ht="12.75">
      <c r="A856" s="294">
        <v>390</v>
      </c>
      <c r="B856" s="276">
        <v>200</v>
      </c>
      <c r="C856" s="276"/>
      <c r="D856" s="276"/>
      <c r="E856" s="276"/>
      <c r="F856" s="276"/>
      <c r="G856" s="257" t="s">
        <v>1433</v>
      </c>
      <c r="H856" s="184">
        <v>0</v>
      </c>
      <c r="I856" s="184">
        <v>0</v>
      </c>
      <c r="J856" s="184">
        <f t="shared" si="13"/>
        <v>0</v>
      </c>
      <c r="K856" s="273" t="s">
        <v>1434</v>
      </c>
    </row>
    <row r="857" spans="1:11" ht="12.75">
      <c r="A857" s="294">
        <v>390</v>
      </c>
      <c r="B857" s="276">
        <v>200</v>
      </c>
      <c r="C857" s="280">
        <v>100</v>
      </c>
      <c r="D857" s="280"/>
      <c r="E857" s="280"/>
      <c r="F857" s="280"/>
      <c r="G857" s="266" t="s">
        <v>1435</v>
      </c>
      <c r="H857" s="185">
        <v>0</v>
      </c>
      <c r="I857" s="185">
        <v>0</v>
      </c>
      <c r="J857" s="185">
        <f t="shared" si="13"/>
        <v>0</v>
      </c>
      <c r="K857" s="273" t="s">
        <v>1436</v>
      </c>
    </row>
    <row r="858" spans="1:11" ht="12.75">
      <c r="A858" s="294">
        <v>390</v>
      </c>
      <c r="B858" s="276">
        <v>200</v>
      </c>
      <c r="C858" s="280">
        <v>200</v>
      </c>
      <c r="D858" s="280"/>
      <c r="E858" s="280"/>
      <c r="F858" s="280"/>
      <c r="G858" s="266" t="s">
        <v>1437</v>
      </c>
      <c r="H858" s="185">
        <v>0</v>
      </c>
      <c r="I858" s="185">
        <v>0</v>
      </c>
      <c r="J858" s="185">
        <f t="shared" si="13"/>
        <v>0</v>
      </c>
      <c r="K858" s="273" t="s">
        <v>1438</v>
      </c>
    </row>
    <row r="859" spans="1:11" ht="12.75">
      <c r="A859" s="294">
        <v>390</v>
      </c>
      <c r="B859" s="276">
        <v>200</v>
      </c>
      <c r="C859" s="276">
        <v>300</v>
      </c>
      <c r="D859" s="276"/>
      <c r="E859" s="276"/>
      <c r="F859" s="276"/>
      <c r="G859" s="257" t="s">
        <v>1439</v>
      </c>
      <c r="H859" s="184">
        <v>0</v>
      </c>
      <c r="I859" s="184">
        <v>0</v>
      </c>
      <c r="J859" s="184">
        <f t="shared" si="13"/>
        <v>0</v>
      </c>
      <c r="K859" s="273" t="s">
        <v>1440</v>
      </c>
    </row>
    <row r="860" spans="1:11" ht="22.5">
      <c r="A860" s="294">
        <v>390</v>
      </c>
      <c r="B860" s="276">
        <v>200</v>
      </c>
      <c r="C860" s="276">
        <v>300</v>
      </c>
      <c r="D860" s="276">
        <v>100</v>
      </c>
      <c r="E860" s="276"/>
      <c r="F860" s="276"/>
      <c r="G860" s="257" t="s">
        <v>1441</v>
      </c>
      <c r="H860" s="184">
        <v>0</v>
      </c>
      <c r="I860" s="184">
        <v>0</v>
      </c>
      <c r="J860" s="184">
        <f t="shared" si="13"/>
        <v>0</v>
      </c>
      <c r="K860" s="273" t="s">
        <v>1442</v>
      </c>
    </row>
    <row r="861" spans="1:11" ht="22.5">
      <c r="A861" s="294">
        <v>390</v>
      </c>
      <c r="B861" s="276">
        <v>200</v>
      </c>
      <c r="C861" s="276">
        <v>300</v>
      </c>
      <c r="D861" s="276">
        <v>100</v>
      </c>
      <c r="E861" s="280">
        <v>10</v>
      </c>
      <c r="F861" s="280"/>
      <c r="G861" s="266" t="s">
        <v>1443</v>
      </c>
      <c r="H861" s="185">
        <v>0</v>
      </c>
      <c r="I861" s="185">
        <v>0</v>
      </c>
      <c r="J861" s="185">
        <f t="shared" si="13"/>
        <v>0</v>
      </c>
      <c r="K861" s="273" t="s">
        <v>1444</v>
      </c>
    </row>
    <row r="862" spans="1:11" ht="22.5">
      <c r="A862" s="294">
        <v>390</v>
      </c>
      <c r="B862" s="276">
        <v>200</v>
      </c>
      <c r="C862" s="276">
        <v>300</v>
      </c>
      <c r="D862" s="276">
        <v>100</v>
      </c>
      <c r="E862" s="280">
        <v>20</v>
      </c>
      <c r="F862" s="280"/>
      <c r="G862" s="266" t="s">
        <v>1445</v>
      </c>
      <c r="H862" s="185">
        <v>1831</v>
      </c>
      <c r="I862" s="185">
        <v>0</v>
      </c>
      <c r="J862" s="185">
        <f t="shared" si="13"/>
        <v>-1831</v>
      </c>
      <c r="K862" s="273" t="s">
        <v>1446</v>
      </c>
    </row>
    <row r="863" spans="1:11" ht="12.75">
      <c r="A863" s="294">
        <v>390</v>
      </c>
      <c r="B863" s="276">
        <v>200</v>
      </c>
      <c r="C863" s="276">
        <v>300</v>
      </c>
      <c r="D863" s="276">
        <v>200</v>
      </c>
      <c r="E863" s="276"/>
      <c r="F863" s="276"/>
      <c r="G863" s="257" t="s">
        <v>1447</v>
      </c>
      <c r="H863" s="184">
        <v>0</v>
      </c>
      <c r="I863" s="184">
        <v>0</v>
      </c>
      <c r="J863" s="184">
        <f t="shared" si="13"/>
        <v>0</v>
      </c>
      <c r="K863" s="273" t="s">
        <v>1448</v>
      </c>
    </row>
    <row r="864" spans="1:11" ht="22.5">
      <c r="A864" s="294">
        <v>390</v>
      </c>
      <c r="B864" s="276">
        <v>200</v>
      </c>
      <c r="C864" s="276">
        <v>300</v>
      </c>
      <c r="D864" s="276">
        <v>200</v>
      </c>
      <c r="E864" s="280">
        <v>10</v>
      </c>
      <c r="F864" s="280"/>
      <c r="G864" s="266" t="s">
        <v>1449</v>
      </c>
      <c r="H864" s="185">
        <v>0</v>
      </c>
      <c r="I864" s="185">
        <v>0</v>
      </c>
      <c r="J864" s="185">
        <f t="shared" si="13"/>
        <v>0</v>
      </c>
      <c r="K864" s="273" t="s">
        <v>1450</v>
      </c>
    </row>
    <row r="865" spans="1:11" ht="12.75">
      <c r="A865" s="294">
        <v>390</v>
      </c>
      <c r="B865" s="276">
        <v>200</v>
      </c>
      <c r="C865" s="276">
        <v>300</v>
      </c>
      <c r="D865" s="276">
        <v>200</v>
      </c>
      <c r="E865" s="276">
        <v>20</v>
      </c>
      <c r="F865" s="276"/>
      <c r="G865" s="257" t="s">
        <v>1451</v>
      </c>
      <c r="H865" s="184">
        <v>0</v>
      </c>
      <c r="I865" s="184">
        <v>0</v>
      </c>
      <c r="J865" s="184">
        <f t="shared" si="13"/>
        <v>0</v>
      </c>
      <c r="K865" s="273" t="s">
        <v>1452</v>
      </c>
    </row>
    <row r="866" spans="1:11" ht="22.5">
      <c r="A866" s="294">
        <v>390</v>
      </c>
      <c r="B866" s="276">
        <v>200</v>
      </c>
      <c r="C866" s="276">
        <v>300</v>
      </c>
      <c r="D866" s="276">
        <v>200</v>
      </c>
      <c r="E866" s="276">
        <v>20</v>
      </c>
      <c r="F866" s="280">
        <v>5</v>
      </c>
      <c r="G866" s="266" t="s">
        <v>1453</v>
      </c>
      <c r="H866" s="185">
        <v>0</v>
      </c>
      <c r="I866" s="185">
        <v>0</v>
      </c>
      <c r="J866" s="185">
        <f t="shared" si="13"/>
        <v>0</v>
      </c>
      <c r="K866" s="273" t="s">
        <v>1454</v>
      </c>
    </row>
    <row r="867" spans="1:11" ht="22.5">
      <c r="A867" s="294">
        <v>390</v>
      </c>
      <c r="B867" s="276">
        <v>200</v>
      </c>
      <c r="C867" s="276">
        <v>300</v>
      </c>
      <c r="D867" s="276">
        <v>200</v>
      </c>
      <c r="E867" s="276">
        <v>20</v>
      </c>
      <c r="F867" s="280">
        <v>10</v>
      </c>
      <c r="G867" s="266" t="s">
        <v>1455</v>
      </c>
      <c r="H867" s="185">
        <v>0</v>
      </c>
      <c r="I867" s="185">
        <v>0</v>
      </c>
      <c r="J867" s="185">
        <f t="shared" si="13"/>
        <v>0</v>
      </c>
      <c r="K867" s="273" t="s">
        <v>1456</v>
      </c>
    </row>
    <row r="868" spans="1:11" ht="12.75">
      <c r="A868" s="294">
        <v>390</v>
      </c>
      <c r="B868" s="276">
        <v>200</v>
      </c>
      <c r="C868" s="276">
        <v>300</v>
      </c>
      <c r="D868" s="276">
        <v>200</v>
      </c>
      <c r="E868" s="276">
        <v>20</v>
      </c>
      <c r="F868" s="280">
        <v>15</v>
      </c>
      <c r="G868" s="266" t="s">
        <v>1457</v>
      </c>
      <c r="H868" s="185">
        <v>0</v>
      </c>
      <c r="I868" s="185">
        <v>0</v>
      </c>
      <c r="J868" s="185">
        <f t="shared" si="13"/>
        <v>0</v>
      </c>
      <c r="K868" s="273" t="s">
        <v>1458</v>
      </c>
    </row>
    <row r="869" spans="1:11" ht="22.5">
      <c r="A869" s="294">
        <v>390</v>
      </c>
      <c r="B869" s="276">
        <v>200</v>
      </c>
      <c r="C869" s="276">
        <v>300</v>
      </c>
      <c r="D869" s="276">
        <v>200</v>
      </c>
      <c r="E869" s="280">
        <v>30</v>
      </c>
      <c r="F869" s="280"/>
      <c r="G869" s="266" t="s">
        <v>1459</v>
      </c>
      <c r="H869" s="185">
        <v>0</v>
      </c>
      <c r="I869" s="185">
        <v>0</v>
      </c>
      <c r="J869" s="185">
        <f t="shared" si="13"/>
        <v>0</v>
      </c>
      <c r="K869" s="273" t="s">
        <v>1460</v>
      </c>
    </row>
    <row r="870" spans="1:11" ht="22.5">
      <c r="A870" s="294">
        <v>390</v>
      </c>
      <c r="B870" s="276">
        <v>200</v>
      </c>
      <c r="C870" s="276">
        <v>300</v>
      </c>
      <c r="D870" s="276">
        <v>200</v>
      </c>
      <c r="E870" s="280">
        <v>40</v>
      </c>
      <c r="F870" s="280"/>
      <c r="G870" s="266" t="s">
        <v>1461</v>
      </c>
      <c r="H870" s="185">
        <v>0</v>
      </c>
      <c r="I870" s="185">
        <v>0</v>
      </c>
      <c r="J870" s="185">
        <f t="shared" si="13"/>
        <v>0</v>
      </c>
      <c r="K870" s="273" t="s">
        <v>1462</v>
      </c>
    </row>
    <row r="871" spans="1:11" ht="22.5">
      <c r="A871" s="294">
        <v>390</v>
      </c>
      <c r="B871" s="276">
        <v>200</v>
      </c>
      <c r="C871" s="276">
        <v>300</v>
      </c>
      <c r="D871" s="276">
        <v>200</v>
      </c>
      <c r="E871" s="280">
        <v>50</v>
      </c>
      <c r="F871" s="280"/>
      <c r="G871" s="266" t="s">
        <v>1463</v>
      </c>
      <c r="H871" s="185">
        <v>0</v>
      </c>
      <c r="I871" s="185">
        <v>0</v>
      </c>
      <c r="J871" s="185">
        <f t="shared" si="13"/>
        <v>0</v>
      </c>
      <c r="K871" s="273" t="s">
        <v>1464</v>
      </c>
    </row>
    <row r="872" spans="1:11" ht="22.5">
      <c r="A872" s="294">
        <v>390</v>
      </c>
      <c r="B872" s="276">
        <v>200</v>
      </c>
      <c r="C872" s="276">
        <v>300</v>
      </c>
      <c r="D872" s="276">
        <v>200</v>
      </c>
      <c r="E872" s="280">
        <v>60</v>
      </c>
      <c r="F872" s="280"/>
      <c r="G872" s="266" t="s">
        <v>1465</v>
      </c>
      <c r="H872" s="185">
        <v>13096</v>
      </c>
      <c r="I872" s="185">
        <v>0</v>
      </c>
      <c r="J872" s="185">
        <f t="shared" si="13"/>
        <v>-13096</v>
      </c>
      <c r="K872" s="273" t="s">
        <v>1466</v>
      </c>
    </row>
    <row r="873" spans="1:11" ht="12.75">
      <c r="A873" s="294">
        <v>390</v>
      </c>
      <c r="B873" s="276">
        <v>200</v>
      </c>
      <c r="C873" s="276">
        <v>300</v>
      </c>
      <c r="D873" s="276">
        <v>200</v>
      </c>
      <c r="E873" s="280">
        <v>90</v>
      </c>
      <c r="F873" s="280"/>
      <c r="G873" s="266" t="s">
        <v>1467</v>
      </c>
      <c r="H873" s="185">
        <v>181587</v>
      </c>
      <c r="I873" s="185">
        <v>0</v>
      </c>
      <c r="J873" s="185">
        <f t="shared" si="13"/>
        <v>-181587</v>
      </c>
      <c r="K873" s="273" t="s">
        <v>1468</v>
      </c>
    </row>
    <row r="874" spans="1:11" ht="12.75">
      <c r="A874" s="294">
        <v>390</v>
      </c>
      <c r="B874" s="276">
        <v>200</v>
      </c>
      <c r="C874" s="276">
        <v>400</v>
      </c>
      <c r="D874" s="276"/>
      <c r="E874" s="276"/>
      <c r="F874" s="276"/>
      <c r="G874" s="257" t="s">
        <v>1469</v>
      </c>
      <c r="H874" s="184">
        <v>0</v>
      </c>
      <c r="I874" s="184">
        <v>0</v>
      </c>
      <c r="J874" s="184">
        <f t="shared" si="13"/>
        <v>0</v>
      </c>
      <c r="K874" s="273" t="s">
        <v>1470</v>
      </c>
    </row>
    <row r="875" spans="1:11" ht="12.75">
      <c r="A875" s="294">
        <v>390</v>
      </c>
      <c r="B875" s="276">
        <v>200</v>
      </c>
      <c r="C875" s="276">
        <v>400</v>
      </c>
      <c r="D875" s="280">
        <v>50</v>
      </c>
      <c r="E875" s="276"/>
      <c r="F875" s="276"/>
      <c r="G875" s="266" t="s">
        <v>1471</v>
      </c>
      <c r="H875" s="185"/>
      <c r="I875" s="185">
        <v>0</v>
      </c>
      <c r="J875" s="185">
        <f t="shared" si="13"/>
        <v>0</v>
      </c>
      <c r="K875" s="273" t="s">
        <v>1472</v>
      </c>
    </row>
    <row r="876" spans="1:11" ht="22.5">
      <c r="A876" s="294">
        <v>390</v>
      </c>
      <c r="B876" s="276">
        <v>200</v>
      </c>
      <c r="C876" s="276">
        <v>400</v>
      </c>
      <c r="D876" s="280">
        <v>100</v>
      </c>
      <c r="E876" s="280"/>
      <c r="F876" s="280"/>
      <c r="G876" s="266" t="s">
        <v>1473</v>
      </c>
      <c r="H876" s="185">
        <v>0</v>
      </c>
      <c r="I876" s="185">
        <v>0</v>
      </c>
      <c r="J876" s="185">
        <f t="shared" si="13"/>
        <v>0</v>
      </c>
      <c r="K876" s="273" t="s">
        <v>1474</v>
      </c>
    </row>
    <row r="877" spans="1:11" ht="12.75">
      <c r="A877" s="294">
        <v>390</v>
      </c>
      <c r="B877" s="276">
        <v>200</v>
      </c>
      <c r="C877" s="276">
        <v>400</v>
      </c>
      <c r="D877" s="276">
        <v>200</v>
      </c>
      <c r="E877" s="276"/>
      <c r="F877" s="276"/>
      <c r="G877" s="257" t="s">
        <v>1475</v>
      </c>
      <c r="H877" s="184">
        <v>0</v>
      </c>
      <c r="I877" s="184">
        <v>0</v>
      </c>
      <c r="J877" s="184">
        <f t="shared" si="13"/>
        <v>0</v>
      </c>
      <c r="K877" s="273" t="s">
        <v>1476</v>
      </c>
    </row>
    <row r="878" spans="1:11" ht="22.5">
      <c r="A878" s="294">
        <v>390</v>
      </c>
      <c r="B878" s="276">
        <v>200</v>
      </c>
      <c r="C878" s="276">
        <v>400</v>
      </c>
      <c r="D878" s="276">
        <v>200</v>
      </c>
      <c r="E878" s="280">
        <v>10</v>
      </c>
      <c r="F878" s="280"/>
      <c r="G878" s="266" t="s">
        <v>1477</v>
      </c>
      <c r="H878" s="185">
        <v>0</v>
      </c>
      <c r="I878" s="185">
        <v>0</v>
      </c>
      <c r="J878" s="185">
        <f t="shared" si="13"/>
        <v>0</v>
      </c>
      <c r="K878" s="273" t="s">
        <v>1478</v>
      </c>
    </row>
    <row r="879" spans="1:11" ht="12.75">
      <c r="A879" s="294">
        <v>390</v>
      </c>
      <c r="B879" s="276">
        <v>200</v>
      </c>
      <c r="C879" s="276">
        <v>400</v>
      </c>
      <c r="D879" s="276">
        <v>200</v>
      </c>
      <c r="E879" s="280">
        <v>20</v>
      </c>
      <c r="F879" s="280"/>
      <c r="G879" s="266" t="s">
        <v>1479</v>
      </c>
      <c r="H879" s="185">
        <v>0</v>
      </c>
      <c r="I879" s="185">
        <v>0</v>
      </c>
      <c r="J879" s="185">
        <f t="shared" si="13"/>
        <v>0</v>
      </c>
      <c r="K879" s="273" t="s">
        <v>1480</v>
      </c>
    </row>
    <row r="880" spans="1:11" ht="22.5">
      <c r="A880" s="294">
        <v>390</v>
      </c>
      <c r="B880" s="276">
        <v>200</v>
      </c>
      <c r="C880" s="276">
        <v>400</v>
      </c>
      <c r="D880" s="276">
        <v>200</v>
      </c>
      <c r="E880" s="280">
        <v>30</v>
      </c>
      <c r="F880" s="280"/>
      <c r="G880" s="266" t="s">
        <v>1481</v>
      </c>
      <c r="H880" s="185">
        <v>0</v>
      </c>
      <c r="I880" s="185">
        <v>0</v>
      </c>
      <c r="J880" s="185">
        <f t="shared" si="13"/>
        <v>0</v>
      </c>
      <c r="K880" s="273" t="s">
        <v>1482</v>
      </c>
    </row>
    <row r="881" spans="1:11" ht="31.15" customHeight="1">
      <c r="A881" s="294">
        <v>390</v>
      </c>
      <c r="B881" s="276">
        <v>200</v>
      </c>
      <c r="C881" s="276">
        <v>400</v>
      </c>
      <c r="D881" s="276">
        <v>200</v>
      </c>
      <c r="E881" s="280">
        <v>40</v>
      </c>
      <c r="F881" s="280"/>
      <c r="G881" s="266" t="s">
        <v>1483</v>
      </c>
      <c r="H881" s="185">
        <v>0</v>
      </c>
      <c r="I881" s="185">
        <v>0</v>
      </c>
      <c r="J881" s="185">
        <f t="shared" si="13"/>
        <v>0</v>
      </c>
      <c r="K881" s="273" t="s">
        <v>1484</v>
      </c>
    </row>
    <row r="882" spans="1:11" ht="31.15" customHeight="1">
      <c r="A882" s="294">
        <v>390</v>
      </c>
      <c r="B882" s="276">
        <v>200</v>
      </c>
      <c r="C882" s="276">
        <v>400</v>
      </c>
      <c r="D882" s="276">
        <v>200</v>
      </c>
      <c r="E882" s="280">
        <v>50</v>
      </c>
      <c r="F882" s="280"/>
      <c r="G882" s="266" t="s">
        <v>1485</v>
      </c>
      <c r="H882" s="185">
        <v>0</v>
      </c>
      <c r="I882" s="185">
        <v>0</v>
      </c>
      <c r="J882" s="185">
        <f t="shared" si="13"/>
        <v>0</v>
      </c>
      <c r="K882" s="273" t="s">
        <v>1486</v>
      </c>
    </row>
    <row r="883" spans="1:11" ht="22.5">
      <c r="A883" s="294">
        <v>390</v>
      </c>
      <c r="B883" s="276">
        <v>200</v>
      </c>
      <c r="C883" s="276">
        <v>400</v>
      </c>
      <c r="D883" s="276">
        <v>200</v>
      </c>
      <c r="E883" s="280">
        <v>60</v>
      </c>
      <c r="F883" s="280"/>
      <c r="G883" s="266" t="s">
        <v>1487</v>
      </c>
      <c r="H883" s="185">
        <v>199</v>
      </c>
      <c r="I883" s="185">
        <v>0</v>
      </c>
      <c r="J883" s="185">
        <f t="shared" si="13"/>
        <v>-199</v>
      </c>
      <c r="K883" s="273" t="s">
        <v>1488</v>
      </c>
    </row>
    <row r="884" spans="1:11" ht="12.75">
      <c r="A884" s="294">
        <v>390</v>
      </c>
      <c r="B884" s="276">
        <v>200</v>
      </c>
      <c r="C884" s="276">
        <v>400</v>
      </c>
      <c r="D884" s="276">
        <v>200</v>
      </c>
      <c r="E884" s="280">
        <v>70</v>
      </c>
      <c r="F884" s="280"/>
      <c r="G884" s="266" t="s">
        <v>1489</v>
      </c>
      <c r="H884" s="185">
        <v>1982</v>
      </c>
      <c r="I884" s="185">
        <v>0</v>
      </c>
      <c r="J884" s="185">
        <f t="shared" si="13"/>
        <v>-1982</v>
      </c>
      <c r="K884" s="273" t="s">
        <v>1490</v>
      </c>
    </row>
    <row r="885" spans="1:11" ht="12.75">
      <c r="A885" s="294">
        <v>390</v>
      </c>
      <c r="B885" s="276">
        <v>200</v>
      </c>
      <c r="C885" s="280">
        <v>500</v>
      </c>
      <c r="D885" s="280"/>
      <c r="E885" s="280"/>
      <c r="F885" s="280"/>
      <c r="G885" s="266" t="s">
        <v>1433</v>
      </c>
      <c r="H885" s="185">
        <v>1737</v>
      </c>
      <c r="I885" s="185">
        <v>0</v>
      </c>
      <c r="J885" s="185">
        <f t="shared" si="13"/>
        <v>-1737</v>
      </c>
      <c r="K885" s="273" t="s">
        <v>1491</v>
      </c>
    </row>
    <row r="886" spans="1:11" ht="12.75">
      <c r="A886" s="251">
        <v>400</v>
      </c>
      <c r="B886" s="252">
        <v>0</v>
      </c>
      <c r="C886" s="252">
        <v>0</v>
      </c>
      <c r="D886" s="252">
        <v>0</v>
      </c>
      <c r="E886" s="252">
        <v>0</v>
      </c>
      <c r="F886" s="252">
        <v>0</v>
      </c>
      <c r="G886" s="253" t="s">
        <v>109</v>
      </c>
      <c r="H886" s="184"/>
      <c r="I886" s="184">
        <v>0</v>
      </c>
      <c r="J886" s="184">
        <f t="shared" si="13"/>
        <v>0</v>
      </c>
      <c r="K886" s="274" t="s">
        <v>1492</v>
      </c>
    </row>
    <row r="887" spans="1:11" ht="12.75">
      <c r="A887" s="295">
        <v>400</v>
      </c>
      <c r="B887" s="296">
        <v>100</v>
      </c>
      <c r="C887" s="296"/>
      <c r="D887" s="296"/>
      <c r="E887" s="296"/>
      <c r="F887" s="296"/>
      <c r="G887" s="266" t="s">
        <v>1493</v>
      </c>
      <c r="H887" s="185">
        <v>595657</v>
      </c>
      <c r="I887" s="185">
        <v>643579</v>
      </c>
      <c r="J887" s="185">
        <f t="shared" si="13"/>
        <v>47922</v>
      </c>
      <c r="K887" s="297" t="s">
        <v>1494</v>
      </c>
    </row>
    <row r="888" spans="1:11" ht="22.5">
      <c r="A888" s="295">
        <v>400</v>
      </c>
      <c r="B888" s="296">
        <v>200</v>
      </c>
      <c r="C888" s="296"/>
      <c r="D888" s="296"/>
      <c r="E888" s="296"/>
      <c r="F888" s="296"/>
      <c r="G888" s="266" t="s">
        <v>1495</v>
      </c>
      <c r="H888" s="185">
        <v>71089</v>
      </c>
      <c r="I888" s="185">
        <v>71000</v>
      </c>
      <c r="J888" s="185">
        <f t="shared" si="13"/>
        <v>-89</v>
      </c>
      <c r="K888" s="297" t="s">
        <v>1496</v>
      </c>
    </row>
    <row r="889" spans="1:11" ht="12.75">
      <c r="A889" s="295">
        <v>400</v>
      </c>
      <c r="B889" s="296">
        <v>300</v>
      </c>
      <c r="C889" s="296"/>
      <c r="D889" s="296"/>
      <c r="E889" s="296"/>
      <c r="F889" s="296"/>
      <c r="G889" s="266" t="s">
        <v>1497</v>
      </c>
      <c r="H889" s="185">
        <v>0</v>
      </c>
      <c r="I889" s="185">
        <v>0</v>
      </c>
      <c r="J889" s="185">
        <f t="shared" si="13"/>
        <v>0</v>
      </c>
      <c r="K889" s="297" t="s">
        <v>1498</v>
      </c>
    </row>
    <row r="890" spans="1:11" ht="12.75">
      <c r="A890" s="295">
        <v>400</v>
      </c>
      <c r="B890" s="296">
        <v>400</v>
      </c>
      <c r="C890" s="296"/>
      <c r="D890" s="296"/>
      <c r="E890" s="296"/>
      <c r="F890" s="296"/>
      <c r="G890" s="266" t="s">
        <v>1499</v>
      </c>
      <c r="H890" s="185">
        <v>0</v>
      </c>
      <c r="I890" s="185">
        <v>0</v>
      </c>
      <c r="J890" s="185">
        <f t="shared" si="13"/>
        <v>0</v>
      </c>
      <c r="K890" s="297" t="s">
        <v>1500</v>
      </c>
    </row>
    <row r="891" spans="1:11" ht="12.75">
      <c r="A891" s="251">
        <v>405</v>
      </c>
      <c r="B891" s="252">
        <v>0</v>
      </c>
      <c r="C891" s="252">
        <v>0</v>
      </c>
      <c r="D891" s="252">
        <v>0</v>
      </c>
      <c r="E891" s="252">
        <v>0</v>
      </c>
      <c r="F891" s="252">
        <v>0</v>
      </c>
      <c r="G891" s="253" t="s">
        <v>114</v>
      </c>
      <c r="H891" s="184"/>
      <c r="I891" s="184">
        <v>0</v>
      </c>
      <c r="J891" s="184">
        <f t="shared" si="13"/>
        <v>0</v>
      </c>
      <c r="K891" s="274" t="s">
        <v>1501</v>
      </c>
    </row>
    <row r="892" spans="1:11" ht="12.75">
      <c r="A892" s="294">
        <v>405</v>
      </c>
      <c r="B892" s="280">
        <v>100</v>
      </c>
      <c r="C892" s="280"/>
      <c r="D892" s="280"/>
      <c r="E892" s="280"/>
      <c r="F892" s="280"/>
      <c r="G892" s="266" t="s">
        <v>1502</v>
      </c>
      <c r="H892" s="185">
        <v>0</v>
      </c>
      <c r="I892" s="185">
        <v>0</v>
      </c>
      <c r="J892" s="185">
        <f t="shared" si="13"/>
        <v>0</v>
      </c>
      <c r="K892" s="273" t="s">
        <v>1503</v>
      </c>
    </row>
    <row r="893" spans="1:11" ht="12.75">
      <c r="A893" s="294">
        <v>405</v>
      </c>
      <c r="B893" s="280">
        <v>200</v>
      </c>
      <c r="C893" s="280"/>
      <c r="D893" s="280"/>
      <c r="E893" s="280"/>
      <c r="F893" s="280"/>
      <c r="G893" s="266" t="s">
        <v>1504</v>
      </c>
      <c r="H893" s="185">
        <v>0</v>
      </c>
      <c r="I893" s="185">
        <v>0</v>
      </c>
      <c r="J893" s="185">
        <f t="shared" si="13"/>
        <v>0</v>
      </c>
      <c r="K893" s="273" t="s">
        <v>1505</v>
      </c>
    </row>
    <row r="894" spans="1:11" s="277" customFormat="1" ht="87.75" customHeight="1" thickBot="1">
      <c r="A894" s="299">
        <v>410</v>
      </c>
      <c r="B894" s="300">
        <v>0</v>
      </c>
      <c r="C894" s="300">
        <v>0</v>
      </c>
      <c r="D894" s="300">
        <v>0</v>
      </c>
      <c r="E894" s="300">
        <v>0</v>
      </c>
      <c r="F894" s="300">
        <v>0</v>
      </c>
      <c r="G894" s="301" t="s">
        <v>1506</v>
      </c>
      <c r="H894" s="378">
        <v>0</v>
      </c>
      <c r="I894" s="378"/>
      <c r="J894" s="378">
        <f t="shared" si="13"/>
        <v>0</v>
      </c>
      <c r="K894" s="379" t="s">
        <v>1507</v>
      </c>
    </row>
    <row r="895" spans="1:11" ht="12.75">
      <c r="G895" s="302" t="s">
        <v>534</v>
      </c>
      <c r="H895" s="382">
        <f>SUM(H6:H894)</f>
        <v>427544271</v>
      </c>
      <c r="I895" s="382">
        <f>SUM(I6:I894)</f>
        <v>404333227</v>
      </c>
      <c r="J895" s="312">
        <f t="shared" si="13"/>
        <v>-23211044</v>
      </c>
    </row>
    <row r="896" spans="1:11" ht="12.75">
      <c r="A896" s="303"/>
      <c r="B896" s="303"/>
      <c r="C896" s="303"/>
      <c r="D896" s="303"/>
      <c r="E896" s="303"/>
      <c r="F896" s="303"/>
      <c r="G896" s="302"/>
      <c r="H896" s="382"/>
      <c r="I896" s="382"/>
      <c r="J896" s="312"/>
      <c r="K896" s="303"/>
    </row>
  </sheetData>
  <mergeCells count="4">
    <mergeCell ref="K1:K2"/>
    <mergeCell ref="G1:G2"/>
    <mergeCell ref="H1:H2"/>
    <mergeCell ref="J1:J2"/>
  </mergeCells>
  <pageMargins left="0.31496062992125984" right="0.31496062992125984" top="0.35433070866141736" bottom="0.35433070866141736" header="0.31496062992125984" footer="0.31496062992125984"/>
  <pageSetup paperSize="9" scale="55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P275"/>
  <sheetViews>
    <sheetView zoomScaleNormal="100" workbookViewId="0">
      <pane xSplit="7" ySplit="2" topLeftCell="H273" activePane="bottomRight" state="frozen"/>
      <selection pane="topRight" activeCell="H1" sqref="H1"/>
      <selection pane="bottomLeft" activeCell="A3" sqref="A3"/>
      <selection pane="bottomRight" activeCell="I278" sqref="I278"/>
    </sheetView>
  </sheetViews>
  <sheetFormatPr defaultColWidth="9.140625" defaultRowHeight="11.25"/>
  <cols>
    <col min="1" max="6" width="3.5703125" style="214" customWidth="1"/>
    <col min="7" max="7" width="46" style="214" customWidth="1"/>
    <col min="8" max="8" width="15" style="245" customWidth="1"/>
    <col min="9" max="9" width="14.28515625" style="245" customWidth="1"/>
    <col min="10" max="10" width="16.28515625" style="214" customWidth="1"/>
    <col min="11" max="11" width="14.5703125" style="214" customWidth="1"/>
    <col min="12" max="16384" width="9.140625" style="214"/>
  </cols>
  <sheetData>
    <row r="1" spans="1:11" ht="58.5" customHeight="1" thickBot="1">
      <c r="A1" s="462" t="s">
        <v>119</v>
      </c>
      <c r="B1" s="189"/>
      <c r="C1" s="189"/>
      <c r="D1" s="189"/>
      <c r="E1" s="189"/>
      <c r="F1" s="190"/>
      <c r="G1" s="722" t="s">
        <v>2352</v>
      </c>
      <c r="H1" s="720" t="s">
        <v>2233</v>
      </c>
      <c r="I1" s="385" t="s">
        <v>2234</v>
      </c>
      <c r="J1" s="720" t="s">
        <v>2235</v>
      </c>
      <c r="K1" s="721" t="s">
        <v>120</v>
      </c>
    </row>
    <row r="2" spans="1:11" ht="30.95" customHeight="1" thickBot="1">
      <c r="A2" s="191" t="s">
        <v>121</v>
      </c>
      <c r="B2" s="191" t="s">
        <v>122</v>
      </c>
      <c r="C2" s="191" t="s">
        <v>123</v>
      </c>
      <c r="D2" s="191" t="s">
        <v>124</v>
      </c>
      <c r="E2" s="191" t="s">
        <v>125</v>
      </c>
      <c r="F2" s="191" t="s">
        <v>126</v>
      </c>
      <c r="G2" s="723"/>
      <c r="H2" s="720"/>
      <c r="I2" s="385" t="s">
        <v>2236</v>
      </c>
      <c r="J2" s="720"/>
      <c r="K2" s="721"/>
    </row>
    <row r="3" spans="1:11" ht="12.75">
      <c r="A3" s="192">
        <v>600</v>
      </c>
      <c r="B3" s="193">
        <v>0</v>
      </c>
      <c r="C3" s="193">
        <v>0</v>
      </c>
      <c r="D3" s="193">
        <v>0</v>
      </c>
      <c r="E3" s="193">
        <v>0</v>
      </c>
      <c r="F3" s="193">
        <v>0</v>
      </c>
      <c r="G3" s="215" t="s">
        <v>127</v>
      </c>
      <c r="H3" s="383"/>
      <c r="I3" s="187"/>
      <c r="J3" s="216"/>
      <c r="K3" s="217" t="s">
        <v>1520</v>
      </c>
    </row>
    <row r="4" spans="1:11" ht="12.75">
      <c r="A4" s="194">
        <v>600</v>
      </c>
      <c r="B4" s="195">
        <v>100</v>
      </c>
      <c r="C4" s="195"/>
      <c r="D4" s="195"/>
      <c r="E4" s="195"/>
      <c r="F4" s="195"/>
      <c r="G4" s="218" t="s">
        <v>128</v>
      </c>
      <c r="H4" s="384"/>
      <c r="I4" s="188"/>
      <c r="J4" s="219"/>
      <c r="K4" s="220" t="s">
        <v>1522</v>
      </c>
    </row>
    <row r="5" spans="1:11" ht="12.75">
      <c r="A5" s="194">
        <v>600</v>
      </c>
      <c r="B5" s="195">
        <v>100</v>
      </c>
      <c r="C5" s="195">
        <v>100</v>
      </c>
      <c r="D5" s="195"/>
      <c r="E5" s="195"/>
      <c r="F5" s="195"/>
      <c r="G5" s="218" t="s">
        <v>129</v>
      </c>
      <c r="H5" s="384"/>
      <c r="I5" s="188"/>
      <c r="J5" s="219"/>
      <c r="K5" s="220" t="s">
        <v>130</v>
      </c>
    </row>
    <row r="6" spans="1:11">
      <c r="A6" s="194">
        <v>600</v>
      </c>
      <c r="B6" s="195">
        <v>100</v>
      </c>
      <c r="C6" s="195">
        <v>100</v>
      </c>
      <c r="D6" s="196">
        <v>100</v>
      </c>
      <c r="E6" s="196"/>
      <c r="F6" s="196"/>
      <c r="G6" s="221" t="s">
        <v>2106</v>
      </c>
      <c r="H6" s="222">
        <v>16480620</v>
      </c>
      <c r="I6" s="222">
        <v>16221455</v>
      </c>
      <c r="J6" s="222">
        <f>+I6-H6</f>
        <v>-259165</v>
      </c>
      <c r="K6" s="220" t="s">
        <v>131</v>
      </c>
    </row>
    <row r="7" spans="1:11">
      <c r="A7" s="194">
        <v>600</v>
      </c>
      <c r="B7" s="195">
        <v>100</v>
      </c>
      <c r="C7" s="195">
        <v>100</v>
      </c>
      <c r="D7" s="196">
        <v>200</v>
      </c>
      <c r="E7" s="196"/>
      <c r="F7" s="196"/>
      <c r="G7" s="221" t="s">
        <v>132</v>
      </c>
      <c r="H7" s="222">
        <v>19227077</v>
      </c>
      <c r="I7" s="222">
        <v>20356848</v>
      </c>
      <c r="J7" s="222">
        <f t="shared" ref="J7:J70" si="0">+I7-H7</f>
        <v>1129771</v>
      </c>
      <c r="K7" s="220" t="s">
        <v>133</v>
      </c>
    </row>
    <row r="8" spans="1:11">
      <c r="A8" s="194">
        <v>600</v>
      </c>
      <c r="B8" s="195">
        <v>100</v>
      </c>
      <c r="C8" s="195">
        <v>100</v>
      </c>
      <c r="D8" s="196">
        <v>300</v>
      </c>
      <c r="E8" s="196"/>
      <c r="F8" s="196"/>
      <c r="G8" s="221" t="s">
        <v>2107</v>
      </c>
      <c r="H8" s="223">
        <v>0</v>
      </c>
      <c r="I8" s="223">
        <v>0</v>
      </c>
      <c r="J8" s="223">
        <f t="shared" si="0"/>
        <v>0</v>
      </c>
      <c r="K8" s="220" t="s">
        <v>134</v>
      </c>
    </row>
    <row r="9" spans="1:11">
      <c r="A9" s="194">
        <v>600</v>
      </c>
      <c r="B9" s="195">
        <v>100</v>
      </c>
      <c r="C9" s="195">
        <v>100</v>
      </c>
      <c r="D9" s="196">
        <v>300</v>
      </c>
      <c r="E9" s="196">
        <v>10</v>
      </c>
      <c r="F9" s="196"/>
      <c r="G9" s="221" t="s">
        <v>135</v>
      </c>
      <c r="H9" s="222"/>
      <c r="I9" s="222">
        <v>0</v>
      </c>
      <c r="J9" s="222">
        <f t="shared" si="0"/>
        <v>0</v>
      </c>
      <c r="K9" s="220" t="s">
        <v>136</v>
      </c>
    </row>
    <row r="10" spans="1:11">
      <c r="A10" s="194">
        <v>600</v>
      </c>
      <c r="B10" s="195">
        <v>100</v>
      </c>
      <c r="C10" s="195">
        <v>100</v>
      </c>
      <c r="D10" s="196">
        <v>300</v>
      </c>
      <c r="E10" s="196">
        <v>20</v>
      </c>
      <c r="F10" s="196"/>
      <c r="G10" s="221" t="s">
        <v>137</v>
      </c>
      <c r="H10" s="222">
        <v>2000000</v>
      </c>
      <c r="I10" s="222">
        <v>2000000</v>
      </c>
      <c r="J10" s="222">
        <f t="shared" si="0"/>
        <v>0</v>
      </c>
      <c r="K10" s="220" t="s">
        <v>138</v>
      </c>
    </row>
    <row r="11" spans="1:11" ht="22.5">
      <c r="A11" s="194">
        <v>600</v>
      </c>
      <c r="B11" s="195">
        <v>100</v>
      </c>
      <c r="C11" s="195">
        <v>100</v>
      </c>
      <c r="D11" s="196">
        <v>400</v>
      </c>
      <c r="E11" s="196"/>
      <c r="F11" s="196"/>
      <c r="G11" s="221" t="s">
        <v>139</v>
      </c>
      <c r="H11" s="222"/>
      <c r="I11" s="222">
        <v>0</v>
      </c>
      <c r="J11" s="222">
        <f t="shared" si="0"/>
        <v>0</v>
      </c>
      <c r="K11" s="220" t="s">
        <v>140</v>
      </c>
    </row>
    <row r="12" spans="1:11">
      <c r="A12" s="194">
        <v>600</v>
      </c>
      <c r="B12" s="195">
        <v>100</v>
      </c>
      <c r="C12" s="195">
        <v>200</v>
      </c>
      <c r="D12" s="195"/>
      <c r="E12" s="195"/>
      <c r="F12" s="195"/>
      <c r="G12" s="218" t="s">
        <v>141</v>
      </c>
      <c r="H12" s="223"/>
      <c r="I12" s="223">
        <v>0</v>
      </c>
      <c r="J12" s="223">
        <f t="shared" si="0"/>
        <v>0</v>
      </c>
      <c r="K12" s="220" t="s">
        <v>142</v>
      </c>
    </row>
    <row r="13" spans="1:11">
      <c r="A13" s="194">
        <v>600</v>
      </c>
      <c r="B13" s="195">
        <v>100</v>
      </c>
      <c r="C13" s="195">
        <v>200</v>
      </c>
      <c r="D13" s="196">
        <v>100</v>
      </c>
      <c r="E13" s="196"/>
      <c r="F13" s="196"/>
      <c r="G13" s="221" t="s">
        <v>143</v>
      </c>
      <c r="H13" s="222">
        <v>0</v>
      </c>
      <c r="I13" s="222">
        <v>0</v>
      </c>
      <c r="J13" s="222">
        <f t="shared" si="0"/>
        <v>0</v>
      </c>
      <c r="K13" s="224"/>
    </row>
    <row r="14" spans="1:11" ht="22.5">
      <c r="A14" s="194">
        <v>600</v>
      </c>
      <c r="B14" s="195">
        <v>100</v>
      </c>
      <c r="C14" s="195">
        <v>200</v>
      </c>
      <c r="D14" s="196">
        <v>200</v>
      </c>
      <c r="E14" s="196"/>
      <c r="F14" s="196"/>
      <c r="G14" s="221" t="s">
        <v>144</v>
      </c>
      <c r="H14" s="222"/>
      <c r="I14" s="222"/>
      <c r="J14" s="222">
        <f t="shared" si="0"/>
        <v>0</v>
      </c>
      <c r="K14" s="225"/>
    </row>
    <row r="15" spans="1:11">
      <c r="A15" s="194">
        <v>600</v>
      </c>
      <c r="B15" s="195">
        <v>100</v>
      </c>
      <c r="C15" s="195">
        <v>200</v>
      </c>
      <c r="D15" s="196">
        <v>300</v>
      </c>
      <c r="E15" s="196"/>
      <c r="F15" s="196"/>
      <c r="G15" s="221" t="s">
        <v>145</v>
      </c>
      <c r="H15" s="222">
        <v>0</v>
      </c>
      <c r="I15" s="222">
        <v>0</v>
      </c>
      <c r="J15" s="222">
        <f t="shared" si="0"/>
        <v>0</v>
      </c>
      <c r="K15" s="224"/>
    </row>
    <row r="16" spans="1:11">
      <c r="A16" s="194">
        <v>600</v>
      </c>
      <c r="B16" s="195">
        <v>200</v>
      </c>
      <c r="C16" s="195"/>
      <c r="D16" s="195"/>
      <c r="E16" s="195"/>
      <c r="F16" s="195"/>
      <c r="G16" s="218" t="s">
        <v>146</v>
      </c>
      <c r="H16" s="223"/>
      <c r="I16" s="223">
        <v>0</v>
      </c>
      <c r="J16" s="223">
        <f t="shared" si="0"/>
        <v>0</v>
      </c>
      <c r="K16" s="220" t="s">
        <v>147</v>
      </c>
    </row>
    <row r="17" spans="1:11">
      <c r="A17" s="194">
        <v>600</v>
      </c>
      <c r="B17" s="195">
        <v>200</v>
      </c>
      <c r="C17" s="195">
        <v>100</v>
      </c>
      <c r="D17" s="195"/>
      <c r="E17" s="195"/>
      <c r="F17" s="195"/>
      <c r="G17" s="218" t="s">
        <v>148</v>
      </c>
      <c r="H17" s="223"/>
      <c r="I17" s="223">
        <v>0</v>
      </c>
      <c r="J17" s="223">
        <f t="shared" si="0"/>
        <v>0</v>
      </c>
      <c r="K17" s="220" t="s">
        <v>149</v>
      </c>
    </row>
    <row r="18" spans="1:11">
      <c r="A18" s="194">
        <v>600</v>
      </c>
      <c r="B18" s="195">
        <v>200</v>
      </c>
      <c r="C18" s="195">
        <v>100</v>
      </c>
      <c r="D18" s="195">
        <v>100</v>
      </c>
      <c r="E18" s="195"/>
      <c r="F18" s="195"/>
      <c r="G18" s="218" t="s">
        <v>150</v>
      </c>
      <c r="H18" s="223"/>
      <c r="I18" s="223">
        <v>0</v>
      </c>
      <c r="J18" s="223">
        <f t="shared" si="0"/>
        <v>0</v>
      </c>
      <c r="K18" s="220" t="s">
        <v>151</v>
      </c>
    </row>
    <row r="19" spans="1:11">
      <c r="A19" s="194">
        <v>600</v>
      </c>
      <c r="B19" s="195">
        <v>200</v>
      </c>
      <c r="C19" s="195">
        <v>100</v>
      </c>
      <c r="D19" s="195">
        <v>100</v>
      </c>
      <c r="E19" s="196">
        <v>10</v>
      </c>
      <c r="F19" s="196"/>
      <c r="G19" s="221" t="s">
        <v>152</v>
      </c>
      <c r="H19" s="222">
        <v>0</v>
      </c>
      <c r="I19" s="222">
        <v>0</v>
      </c>
      <c r="J19" s="222">
        <f t="shared" si="0"/>
        <v>0</v>
      </c>
      <c r="K19" s="224"/>
    </row>
    <row r="20" spans="1:11">
      <c r="A20" s="194">
        <v>600</v>
      </c>
      <c r="B20" s="195">
        <v>200</v>
      </c>
      <c r="C20" s="195">
        <v>100</v>
      </c>
      <c r="D20" s="195">
        <v>100</v>
      </c>
      <c r="E20" s="196">
        <v>20</v>
      </c>
      <c r="F20" s="196"/>
      <c r="G20" s="221" t="s">
        <v>153</v>
      </c>
      <c r="H20" s="222">
        <v>0</v>
      </c>
      <c r="I20" s="222">
        <v>0</v>
      </c>
      <c r="J20" s="222">
        <f t="shared" si="0"/>
        <v>0</v>
      </c>
      <c r="K20" s="224"/>
    </row>
    <row r="21" spans="1:11" ht="22.5">
      <c r="A21" s="194">
        <v>600</v>
      </c>
      <c r="B21" s="195">
        <v>200</v>
      </c>
      <c r="C21" s="195">
        <v>100</v>
      </c>
      <c r="D21" s="195">
        <v>100</v>
      </c>
      <c r="E21" s="196">
        <v>30</v>
      </c>
      <c r="F21" s="196"/>
      <c r="G21" s="221" t="s">
        <v>154</v>
      </c>
      <c r="H21" s="222">
        <v>0</v>
      </c>
      <c r="I21" s="222">
        <v>0</v>
      </c>
      <c r="J21" s="222">
        <f t="shared" si="0"/>
        <v>0</v>
      </c>
      <c r="K21" s="224"/>
    </row>
    <row r="22" spans="1:11" ht="22.5">
      <c r="A22" s="194">
        <v>600</v>
      </c>
      <c r="B22" s="195">
        <v>200</v>
      </c>
      <c r="C22" s="195">
        <v>100</v>
      </c>
      <c r="D22" s="195">
        <v>100</v>
      </c>
      <c r="E22" s="196">
        <v>40</v>
      </c>
      <c r="F22" s="196"/>
      <c r="G22" s="221" t="s">
        <v>155</v>
      </c>
      <c r="H22" s="222">
        <v>144539</v>
      </c>
      <c r="I22" s="222">
        <v>0</v>
      </c>
      <c r="J22" s="222">
        <f t="shared" si="0"/>
        <v>-144539</v>
      </c>
      <c r="K22" s="224"/>
    </row>
    <row r="23" spans="1:11" ht="22.5">
      <c r="A23" s="194">
        <v>600</v>
      </c>
      <c r="B23" s="195">
        <v>200</v>
      </c>
      <c r="C23" s="195">
        <v>100</v>
      </c>
      <c r="D23" s="195">
        <v>100</v>
      </c>
      <c r="E23" s="196">
        <v>80</v>
      </c>
      <c r="F23" s="196"/>
      <c r="G23" s="221" t="s">
        <v>156</v>
      </c>
      <c r="H23" s="222">
        <v>2730000</v>
      </c>
      <c r="I23" s="222">
        <v>2583500</v>
      </c>
      <c r="J23" s="222">
        <f t="shared" si="0"/>
        <v>-146500</v>
      </c>
      <c r="K23" s="224"/>
    </row>
    <row r="24" spans="1:11" ht="22.5">
      <c r="A24" s="194">
        <v>600</v>
      </c>
      <c r="B24" s="195">
        <v>200</v>
      </c>
      <c r="C24" s="195">
        <v>100</v>
      </c>
      <c r="D24" s="195">
        <v>100</v>
      </c>
      <c r="E24" s="196">
        <v>90</v>
      </c>
      <c r="F24" s="196"/>
      <c r="G24" s="221" t="s">
        <v>157</v>
      </c>
      <c r="H24" s="222">
        <v>0</v>
      </c>
      <c r="I24" s="222">
        <v>0</v>
      </c>
      <c r="J24" s="222">
        <f t="shared" si="0"/>
        <v>0</v>
      </c>
      <c r="K24" s="224"/>
    </row>
    <row r="25" spans="1:11" ht="33.75">
      <c r="A25" s="194">
        <v>600</v>
      </c>
      <c r="B25" s="195">
        <v>200</v>
      </c>
      <c r="C25" s="195">
        <v>100</v>
      </c>
      <c r="D25" s="197">
        <v>200</v>
      </c>
      <c r="E25" s="197"/>
      <c r="F25" s="197"/>
      <c r="G25" s="221" t="s">
        <v>2221</v>
      </c>
      <c r="H25" s="222">
        <v>0</v>
      </c>
      <c r="I25" s="222">
        <v>0</v>
      </c>
      <c r="J25" s="222">
        <f t="shared" si="0"/>
        <v>0</v>
      </c>
      <c r="K25" s="220" t="s">
        <v>158</v>
      </c>
    </row>
    <row r="26" spans="1:11" ht="33.75">
      <c r="A26" s="194">
        <v>600</v>
      </c>
      <c r="B26" s="195">
        <v>200</v>
      </c>
      <c r="C26" s="195">
        <v>100</v>
      </c>
      <c r="D26" s="197">
        <v>300</v>
      </c>
      <c r="E26" s="197"/>
      <c r="F26" s="197"/>
      <c r="G26" s="221" t="s">
        <v>2222</v>
      </c>
      <c r="H26" s="222">
        <v>0</v>
      </c>
      <c r="I26" s="222">
        <v>0</v>
      </c>
      <c r="J26" s="222">
        <f t="shared" si="0"/>
        <v>0</v>
      </c>
      <c r="K26" s="220" t="s">
        <v>159</v>
      </c>
    </row>
    <row r="27" spans="1:11">
      <c r="A27" s="194">
        <v>600</v>
      </c>
      <c r="B27" s="195">
        <v>200</v>
      </c>
      <c r="C27" s="195">
        <v>100</v>
      </c>
      <c r="D27" s="197">
        <v>400</v>
      </c>
      <c r="E27" s="197"/>
      <c r="F27" s="197"/>
      <c r="G27" s="221" t="s">
        <v>160</v>
      </c>
      <c r="H27" s="222">
        <v>300000</v>
      </c>
      <c r="I27" s="222">
        <v>300000</v>
      </c>
      <c r="J27" s="222">
        <f t="shared" si="0"/>
        <v>0</v>
      </c>
      <c r="K27" s="220" t="s">
        <v>161</v>
      </c>
    </row>
    <row r="28" spans="1:11" ht="22.5">
      <c r="A28" s="194">
        <v>600</v>
      </c>
      <c r="B28" s="195">
        <v>200</v>
      </c>
      <c r="C28" s="195">
        <v>200</v>
      </c>
      <c r="D28" s="195"/>
      <c r="E28" s="195"/>
      <c r="F28" s="195"/>
      <c r="G28" s="218" t="s">
        <v>162</v>
      </c>
      <c r="H28" s="223"/>
      <c r="I28" s="223">
        <v>0</v>
      </c>
      <c r="J28" s="223">
        <f t="shared" si="0"/>
        <v>0</v>
      </c>
      <c r="K28" s="220" t="s">
        <v>163</v>
      </c>
    </row>
    <row r="29" spans="1:11" ht="22.5">
      <c r="A29" s="194">
        <v>600</v>
      </c>
      <c r="B29" s="195">
        <v>200</v>
      </c>
      <c r="C29" s="195">
        <v>200</v>
      </c>
      <c r="D29" s="197">
        <v>100</v>
      </c>
      <c r="E29" s="197"/>
      <c r="F29" s="197"/>
      <c r="G29" s="221" t="s">
        <v>164</v>
      </c>
      <c r="H29" s="222">
        <v>0</v>
      </c>
      <c r="I29" s="222">
        <v>0</v>
      </c>
      <c r="J29" s="222">
        <f t="shared" si="0"/>
        <v>0</v>
      </c>
      <c r="K29" s="220" t="s">
        <v>165</v>
      </c>
    </row>
    <row r="30" spans="1:11" ht="22.5">
      <c r="A30" s="194">
        <v>600</v>
      </c>
      <c r="B30" s="195">
        <v>200</v>
      </c>
      <c r="C30" s="195">
        <v>200</v>
      </c>
      <c r="D30" s="197">
        <v>200</v>
      </c>
      <c r="E30" s="197"/>
      <c r="F30" s="197"/>
      <c r="G30" s="221" t="s">
        <v>166</v>
      </c>
      <c r="H30" s="222">
        <v>0</v>
      </c>
      <c r="I30" s="222">
        <v>0</v>
      </c>
      <c r="J30" s="222">
        <f t="shared" si="0"/>
        <v>0</v>
      </c>
      <c r="K30" s="220" t="s">
        <v>167</v>
      </c>
    </row>
    <row r="31" spans="1:11" ht="22.5">
      <c r="A31" s="194">
        <v>600</v>
      </c>
      <c r="B31" s="195">
        <v>200</v>
      </c>
      <c r="C31" s="195">
        <v>300</v>
      </c>
      <c r="D31" s="195"/>
      <c r="E31" s="195"/>
      <c r="F31" s="195"/>
      <c r="G31" s="218" t="s">
        <v>168</v>
      </c>
      <c r="H31" s="223"/>
      <c r="I31" s="223">
        <v>0</v>
      </c>
      <c r="J31" s="223">
        <f t="shared" si="0"/>
        <v>0</v>
      </c>
      <c r="K31" s="220" t="s">
        <v>169</v>
      </c>
    </row>
    <row r="32" spans="1:11">
      <c r="A32" s="194">
        <v>600</v>
      </c>
      <c r="B32" s="195">
        <v>200</v>
      </c>
      <c r="C32" s="195">
        <v>300</v>
      </c>
      <c r="D32" s="195">
        <v>50</v>
      </c>
      <c r="E32" s="195"/>
      <c r="F32" s="195"/>
      <c r="G32" s="221" t="s">
        <v>170</v>
      </c>
      <c r="H32" s="226"/>
      <c r="I32" s="226">
        <v>0</v>
      </c>
      <c r="J32" s="226">
        <f t="shared" si="0"/>
        <v>0</v>
      </c>
      <c r="K32" s="227" t="s">
        <v>171</v>
      </c>
    </row>
    <row r="33" spans="1:11">
      <c r="A33" s="194">
        <v>600</v>
      </c>
      <c r="B33" s="195">
        <v>200</v>
      </c>
      <c r="C33" s="195">
        <v>300</v>
      </c>
      <c r="D33" s="195">
        <v>100</v>
      </c>
      <c r="E33" s="195"/>
      <c r="F33" s="195"/>
      <c r="G33" s="218" t="s">
        <v>172</v>
      </c>
      <c r="H33" s="223"/>
      <c r="I33" s="223">
        <v>0</v>
      </c>
      <c r="J33" s="223">
        <f t="shared" si="0"/>
        <v>0</v>
      </c>
      <c r="K33" s="220" t="s">
        <v>173</v>
      </c>
    </row>
    <row r="34" spans="1:11">
      <c r="A34" s="194">
        <v>600</v>
      </c>
      <c r="B34" s="195">
        <v>200</v>
      </c>
      <c r="C34" s="195">
        <v>300</v>
      </c>
      <c r="D34" s="195">
        <v>100</v>
      </c>
      <c r="E34" s="196">
        <v>10</v>
      </c>
      <c r="F34" s="196"/>
      <c r="G34" s="221" t="s">
        <v>174</v>
      </c>
      <c r="H34" s="222">
        <v>0</v>
      </c>
      <c r="I34" s="222">
        <v>0</v>
      </c>
      <c r="J34" s="222">
        <f t="shared" si="0"/>
        <v>0</v>
      </c>
      <c r="K34" s="224"/>
    </row>
    <row r="35" spans="1:11">
      <c r="A35" s="194">
        <v>600</v>
      </c>
      <c r="B35" s="195">
        <v>200</v>
      </c>
      <c r="C35" s="195">
        <v>300</v>
      </c>
      <c r="D35" s="195">
        <v>100</v>
      </c>
      <c r="E35" s="196">
        <v>20</v>
      </c>
      <c r="F35" s="196"/>
      <c r="G35" s="221" t="s">
        <v>175</v>
      </c>
      <c r="H35" s="222">
        <v>0</v>
      </c>
      <c r="I35" s="222">
        <v>0</v>
      </c>
      <c r="J35" s="222">
        <f t="shared" si="0"/>
        <v>0</v>
      </c>
      <c r="K35" s="224"/>
    </row>
    <row r="36" spans="1:11" ht="22.5">
      <c r="A36" s="194">
        <v>600</v>
      </c>
      <c r="B36" s="195">
        <v>200</v>
      </c>
      <c r="C36" s="195">
        <v>300</v>
      </c>
      <c r="D36" s="195">
        <v>100</v>
      </c>
      <c r="E36" s="196">
        <v>30</v>
      </c>
      <c r="F36" s="196"/>
      <c r="G36" s="221" t="s">
        <v>176</v>
      </c>
      <c r="H36" s="222">
        <v>0</v>
      </c>
      <c r="I36" s="222">
        <v>0</v>
      </c>
      <c r="J36" s="222">
        <f t="shared" si="0"/>
        <v>0</v>
      </c>
      <c r="K36" s="224"/>
    </row>
    <row r="37" spans="1:11">
      <c r="A37" s="194">
        <v>600</v>
      </c>
      <c r="B37" s="195">
        <v>200</v>
      </c>
      <c r="C37" s="195">
        <v>300</v>
      </c>
      <c r="D37" s="195">
        <v>100</v>
      </c>
      <c r="E37" s="196">
        <v>40</v>
      </c>
      <c r="F37" s="196"/>
      <c r="G37" s="221" t="s">
        <v>177</v>
      </c>
      <c r="H37" s="222">
        <v>0</v>
      </c>
      <c r="I37" s="222">
        <v>0</v>
      </c>
      <c r="J37" s="222">
        <f t="shared" si="0"/>
        <v>0</v>
      </c>
      <c r="K37" s="224"/>
    </row>
    <row r="38" spans="1:11" ht="22.5">
      <c r="A38" s="194">
        <v>600</v>
      </c>
      <c r="B38" s="195">
        <v>200</v>
      </c>
      <c r="C38" s="195">
        <v>300</v>
      </c>
      <c r="D38" s="195">
        <v>100</v>
      </c>
      <c r="E38" s="196">
        <v>80</v>
      </c>
      <c r="F38" s="198"/>
      <c r="G38" s="221" t="s">
        <v>178</v>
      </c>
      <c r="H38" s="222">
        <v>0</v>
      </c>
      <c r="I38" s="222">
        <v>0</v>
      </c>
      <c r="J38" s="222">
        <f t="shared" si="0"/>
        <v>0</v>
      </c>
      <c r="K38" s="224"/>
    </row>
    <row r="39" spans="1:11" ht="33.75">
      <c r="A39" s="194">
        <v>600</v>
      </c>
      <c r="B39" s="195">
        <v>200</v>
      </c>
      <c r="C39" s="195">
        <v>300</v>
      </c>
      <c r="D39" s="195">
        <v>100</v>
      </c>
      <c r="E39" s="196">
        <v>90</v>
      </c>
      <c r="F39" s="196"/>
      <c r="G39" s="221" t="s">
        <v>179</v>
      </c>
      <c r="H39" s="222">
        <v>0</v>
      </c>
      <c r="I39" s="222">
        <v>0</v>
      </c>
      <c r="J39" s="222">
        <f t="shared" si="0"/>
        <v>0</v>
      </c>
      <c r="K39" s="224"/>
    </row>
    <row r="40" spans="1:11" ht="22.5">
      <c r="A40" s="194">
        <v>600</v>
      </c>
      <c r="B40" s="195">
        <v>200</v>
      </c>
      <c r="C40" s="195">
        <v>300</v>
      </c>
      <c r="D40" s="195">
        <v>200</v>
      </c>
      <c r="E40" s="197"/>
      <c r="F40" s="197"/>
      <c r="G40" s="221" t="s">
        <v>180</v>
      </c>
      <c r="H40" s="222">
        <v>0</v>
      </c>
      <c r="I40" s="222">
        <v>0</v>
      </c>
      <c r="J40" s="222">
        <f t="shared" si="0"/>
        <v>0</v>
      </c>
      <c r="K40" s="220" t="s">
        <v>181</v>
      </c>
    </row>
    <row r="41" spans="1:11">
      <c r="A41" s="194">
        <v>600</v>
      </c>
      <c r="B41" s="195">
        <v>200</v>
      </c>
      <c r="C41" s="195">
        <v>300</v>
      </c>
      <c r="D41" s="195">
        <v>300</v>
      </c>
      <c r="E41" s="197"/>
      <c r="F41" s="197"/>
      <c r="G41" s="221" t="s">
        <v>182</v>
      </c>
      <c r="H41" s="222">
        <v>0</v>
      </c>
      <c r="I41" s="222">
        <v>0</v>
      </c>
      <c r="J41" s="222">
        <f t="shared" si="0"/>
        <v>0</v>
      </c>
      <c r="K41" s="220" t="s">
        <v>183</v>
      </c>
    </row>
    <row r="42" spans="1:11" ht="45">
      <c r="A42" s="194">
        <v>600</v>
      </c>
      <c r="B42" s="195">
        <v>200</v>
      </c>
      <c r="C42" s="195">
        <v>300</v>
      </c>
      <c r="D42" s="197">
        <v>400</v>
      </c>
      <c r="E42" s="197"/>
      <c r="F42" s="197"/>
      <c r="G42" s="221" t="s">
        <v>184</v>
      </c>
      <c r="H42" s="222"/>
      <c r="I42" s="222"/>
      <c r="J42" s="222">
        <f t="shared" si="0"/>
        <v>0</v>
      </c>
      <c r="K42" s="220" t="s">
        <v>185</v>
      </c>
    </row>
    <row r="43" spans="1:11">
      <c r="A43" s="194">
        <v>600</v>
      </c>
      <c r="B43" s="195">
        <v>300</v>
      </c>
      <c r="C43" s="195"/>
      <c r="D43" s="195"/>
      <c r="E43" s="195"/>
      <c r="F43" s="195"/>
      <c r="G43" s="218" t="s">
        <v>186</v>
      </c>
      <c r="H43" s="223"/>
      <c r="I43" s="223">
        <v>0</v>
      </c>
      <c r="J43" s="223">
        <f t="shared" si="0"/>
        <v>0</v>
      </c>
      <c r="K43" s="220" t="s">
        <v>187</v>
      </c>
    </row>
    <row r="44" spans="1:11">
      <c r="A44" s="194">
        <v>600</v>
      </c>
      <c r="B44" s="195">
        <v>300</v>
      </c>
      <c r="C44" s="197">
        <v>100</v>
      </c>
      <c r="D44" s="197"/>
      <c r="E44" s="197"/>
      <c r="F44" s="197"/>
      <c r="G44" s="221" t="s">
        <v>188</v>
      </c>
      <c r="H44" s="222">
        <v>0</v>
      </c>
      <c r="I44" s="222">
        <v>0</v>
      </c>
      <c r="J44" s="222">
        <f t="shared" si="0"/>
        <v>0</v>
      </c>
      <c r="K44" s="220" t="s">
        <v>189</v>
      </c>
    </row>
    <row r="45" spans="1:11" ht="22.5">
      <c r="A45" s="194">
        <v>600</v>
      </c>
      <c r="B45" s="195">
        <v>300</v>
      </c>
      <c r="C45" s="197">
        <v>200</v>
      </c>
      <c r="D45" s="197"/>
      <c r="E45" s="197"/>
      <c r="F45" s="197"/>
      <c r="G45" s="221" t="s">
        <v>190</v>
      </c>
      <c r="H45" s="222">
        <v>0</v>
      </c>
      <c r="I45" s="222">
        <v>0</v>
      </c>
      <c r="J45" s="222">
        <f t="shared" si="0"/>
        <v>0</v>
      </c>
      <c r="K45" s="220" t="s">
        <v>191</v>
      </c>
    </row>
    <row r="46" spans="1:11">
      <c r="A46" s="194">
        <v>600</v>
      </c>
      <c r="B46" s="195">
        <v>300</v>
      </c>
      <c r="C46" s="195">
        <v>300</v>
      </c>
      <c r="D46" s="195"/>
      <c r="E46" s="195"/>
      <c r="F46" s="195"/>
      <c r="G46" s="218" t="s">
        <v>192</v>
      </c>
      <c r="H46" s="228"/>
      <c r="I46" s="228">
        <v>0</v>
      </c>
      <c r="J46" s="228">
        <f t="shared" si="0"/>
        <v>0</v>
      </c>
      <c r="K46" s="220" t="s">
        <v>193</v>
      </c>
    </row>
    <row r="47" spans="1:11">
      <c r="A47" s="194">
        <v>600</v>
      </c>
      <c r="B47" s="195">
        <v>300</v>
      </c>
      <c r="C47" s="195">
        <v>300</v>
      </c>
      <c r="D47" s="196">
        <v>100</v>
      </c>
      <c r="E47" s="196"/>
      <c r="F47" s="196"/>
      <c r="G47" s="221" t="s">
        <v>194</v>
      </c>
      <c r="H47" s="222">
        <v>0</v>
      </c>
      <c r="I47" s="222">
        <v>0</v>
      </c>
      <c r="J47" s="222">
        <f t="shared" si="0"/>
        <v>0</v>
      </c>
      <c r="K47" s="224"/>
    </row>
    <row r="48" spans="1:11">
      <c r="A48" s="194">
        <v>600</v>
      </c>
      <c r="B48" s="195">
        <v>300</v>
      </c>
      <c r="C48" s="195">
        <v>300</v>
      </c>
      <c r="D48" s="196">
        <v>900</v>
      </c>
      <c r="E48" s="196"/>
      <c r="F48" s="196"/>
      <c r="G48" s="221" t="s">
        <v>195</v>
      </c>
      <c r="H48" s="222">
        <v>0</v>
      </c>
      <c r="I48" s="222">
        <v>0</v>
      </c>
      <c r="J48" s="222">
        <f t="shared" si="0"/>
        <v>0</v>
      </c>
      <c r="K48" s="224"/>
    </row>
    <row r="49" spans="1:11">
      <c r="A49" s="194">
        <v>600</v>
      </c>
      <c r="B49" s="195">
        <v>300</v>
      </c>
      <c r="C49" s="197">
        <v>400</v>
      </c>
      <c r="D49" s="197"/>
      <c r="E49" s="197"/>
      <c r="F49" s="197"/>
      <c r="G49" s="221" t="s">
        <v>196</v>
      </c>
      <c r="H49" s="222">
        <v>0</v>
      </c>
      <c r="I49" s="222">
        <v>0</v>
      </c>
      <c r="J49" s="222">
        <f t="shared" si="0"/>
        <v>0</v>
      </c>
      <c r="K49" s="220" t="s">
        <v>197</v>
      </c>
    </row>
    <row r="50" spans="1:11">
      <c r="A50" s="194">
        <v>600</v>
      </c>
      <c r="B50" s="197">
        <v>400</v>
      </c>
      <c r="C50" s="197"/>
      <c r="D50" s="197"/>
      <c r="E50" s="197"/>
      <c r="F50" s="197"/>
      <c r="G50" s="221" t="s">
        <v>198</v>
      </c>
      <c r="H50" s="222">
        <v>0</v>
      </c>
      <c r="I50" s="222">
        <v>0</v>
      </c>
      <c r="J50" s="222">
        <f t="shared" si="0"/>
        <v>0</v>
      </c>
      <c r="K50" s="220" t="s">
        <v>199</v>
      </c>
    </row>
    <row r="51" spans="1:11" ht="22.5">
      <c r="A51" s="192">
        <v>610</v>
      </c>
      <c r="B51" s="193">
        <v>0</v>
      </c>
      <c r="C51" s="193">
        <v>0</v>
      </c>
      <c r="D51" s="193">
        <v>0</v>
      </c>
      <c r="E51" s="193">
        <v>0</v>
      </c>
      <c r="F51" s="193">
        <v>0</v>
      </c>
      <c r="G51" s="229" t="s">
        <v>200</v>
      </c>
      <c r="H51" s="228"/>
      <c r="I51" s="228">
        <v>0</v>
      </c>
      <c r="J51" s="228">
        <f t="shared" si="0"/>
        <v>0</v>
      </c>
      <c r="K51" s="217" t="s">
        <v>201</v>
      </c>
    </row>
    <row r="52" spans="1:11" ht="33.75">
      <c r="A52" s="194">
        <v>610</v>
      </c>
      <c r="B52" s="197">
        <v>100</v>
      </c>
      <c r="C52" s="197"/>
      <c r="D52" s="197"/>
      <c r="E52" s="197"/>
      <c r="F52" s="197"/>
      <c r="G52" s="221" t="s">
        <v>202</v>
      </c>
      <c r="H52" s="222">
        <v>0</v>
      </c>
      <c r="I52" s="222">
        <v>0</v>
      </c>
      <c r="J52" s="222">
        <f t="shared" si="0"/>
        <v>0</v>
      </c>
      <c r="K52" s="220" t="s">
        <v>203</v>
      </c>
    </row>
    <row r="53" spans="1:11" ht="22.5">
      <c r="A53" s="194">
        <v>610</v>
      </c>
      <c r="B53" s="197">
        <v>200</v>
      </c>
      <c r="C53" s="197"/>
      <c r="D53" s="197"/>
      <c r="E53" s="197"/>
      <c r="F53" s="197"/>
      <c r="G53" s="221" t="s">
        <v>204</v>
      </c>
      <c r="H53" s="222">
        <v>0</v>
      </c>
      <c r="I53" s="222">
        <v>0</v>
      </c>
      <c r="J53" s="222">
        <f t="shared" si="0"/>
        <v>0</v>
      </c>
      <c r="K53" s="220" t="s">
        <v>205</v>
      </c>
    </row>
    <row r="54" spans="1:11" ht="22.5">
      <c r="A54" s="192">
        <v>620</v>
      </c>
      <c r="B54" s="193">
        <v>0</v>
      </c>
      <c r="C54" s="193">
        <v>0</v>
      </c>
      <c r="D54" s="193">
        <v>0</v>
      </c>
      <c r="E54" s="193">
        <v>0</v>
      </c>
      <c r="F54" s="193">
        <v>0</v>
      </c>
      <c r="G54" s="229" t="s">
        <v>206</v>
      </c>
      <c r="H54" s="228"/>
      <c r="I54" s="228">
        <v>0</v>
      </c>
      <c r="J54" s="230">
        <f t="shared" si="0"/>
        <v>0</v>
      </c>
      <c r="K54" s="193" t="s">
        <v>207</v>
      </c>
    </row>
    <row r="55" spans="1:11" ht="33.75">
      <c r="A55" s="194">
        <v>620</v>
      </c>
      <c r="B55" s="197">
        <v>50</v>
      </c>
      <c r="C55" s="197"/>
      <c r="D55" s="197"/>
      <c r="E55" s="197"/>
      <c r="F55" s="197"/>
      <c r="G55" s="221" t="s">
        <v>208</v>
      </c>
      <c r="H55" s="222">
        <v>0</v>
      </c>
      <c r="I55" s="222">
        <v>0</v>
      </c>
      <c r="J55" s="231">
        <f t="shared" si="0"/>
        <v>0</v>
      </c>
      <c r="K55" s="232" t="s">
        <v>209</v>
      </c>
    </row>
    <row r="56" spans="1:11" ht="33.75">
      <c r="A56" s="194">
        <v>620</v>
      </c>
      <c r="B56" s="197">
        <v>100</v>
      </c>
      <c r="C56" s="197"/>
      <c r="D56" s="197"/>
      <c r="E56" s="197"/>
      <c r="F56" s="197"/>
      <c r="G56" s="221" t="s">
        <v>210</v>
      </c>
      <c r="H56" s="222">
        <v>0</v>
      </c>
      <c r="I56" s="222"/>
      <c r="J56" s="222">
        <f t="shared" si="0"/>
        <v>0</v>
      </c>
      <c r="K56" s="220" t="s">
        <v>211</v>
      </c>
    </row>
    <row r="57" spans="1:11" ht="22.5">
      <c r="A57" s="194">
        <v>620</v>
      </c>
      <c r="B57" s="197">
        <v>200</v>
      </c>
      <c r="C57" s="197"/>
      <c r="D57" s="197"/>
      <c r="E57" s="197"/>
      <c r="F57" s="197"/>
      <c r="G57" s="221" t="s">
        <v>212</v>
      </c>
      <c r="H57" s="222">
        <v>25000</v>
      </c>
      <c r="I57" s="222">
        <v>569007</v>
      </c>
      <c r="J57" s="222">
        <f t="shared" si="0"/>
        <v>544007</v>
      </c>
      <c r="K57" s="220" t="s">
        <v>213</v>
      </c>
    </row>
    <row r="58" spans="1:11" ht="22.5">
      <c r="A58" s="194">
        <v>620</v>
      </c>
      <c r="B58" s="197">
        <v>300</v>
      </c>
      <c r="C58" s="197"/>
      <c r="D58" s="197"/>
      <c r="E58" s="197"/>
      <c r="F58" s="197"/>
      <c r="G58" s="221" t="s">
        <v>214</v>
      </c>
      <c r="H58" s="222">
        <v>0</v>
      </c>
      <c r="I58" s="222">
        <v>0</v>
      </c>
      <c r="J58" s="222">
        <f t="shared" si="0"/>
        <v>0</v>
      </c>
      <c r="K58" s="220" t="s">
        <v>215</v>
      </c>
    </row>
    <row r="59" spans="1:11" ht="22.5">
      <c r="A59" s="194">
        <v>620</v>
      </c>
      <c r="B59" s="197">
        <v>400</v>
      </c>
      <c r="C59" s="197"/>
      <c r="D59" s="197"/>
      <c r="E59" s="197"/>
      <c r="F59" s="197"/>
      <c r="G59" s="221" t="s">
        <v>216</v>
      </c>
      <c r="H59" s="222">
        <v>0</v>
      </c>
      <c r="I59" s="222">
        <v>0</v>
      </c>
      <c r="J59" s="222">
        <f t="shared" si="0"/>
        <v>0</v>
      </c>
      <c r="K59" s="220" t="s">
        <v>217</v>
      </c>
    </row>
    <row r="60" spans="1:11" ht="22.5">
      <c r="A60" s="192">
        <v>630</v>
      </c>
      <c r="B60" s="193">
        <v>0</v>
      </c>
      <c r="C60" s="193">
        <v>0</v>
      </c>
      <c r="D60" s="193">
        <v>0</v>
      </c>
      <c r="E60" s="193">
        <v>0</v>
      </c>
      <c r="F60" s="193">
        <v>0</v>
      </c>
      <c r="G60" s="229" t="s">
        <v>22</v>
      </c>
      <c r="H60" s="228"/>
      <c r="I60" s="228">
        <v>0</v>
      </c>
      <c r="J60" s="228">
        <f t="shared" si="0"/>
        <v>0</v>
      </c>
      <c r="K60" s="217" t="s">
        <v>218</v>
      </c>
    </row>
    <row r="61" spans="1:11" ht="22.5">
      <c r="A61" s="194">
        <v>630</v>
      </c>
      <c r="B61" s="195">
        <v>100</v>
      </c>
      <c r="C61" s="195"/>
      <c r="D61" s="195"/>
      <c r="E61" s="195"/>
      <c r="F61" s="195"/>
      <c r="G61" s="218" t="s">
        <v>219</v>
      </c>
      <c r="H61" s="223"/>
      <c r="I61" s="223">
        <v>0</v>
      </c>
      <c r="J61" s="223">
        <f t="shared" si="0"/>
        <v>0</v>
      </c>
      <c r="K61" s="220" t="s">
        <v>220</v>
      </c>
    </row>
    <row r="62" spans="1:11" ht="22.5">
      <c r="A62" s="194">
        <v>630</v>
      </c>
      <c r="B62" s="195">
        <v>100</v>
      </c>
      <c r="C62" s="195">
        <v>100</v>
      </c>
      <c r="D62" s="195"/>
      <c r="E62" s="195"/>
      <c r="F62" s="195"/>
      <c r="G62" s="218" t="s">
        <v>221</v>
      </c>
      <c r="H62" s="223"/>
      <c r="I62" s="223">
        <v>0</v>
      </c>
      <c r="J62" s="223">
        <f t="shared" si="0"/>
        <v>0</v>
      </c>
      <c r="K62" s="220" t="s">
        <v>222</v>
      </c>
    </row>
    <row r="63" spans="1:11">
      <c r="A63" s="194">
        <v>630</v>
      </c>
      <c r="B63" s="195">
        <v>100</v>
      </c>
      <c r="C63" s="195">
        <v>100</v>
      </c>
      <c r="D63" s="195">
        <v>100</v>
      </c>
      <c r="E63" s="195"/>
      <c r="F63" s="195"/>
      <c r="G63" s="218" t="s">
        <v>223</v>
      </c>
      <c r="H63" s="223"/>
      <c r="I63" s="223">
        <v>0</v>
      </c>
      <c r="J63" s="223">
        <f t="shared" si="0"/>
        <v>0</v>
      </c>
      <c r="K63" s="220" t="s">
        <v>224</v>
      </c>
    </row>
    <row r="64" spans="1:11">
      <c r="A64" s="194">
        <v>630</v>
      </c>
      <c r="B64" s="195">
        <v>100</v>
      </c>
      <c r="C64" s="195">
        <v>100</v>
      </c>
      <c r="D64" s="195">
        <v>100</v>
      </c>
      <c r="E64" s="195">
        <v>10</v>
      </c>
      <c r="F64" s="195"/>
      <c r="G64" s="221" t="s">
        <v>225</v>
      </c>
      <c r="H64" s="233">
        <v>0</v>
      </c>
      <c r="I64" s="233">
        <v>0</v>
      </c>
      <c r="J64" s="233">
        <f t="shared" si="0"/>
        <v>0</v>
      </c>
      <c r="K64" s="220"/>
    </row>
    <row r="65" spans="1:11" ht="22.5">
      <c r="A65" s="194">
        <v>630</v>
      </c>
      <c r="B65" s="195">
        <v>100</v>
      </c>
      <c r="C65" s="195">
        <v>100</v>
      </c>
      <c r="D65" s="195">
        <v>100</v>
      </c>
      <c r="E65" s="195">
        <v>20</v>
      </c>
      <c r="F65" s="195"/>
      <c r="G65" s="221" t="s">
        <v>226</v>
      </c>
      <c r="H65" s="233">
        <v>0</v>
      </c>
      <c r="I65" s="233">
        <v>0</v>
      </c>
      <c r="J65" s="233">
        <f t="shared" si="0"/>
        <v>0</v>
      </c>
      <c r="K65" s="220"/>
    </row>
    <row r="66" spans="1:11">
      <c r="A66" s="194">
        <v>630</v>
      </c>
      <c r="B66" s="195">
        <v>100</v>
      </c>
      <c r="C66" s="195">
        <v>100</v>
      </c>
      <c r="D66" s="195">
        <v>200</v>
      </c>
      <c r="E66" s="195"/>
      <c r="F66" s="195"/>
      <c r="G66" s="218" t="s">
        <v>227</v>
      </c>
      <c r="H66" s="223"/>
      <c r="I66" s="223">
        <v>0</v>
      </c>
      <c r="J66" s="223">
        <f t="shared" si="0"/>
        <v>0</v>
      </c>
      <c r="K66" s="220" t="s">
        <v>228</v>
      </c>
    </row>
    <row r="67" spans="1:11">
      <c r="A67" s="194">
        <v>630</v>
      </c>
      <c r="B67" s="195">
        <v>100</v>
      </c>
      <c r="C67" s="195">
        <v>100</v>
      </c>
      <c r="D67" s="195">
        <v>200</v>
      </c>
      <c r="E67" s="196">
        <v>10</v>
      </c>
      <c r="F67" s="196"/>
      <c r="G67" s="221" t="s">
        <v>229</v>
      </c>
      <c r="H67" s="222">
        <v>0</v>
      </c>
      <c r="I67" s="222">
        <v>0</v>
      </c>
      <c r="J67" s="222">
        <f t="shared" si="0"/>
        <v>0</v>
      </c>
      <c r="K67" s="224"/>
    </row>
    <row r="68" spans="1:11" ht="22.5">
      <c r="A68" s="194">
        <v>630</v>
      </c>
      <c r="B68" s="195">
        <v>100</v>
      </c>
      <c r="C68" s="195">
        <v>100</v>
      </c>
      <c r="D68" s="195">
        <v>200</v>
      </c>
      <c r="E68" s="196">
        <v>20</v>
      </c>
      <c r="F68" s="196"/>
      <c r="G68" s="221" t="s">
        <v>230</v>
      </c>
      <c r="H68" s="222">
        <v>0</v>
      </c>
      <c r="I68" s="222">
        <v>0</v>
      </c>
      <c r="J68" s="222">
        <f t="shared" si="0"/>
        <v>0</v>
      </c>
      <c r="K68" s="224"/>
    </row>
    <row r="69" spans="1:11">
      <c r="A69" s="194">
        <v>630</v>
      </c>
      <c r="B69" s="195">
        <v>100</v>
      </c>
      <c r="C69" s="195">
        <v>100</v>
      </c>
      <c r="D69" s="195">
        <v>250</v>
      </c>
      <c r="E69" s="195"/>
      <c r="F69" s="195"/>
      <c r="G69" s="218" t="s">
        <v>2105</v>
      </c>
      <c r="H69" s="222"/>
      <c r="I69" s="222"/>
      <c r="J69" s="222">
        <f t="shared" si="0"/>
        <v>0</v>
      </c>
      <c r="K69" s="220" t="s">
        <v>231</v>
      </c>
    </row>
    <row r="70" spans="1:11" ht="12" customHeight="1">
      <c r="A70" s="194">
        <v>630</v>
      </c>
      <c r="B70" s="195">
        <v>100</v>
      </c>
      <c r="C70" s="195">
        <v>100</v>
      </c>
      <c r="D70" s="195">
        <v>300</v>
      </c>
      <c r="E70" s="197"/>
      <c r="F70" s="197"/>
      <c r="G70" s="221" t="s">
        <v>232</v>
      </c>
      <c r="H70" s="222">
        <v>0</v>
      </c>
      <c r="I70" s="222">
        <v>0</v>
      </c>
      <c r="J70" s="222">
        <f t="shared" si="0"/>
        <v>0</v>
      </c>
      <c r="K70" s="220" t="s">
        <v>233</v>
      </c>
    </row>
    <row r="71" spans="1:11">
      <c r="A71" s="194">
        <v>630</v>
      </c>
      <c r="B71" s="195">
        <v>100</v>
      </c>
      <c r="C71" s="195">
        <v>100</v>
      </c>
      <c r="D71" s="195">
        <v>400</v>
      </c>
      <c r="E71" s="197"/>
      <c r="F71" s="197"/>
      <c r="G71" s="221" t="s">
        <v>234</v>
      </c>
      <c r="H71" s="222">
        <v>0</v>
      </c>
      <c r="I71" s="222">
        <v>0</v>
      </c>
      <c r="J71" s="222">
        <f t="shared" ref="J71:J134" si="1">+I71-H71</f>
        <v>0</v>
      </c>
      <c r="K71" s="220" t="s">
        <v>235</v>
      </c>
    </row>
    <row r="72" spans="1:11">
      <c r="A72" s="194">
        <v>630</v>
      </c>
      <c r="B72" s="195">
        <v>100</v>
      </c>
      <c r="C72" s="195">
        <v>100</v>
      </c>
      <c r="D72" s="195">
        <v>500</v>
      </c>
      <c r="E72" s="197"/>
      <c r="F72" s="197"/>
      <c r="G72" s="221" t="s">
        <v>236</v>
      </c>
      <c r="H72" s="222">
        <v>0</v>
      </c>
      <c r="I72" s="222">
        <v>0</v>
      </c>
      <c r="J72" s="222">
        <f t="shared" si="1"/>
        <v>0</v>
      </c>
      <c r="K72" s="220" t="s">
        <v>237</v>
      </c>
    </row>
    <row r="73" spans="1:11">
      <c r="A73" s="194">
        <v>630</v>
      </c>
      <c r="B73" s="195">
        <v>100</v>
      </c>
      <c r="C73" s="195">
        <v>100</v>
      </c>
      <c r="D73" s="195">
        <v>600</v>
      </c>
      <c r="E73" s="197"/>
      <c r="F73" s="197"/>
      <c r="G73" s="221" t="s">
        <v>238</v>
      </c>
      <c r="H73" s="222">
        <v>0</v>
      </c>
      <c r="I73" s="222">
        <v>0</v>
      </c>
      <c r="J73" s="222">
        <f t="shared" si="1"/>
        <v>0</v>
      </c>
      <c r="K73" s="220" t="s">
        <v>239</v>
      </c>
    </row>
    <row r="74" spans="1:11">
      <c r="A74" s="194">
        <v>630</v>
      </c>
      <c r="B74" s="195">
        <v>100</v>
      </c>
      <c r="C74" s="195">
        <v>100</v>
      </c>
      <c r="D74" s="195">
        <v>700</v>
      </c>
      <c r="E74" s="197"/>
      <c r="F74" s="197"/>
      <c r="G74" s="221" t="s">
        <v>240</v>
      </c>
      <c r="H74" s="222">
        <v>0</v>
      </c>
      <c r="I74" s="222">
        <v>0</v>
      </c>
      <c r="J74" s="222">
        <f t="shared" si="1"/>
        <v>0</v>
      </c>
      <c r="K74" s="220" t="s">
        <v>241</v>
      </c>
    </row>
    <row r="75" spans="1:11">
      <c r="A75" s="194">
        <v>630</v>
      </c>
      <c r="B75" s="195">
        <v>100</v>
      </c>
      <c r="C75" s="195">
        <v>100</v>
      </c>
      <c r="D75" s="195">
        <v>800</v>
      </c>
      <c r="E75" s="197"/>
      <c r="F75" s="197"/>
      <c r="G75" s="221" t="s">
        <v>242</v>
      </c>
      <c r="H75" s="222">
        <v>0</v>
      </c>
      <c r="I75" s="222">
        <v>0</v>
      </c>
      <c r="J75" s="222">
        <f t="shared" si="1"/>
        <v>0</v>
      </c>
      <c r="K75" s="220" t="s">
        <v>243</v>
      </c>
    </row>
    <row r="76" spans="1:11">
      <c r="A76" s="194">
        <v>630</v>
      </c>
      <c r="B76" s="195">
        <v>100</v>
      </c>
      <c r="C76" s="195">
        <v>100</v>
      </c>
      <c r="D76" s="197">
        <v>810</v>
      </c>
      <c r="E76" s="197"/>
      <c r="F76" s="197"/>
      <c r="G76" s="221" t="s">
        <v>244</v>
      </c>
      <c r="H76" s="222"/>
      <c r="I76" s="222"/>
      <c r="J76" s="222">
        <f t="shared" si="1"/>
        <v>0</v>
      </c>
      <c r="K76" s="220" t="s">
        <v>245</v>
      </c>
    </row>
    <row r="77" spans="1:11">
      <c r="A77" s="194">
        <v>630</v>
      </c>
      <c r="B77" s="195">
        <v>100</v>
      </c>
      <c r="C77" s="195">
        <v>100</v>
      </c>
      <c r="D77" s="197">
        <v>820</v>
      </c>
      <c r="E77" s="197"/>
      <c r="F77" s="197"/>
      <c r="G77" s="221" t="s">
        <v>246</v>
      </c>
      <c r="H77" s="222"/>
      <c r="I77" s="222"/>
      <c r="J77" s="222">
        <f t="shared" si="1"/>
        <v>0</v>
      </c>
      <c r="K77" s="220" t="s">
        <v>247</v>
      </c>
    </row>
    <row r="78" spans="1:11">
      <c r="A78" s="194">
        <v>630</v>
      </c>
      <c r="B78" s="195">
        <v>100</v>
      </c>
      <c r="C78" s="195">
        <v>100</v>
      </c>
      <c r="D78" s="197">
        <v>830</v>
      </c>
      <c r="E78" s="197"/>
      <c r="F78" s="197"/>
      <c r="G78" s="221" t="s">
        <v>248</v>
      </c>
      <c r="H78" s="222"/>
      <c r="I78" s="222"/>
      <c r="J78" s="222">
        <f t="shared" si="1"/>
        <v>0</v>
      </c>
      <c r="K78" s="220" t="s">
        <v>249</v>
      </c>
    </row>
    <row r="79" spans="1:11" ht="22.5">
      <c r="A79" s="194">
        <v>630</v>
      </c>
      <c r="B79" s="195">
        <v>100</v>
      </c>
      <c r="C79" s="195">
        <v>100</v>
      </c>
      <c r="D79" s="197">
        <v>840</v>
      </c>
      <c r="E79" s="197"/>
      <c r="F79" s="197"/>
      <c r="G79" s="221" t="s">
        <v>250</v>
      </c>
      <c r="H79" s="222"/>
      <c r="I79" s="222"/>
      <c r="J79" s="222">
        <f t="shared" si="1"/>
        <v>0</v>
      </c>
      <c r="K79" s="220" t="s">
        <v>251</v>
      </c>
    </row>
    <row r="80" spans="1:11">
      <c r="A80" s="194">
        <v>630</v>
      </c>
      <c r="B80" s="195">
        <v>100</v>
      </c>
      <c r="C80" s="195">
        <v>100</v>
      </c>
      <c r="D80" s="197">
        <v>850</v>
      </c>
      <c r="E80" s="197"/>
      <c r="F80" s="197"/>
      <c r="G80" s="221" t="s">
        <v>252</v>
      </c>
      <c r="H80" s="222"/>
      <c r="I80" s="222"/>
      <c r="J80" s="222">
        <f t="shared" si="1"/>
        <v>0</v>
      </c>
      <c r="K80" s="220" t="s">
        <v>253</v>
      </c>
    </row>
    <row r="81" spans="1:11">
      <c r="A81" s="194">
        <v>630</v>
      </c>
      <c r="B81" s="195">
        <v>100</v>
      </c>
      <c r="C81" s="195">
        <v>100</v>
      </c>
      <c r="D81" s="195">
        <v>900</v>
      </c>
      <c r="E81" s="195"/>
      <c r="F81" s="195"/>
      <c r="G81" s="218" t="s">
        <v>254</v>
      </c>
      <c r="H81" s="223"/>
      <c r="I81" s="223">
        <v>0</v>
      </c>
      <c r="J81" s="223">
        <f t="shared" si="1"/>
        <v>0</v>
      </c>
      <c r="K81" s="220" t="s">
        <v>255</v>
      </c>
    </row>
    <row r="82" spans="1:11">
      <c r="A82" s="194">
        <v>630</v>
      </c>
      <c r="B82" s="195">
        <v>100</v>
      </c>
      <c r="C82" s="195">
        <v>100</v>
      </c>
      <c r="D82" s="195">
        <v>900</v>
      </c>
      <c r="E82" s="197">
        <v>10</v>
      </c>
      <c r="F82" s="197"/>
      <c r="G82" s="221" t="s">
        <v>256</v>
      </c>
      <c r="H82" s="222">
        <v>0</v>
      </c>
      <c r="I82" s="222">
        <v>0</v>
      </c>
      <c r="J82" s="222">
        <f t="shared" si="1"/>
        <v>0</v>
      </c>
      <c r="K82" s="220"/>
    </row>
    <row r="83" spans="1:11" ht="22.5">
      <c r="A83" s="194">
        <v>630</v>
      </c>
      <c r="B83" s="195">
        <v>100</v>
      </c>
      <c r="C83" s="195">
        <v>100</v>
      </c>
      <c r="D83" s="195">
        <v>900</v>
      </c>
      <c r="E83" s="197">
        <v>90</v>
      </c>
      <c r="F83" s="197"/>
      <c r="G83" s="221" t="s">
        <v>254</v>
      </c>
      <c r="H83" s="222">
        <v>0</v>
      </c>
      <c r="I83" s="222">
        <v>0</v>
      </c>
      <c r="J83" s="222">
        <f t="shared" si="1"/>
        <v>0</v>
      </c>
      <c r="K83" s="220"/>
    </row>
    <row r="84" spans="1:11" ht="22.5">
      <c r="A84" s="194">
        <v>630</v>
      </c>
      <c r="B84" s="195">
        <v>100</v>
      </c>
      <c r="C84" s="197">
        <v>200</v>
      </c>
      <c r="D84" s="197"/>
      <c r="E84" s="197"/>
      <c r="F84" s="197"/>
      <c r="G84" s="221" t="s">
        <v>257</v>
      </c>
      <c r="H84" s="222">
        <v>0</v>
      </c>
      <c r="I84" s="222">
        <v>0</v>
      </c>
      <c r="J84" s="222">
        <f t="shared" si="1"/>
        <v>0</v>
      </c>
      <c r="K84" s="220" t="s">
        <v>258</v>
      </c>
    </row>
    <row r="85" spans="1:11" ht="22.5">
      <c r="A85" s="194">
        <v>630</v>
      </c>
      <c r="B85" s="195">
        <v>100</v>
      </c>
      <c r="C85" s="195">
        <v>300</v>
      </c>
      <c r="D85" s="195"/>
      <c r="E85" s="195"/>
      <c r="F85" s="195"/>
      <c r="G85" s="218" t="s">
        <v>259</v>
      </c>
      <c r="H85" s="223"/>
      <c r="I85" s="223">
        <v>0</v>
      </c>
      <c r="J85" s="223">
        <f t="shared" si="1"/>
        <v>0</v>
      </c>
      <c r="K85" s="220" t="s">
        <v>260</v>
      </c>
    </row>
    <row r="86" spans="1:11">
      <c r="A86" s="194">
        <v>630</v>
      </c>
      <c r="B86" s="195">
        <v>100</v>
      </c>
      <c r="C86" s="195">
        <v>300</v>
      </c>
      <c r="D86" s="195">
        <v>100</v>
      </c>
      <c r="E86" s="195"/>
      <c r="F86" s="195"/>
      <c r="G86" s="218" t="s">
        <v>223</v>
      </c>
      <c r="H86" s="223"/>
      <c r="I86" s="223">
        <v>0</v>
      </c>
      <c r="J86" s="223">
        <f t="shared" si="1"/>
        <v>0</v>
      </c>
      <c r="K86" s="220" t="s">
        <v>261</v>
      </c>
    </row>
    <row r="87" spans="1:11" ht="22.5">
      <c r="A87" s="194">
        <v>630</v>
      </c>
      <c r="B87" s="195">
        <v>100</v>
      </c>
      <c r="C87" s="195">
        <v>300</v>
      </c>
      <c r="D87" s="195">
        <v>100</v>
      </c>
      <c r="E87" s="196">
        <v>10</v>
      </c>
      <c r="F87" s="196"/>
      <c r="G87" s="221" t="s">
        <v>262</v>
      </c>
      <c r="H87" s="222">
        <v>0</v>
      </c>
      <c r="I87" s="222">
        <v>0</v>
      </c>
      <c r="J87" s="222">
        <f t="shared" si="1"/>
        <v>0</v>
      </c>
      <c r="K87" s="224"/>
    </row>
    <row r="88" spans="1:11" ht="22.5">
      <c r="A88" s="194">
        <v>630</v>
      </c>
      <c r="B88" s="195">
        <v>100</v>
      </c>
      <c r="C88" s="195">
        <v>300</v>
      </c>
      <c r="D88" s="195">
        <v>100</v>
      </c>
      <c r="E88" s="196">
        <v>20</v>
      </c>
      <c r="F88" s="196"/>
      <c r="G88" s="221" t="s">
        <v>226</v>
      </c>
      <c r="H88" s="222">
        <v>0</v>
      </c>
      <c r="I88" s="222">
        <v>0</v>
      </c>
      <c r="J88" s="222">
        <f t="shared" si="1"/>
        <v>0</v>
      </c>
      <c r="K88" s="224"/>
    </row>
    <row r="89" spans="1:11">
      <c r="A89" s="194">
        <v>630</v>
      </c>
      <c r="B89" s="195">
        <v>100</v>
      </c>
      <c r="C89" s="195">
        <v>300</v>
      </c>
      <c r="D89" s="195">
        <v>150</v>
      </c>
      <c r="E89" s="195"/>
      <c r="F89" s="195"/>
      <c r="G89" s="218" t="s">
        <v>263</v>
      </c>
      <c r="H89" s="223"/>
      <c r="I89" s="223">
        <v>0</v>
      </c>
      <c r="J89" s="223">
        <f t="shared" si="1"/>
        <v>0</v>
      </c>
      <c r="K89" s="220" t="s">
        <v>264</v>
      </c>
    </row>
    <row r="90" spans="1:11" ht="22.5">
      <c r="A90" s="194">
        <v>630</v>
      </c>
      <c r="B90" s="195">
        <v>100</v>
      </c>
      <c r="C90" s="195">
        <v>300</v>
      </c>
      <c r="D90" s="195">
        <v>150</v>
      </c>
      <c r="E90" s="196">
        <v>100</v>
      </c>
      <c r="F90" s="196"/>
      <c r="G90" s="221" t="s">
        <v>265</v>
      </c>
      <c r="H90" s="222">
        <v>0</v>
      </c>
      <c r="I90" s="222">
        <v>0</v>
      </c>
      <c r="J90" s="222">
        <f t="shared" si="1"/>
        <v>0</v>
      </c>
      <c r="K90" s="224"/>
    </row>
    <row r="91" spans="1:11" s="503" customFormat="1" ht="22.5">
      <c r="A91" s="194">
        <v>630</v>
      </c>
      <c r="B91" s="195">
        <v>100</v>
      </c>
      <c r="C91" s="195">
        <v>300</v>
      </c>
      <c r="D91" s="195">
        <v>150</v>
      </c>
      <c r="E91" s="196">
        <v>200</v>
      </c>
      <c r="F91" s="196"/>
      <c r="G91" s="221" t="s">
        <v>230</v>
      </c>
      <c r="H91" s="222">
        <v>0</v>
      </c>
      <c r="I91" s="222">
        <v>0</v>
      </c>
      <c r="J91" s="222">
        <f t="shared" si="1"/>
        <v>0</v>
      </c>
      <c r="K91" s="224"/>
    </row>
    <row r="92" spans="1:11">
      <c r="A92" s="194">
        <v>630</v>
      </c>
      <c r="B92" s="195">
        <v>100</v>
      </c>
      <c r="C92" s="195">
        <v>300</v>
      </c>
      <c r="D92" s="197">
        <v>160</v>
      </c>
      <c r="E92" s="196"/>
      <c r="F92" s="196"/>
      <c r="G92" s="221" t="s">
        <v>266</v>
      </c>
      <c r="H92" s="222"/>
      <c r="I92" s="222"/>
      <c r="J92" s="222">
        <f t="shared" si="1"/>
        <v>0</v>
      </c>
      <c r="K92" s="220" t="s">
        <v>267</v>
      </c>
    </row>
    <row r="93" spans="1:11" ht="22.5">
      <c r="A93" s="194">
        <v>630</v>
      </c>
      <c r="B93" s="195">
        <v>100</v>
      </c>
      <c r="C93" s="195">
        <v>300</v>
      </c>
      <c r="D93" s="197">
        <v>200</v>
      </c>
      <c r="E93" s="197"/>
      <c r="F93" s="197"/>
      <c r="G93" s="221" t="s">
        <v>268</v>
      </c>
      <c r="H93" s="222">
        <v>0</v>
      </c>
      <c r="I93" s="222">
        <v>0</v>
      </c>
      <c r="J93" s="222">
        <f t="shared" si="1"/>
        <v>0</v>
      </c>
      <c r="K93" s="220" t="s">
        <v>269</v>
      </c>
    </row>
    <row r="94" spans="1:11">
      <c r="A94" s="194">
        <v>630</v>
      </c>
      <c r="B94" s="195">
        <v>100</v>
      </c>
      <c r="C94" s="195">
        <v>300</v>
      </c>
      <c r="D94" s="197">
        <v>250</v>
      </c>
      <c r="E94" s="197"/>
      <c r="F94" s="197"/>
      <c r="G94" s="221" t="s">
        <v>234</v>
      </c>
      <c r="H94" s="222">
        <v>0</v>
      </c>
      <c r="I94" s="222">
        <v>0</v>
      </c>
      <c r="J94" s="222">
        <f t="shared" si="1"/>
        <v>0</v>
      </c>
      <c r="K94" s="220" t="s">
        <v>270</v>
      </c>
    </row>
    <row r="95" spans="1:11" ht="22.5">
      <c r="A95" s="194">
        <v>630</v>
      </c>
      <c r="B95" s="195">
        <v>100</v>
      </c>
      <c r="C95" s="195">
        <v>300</v>
      </c>
      <c r="D95" s="197">
        <v>300</v>
      </c>
      <c r="E95" s="197"/>
      <c r="F95" s="197"/>
      <c r="G95" s="221" t="s">
        <v>271</v>
      </c>
      <c r="H95" s="222">
        <v>0</v>
      </c>
      <c r="I95" s="222">
        <v>0</v>
      </c>
      <c r="J95" s="222">
        <f t="shared" si="1"/>
        <v>0</v>
      </c>
      <c r="K95" s="220" t="s">
        <v>272</v>
      </c>
    </row>
    <row r="96" spans="1:11" ht="22.5">
      <c r="A96" s="194">
        <v>630</v>
      </c>
      <c r="B96" s="195">
        <v>100</v>
      </c>
      <c r="C96" s="195">
        <v>300</v>
      </c>
      <c r="D96" s="197">
        <v>350</v>
      </c>
      <c r="E96" s="197"/>
      <c r="F96" s="197"/>
      <c r="G96" s="221" t="s">
        <v>273</v>
      </c>
      <c r="H96" s="222">
        <v>0</v>
      </c>
      <c r="I96" s="222">
        <v>0</v>
      </c>
      <c r="J96" s="222">
        <f t="shared" si="1"/>
        <v>0</v>
      </c>
      <c r="K96" s="220" t="s">
        <v>274</v>
      </c>
    </row>
    <row r="97" spans="1:11">
      <c r="A97" s="194">
        <v>630</v>
      </c>
      <c r="B97" s="195">
        <v>100</v>
      </c>
      <c r="C97" s="195">
        <v>300</v>
      </c>
      <c r="D97" s="197">
        <v>400</v>
      </c>
      <c r="E97" s="197"/>
      <c r="F97" s="197"/>
      <c r="G97" s="221" t="s">
        <v>275</v>
      </c>
      <c r="H97" s="222">
        <v>0</v>
      </c>
      <c r="I97" s="222">
        <v>0</v>
      </c>
      <c r="J97" s="222">
        <f t="shared" si="1"/>
        <v>0</v>
      </c>
      <c r="K97" s="220" t="s">
        <v>276</v>
      </c>
    </row>
    <row r="98" spans="1:11" ht="22.5">
      <c r="A98" s="194">
        <v>630</v>
      </c>
      <c r="B98" s="195">
        <v>100</v>
      </c>
      <c r="C98" s="195">
        <v>300</v>
      </c>
      <c r="D98" s="197">
        <v>450</v>
      </c>
      <c r="E98" s="197"/>
      <c r="F98" s="197"/>
      <c r="G98" s="221" t="s">
        <v>277</v>
      </c>
      <c r="H98" s="222">
        <v>0</v>
      </c>
      <c r="I98" s="222">
        <v>0</v>
      </c>
      <c r="J98" s="222">
        <f t="shared" si="1"/>
        <v>0</v>
      </c>
      <c r="K98" s="220" t="s">
        <v>278</v>
      </c>
    </row>
    <row r="99" spans="1:11" ht="22.5">
      <c r="A99" s="194">
        <v>630</v>
      </c>
      <c r="B99" s="195">
        <v>100</v>
      </c>
      <c r="C99" s="195">
        <v>300</v>
      </c>
      <c r="D99" s="197">
        <v>510</v>
      </c>
      <c r="E99" s="197"/>
      <c r="F99" s="197"/>
      <c r="G99" s="221" t="s">
        <v>279</v>
      </c>
      <c r="H99" s="222"/>
      <c r="I99" s="222"/>
      <c r="J99" s="222">
        <f t="shared" si="1"/>
        <v>0</v>
      </c>
      <c r="K99" s="220" t="s">
        <v>280</v>
      </c>
    </row>
    <row r="100" spans="1:11" ht="22.5">
      <c r="A100" s="194">
        <v>630</v>
      </c>
      <c r="B100" s="195">
        <v>100</v>
      </c>
      <c r="C100" s="195">
        <v>300</v>
      </c>
      <c r="D100" s="197">
        <v>520</v>
      </c>
      <c r="E100" s="197"/>
      <c r="F100" s="197"/>
      <c r="G100" s="221" t="s">
        <v>281</v>
      </c>
      <c r="H100" s="222"/>
      <c r="I100" s="222"/>
      <c r="J100" s="222">
        <f t="shared" si="1"/>
        <v>0</v>
      </c>
      <c r="K100" s="220" t="s">
        <v>282</v>
      </c>
    </row>
    <row r="101" spans="1:11" ht="22.5">
      <c r="A101" s="194">
        <v>630</v>
      </c>
      <c r="B101" s="195">
        <v>100</v>
      </c>
      <c r="C101" s="195">
        <v>300</v>
      </c>
      <c r="D101" s="197">
        <v>550</v>
      </c>
      <c r="E101" s="197"/>
      <c r="F101" s="197"/>
      <c r="G101" s="221" t="s">
        <v>283</v>
      </c>
      <c r="H101" s="222">
        <v>0</v>
      </c>
      <c r="I101" s="222">
        <v>0</v>
      </c>
      <c r="J101" s="222">
        <f t="shared" si="1"/>
        <v>0</v>
      </c>
      <c r="K101" s="220" t="s">
        <v>284</v>
      </c>
    </row>
    <row r="102" spans="1:11" ht="22.5">
      <c r="A102" s="194">
        <v>630</v>
      </c>
      <c r="B102" s="195">
        <v>100</v>
      </c>
      <c r="C102" s="195">
        <v>300</v>
      </c>
      <c r="D102" s="197">
        <v>600</v>
      </c>
      <c r="E102" s="197"/>
      <c r="F102" s="197"/>
      <c r="G102" s="221" t="s">
        <v>286</v>
      </c>
      <c r="H102" s="222">
        <v>0</v>
      </c>
      <c r="I102" s="222">
        <v>0</v>
      </c>
      <c r="J102" s="222">
        <f t="shared" si="1"/>
        <v>0</v>
      </c>
      <c r="K102" s="220" t="s">
        <v>285</v>
      </c>
    </row>
    <row r="103" spans="1:11" ht="22.5">
      <c r="A103" s="194">
        <v>630</v>
      </c>
      <c r="B103" s="195">
        <v>100</v>
      </c>
      <c r="C103" s="195">
        <v>300</v>
      </c>
      <c r="D103" s="197">
        <v>610</v>
      </c>
      <c r="E103" s="197"/>
      <c r="F103" s="197"/>
      <c r="G103" s="221" t="s">
        <v>287</v>
      </c>
      <c r="H103" s="222"/>
      <c r="I103" s="222"/>
      <c r="J103" s="222">
        <f t="shared" si="1"/>
        <v>0</v>
      </c>
      <c r="K103" s="220" t="s">
        <v>288</v>
      </c>
    </row>
    <row r="104" spans="1:11" ht="22.5">
      <c r="A104" s="194">
        <v>630</v>
      </c>
      <c r="B104" s="195">
        <v>100</v>
      </c>
      <c r="C104" s="195">
        <v>300</v>
      </c>
      <c r="D104" s="195">
        <v>650</v>
      </c>
      <c r="E104" s="195"/>
      <c r="F104" s="195"/>
      <c r="G104" s="218" t="s">
        <v>289</v>
      </c>
      <c r="H104" s="223"/>
      <c r="I104" s="223">
        <v>0</v>
      </c>
      <c r="J104" s="223">
        <f t="shared" si="1"/>
        <v>0</v>
      </c>
      <c r="K104" s="220" t="s">
        <v>290</v>
      </c>
    </row>
    <row r="105" spans="1:11" ht="22.5">
      <c r="A105" s="194">
        <v>630</v>
      </c>
      <c r="B105" s="195">
        <v>100</v>
      </c>
      <c r="C105" s="195">
        <v>300</v>
      </c>
      <c r="D105" s="195">
        <v>650</v>
      </c>
      <c r="E105" s="197">
        <v>10</v>
      </c>
      <c r="F105" s="197"/>
      <c r="G105" s="221" t="s">
        <v>291</v>
      </c>
      <c r="H105" s="222">
        <v>0</v>
      </c>
      <c r="I105" s="222">
        <v>0</v>
      </c>
      <c r="J105" s="222">
        <f t="shared" si="1"/>
        <v>0</v>
      </c>
      <c r="K105" s="220" t="s">
        <v>292</v>
      </c>
    </row>
    <row r="106" spans="1:11" ht="22.5">
      <c r="A106" s="194">
        <v>630</v>
      </c>
      <c r="B106" s="195">
        <v>100</v>
      </c>
      <c r="C106" s="195">
        <v>300</v>
      </c>
      <c r="D106" s="195">
        <v>650</v>
      </c>
      <c r="E106" s="195">
        <v>20</v>
      </c>
      <c r="F106" s="195"/>
      <c r="G106" s="218" t="s">
        <v>293</v>
      </c>
      <c r="H106" s="223"/>
      <c r="I106" s="223">
        <v>0</v>
      </c>
      <c r="J106" s="223">
        <f t="shared" si="1"/>
        <v>0</v>
      </c>
      <c r="K106" s="220" t="s">
        <v>294</v>
      </c>
    </row>
    <row r="107" spans="1:11">
      <c r="A107" s="194">
        <v>630</v>
      </c>
      <c r="B107" s="195">
        <v>100</v>
      </c>
      <c r="C107" s="195">
        <v>300</v>
      </c>
      <c r="D107" s="195">
        <v>650</v>
      </c>
      <c r="E107" s="195">
        <v>20</v>
      </c>
      <c r="F107" s="196">
        <v>10</v>
      </c>
      <c r="G107" s="221" t="s">
        <v>256</v>
      </c>
      <c r="H107" s="222">
        <v>0</v>
      </c>
      <c r="I107" s="222">
        <v>0</v>
      </c>
      <c r="J107" s="222">
        <f t="shared" si="1"/>
        <v>0</v>
      </c>
      <c r="K107" s="224"/>
    </row>
    <row r="108" spans="1:11" s="503" customFormat="1" ht="22.5">
      <c r="A108" s="194">
        <v>630</v>
      </c>
      <c r="B108" s="195">
        <v>100</v>
      </c>
      <c r="C108" s="195">
        <v>300</v>
      </c>
      <c r="D108" s="195">
        <v>650</v>
      </c>
      <c r="E108" s="195">
        <v>20</v>
      </c>
      <c r="F108" s="196">
        <v>20</v>
      </c>
      <c r="G108" s="221" t="s">
        <v>293</v>
      </c>
      <c r="H108" s="222">
        <v>0</v>
      </c>
      <c r="I108" s="222">
        <v>0</v>
      </c>
      <c r="J108" s="222">
        <f t="shared" si="1"/>
        <v>0</v>
      </c>
      <c r="K108" s="224"/>
    </row>
    <row r="109" spans="1:11" ht="22.5">
      <c r="A109" s="194">
        <v>630</v>
      </c>
      <c r="B109" s="195">
        <v>100</v>
      </c>
      <c r="C109" s="195">
        <v>300</v>
      </c>
      <c r="D109" s="197">
        <v>700</v>
      </c>
      <c r="E109" s="197"/>
      <c r="F109" s="197"/>
      <c r="G109" s="221" t="s">
        <v>295</v>
      </c>
      <c r="H109" s="222">
        <v>0</v>
      </c>
      <c r="I109" s="222">
        <v>0</v>
      </c>
      <c r="J109" s="222">
        <f t="shared" si="1"/>
        <v>0</v>
      </c>
      <c r="K109" s="220" t="s">
        <v>296</v>
      </c>
    </row>
    <row r="110" spans="1:11" ht="22.5">
      <c r="A110" s="194">
        <v>630</v>
      </c>
      <c r="B110" s="195">
        <v>100</v>
      </c>
      <c r="C110" s="195">
        <v>300</v>
      </c>
      <c r="D110" s="197">
        <v>800</v>
      </c>
      <c r="E110" s="197"/>
      <c r="F110" s="197"/>
      <c r="G110" s="221" t="s">
        <v>297</v>
      </c>
      <c r="H110" s="222"/>
      <c r="I110" s="222"/>
      <c r="J110" s="222">
        <f t="shared" si="1"/>
        <v>0</v>
      </c>
      <c r="K110" s="220" t="s">
        <v>298</v>
      </c>
    </row>
    <row r="111" spans="1:11" ht="33.75">
      <c r="A111" s="194">
        <v>630</v>
      </c>
      <c r="B111" s="195">
        <v>100</v>
      </c>
      <c r="C111" s="195">
        <v>300</v>
      </c>
      <c r="D111" s="197">
        <v>900</v>
      </c>
      <c r="E111" s="197"/>
      <c r="F111" s="197"/>
      <c r="G111" s="221" t="s">
        <v>299</v>
      </c>
      <c r="H111" s="222"/>
      <c r="I111" s="222"/>
      <c r="J111" s="222">
        <f t="shared" si="1"/>
        <v>0</v>
      </c>
      <c r="K111" s="220" t="s">
        <v>300</v>
      </c>
    </row>
    <row r="112" spans="1:11" ht="33.75">
      <c r="A112" s="194">
        <v>630</v>
      </c>
      <c r="B112" s="195">
        <v>200</v>
      </c>
      <c r="C112" s="195"/>
      <c r="D112" s="195"/>
      <c r="E112" s="195"/>
      <c r="F112" s="195"/>
      <c r="G112" s="218" t="s">
        <v>301</v>
      </c>
      <c r="H112" s="223"/>
      <c r="I112" s="223">
        <v>0</v>
      </c>
      <c r="J112" s="223">
        <f t="shared" si="1"/>
        <v>0</v>
      </c>
      <c r="K112" s="220" t="s">
        <v>302</v>
      </c>
    </row>
    <row r="113" spans="1:11" ht="22.5">
      <c r="A113" s="194">
        <v>630</v>
      </c>
      <c r="B113" s="195">
        <v>200</v>
      </c>
      <c r="C113" s="197">
        <v>100</v>
      </c>
      <c r="D113" s="197"/>
      <c r="E113" s="197"/>
      <c r="F113" s="197"/>
      <c r="G113" s="221" t="s">
        <v>303</v>
      </c>
      <c r="H113" s="222">
        <v>0</v>
      </c>
      <c r="I113" s="222">
        <v>0</v>
      </c>
      <c r="J113" s="222">
        <f t="shared" si="1"/>
        <v>0</v>
      </c>
      <c r="K113" s="220" t="s">
        <v>304</v>
      </c>
    </row>
    <row r="114" spans="1:11" ht="22.5">
      <c r="A114" s="194">
        <v>630</v>
      </c>
      <c r="B114" s="195">
        <v>200</v>
      </c>
      <c r="C114" s="197">
        <v>200</v>
      </c>
      <c r="D114" s="197"/>
      <c r="E114" s="197"/>
      <c r="F114" s="197"/>
      <c r="G114" s="221" t="s">
        <v>305</v>
      </c>
      <c r="H114" s="222">
        <v>0</v>
      </c>
      <c r="I114" s="222">
        <v>0</v>
      </c>
      <c r="J114" s="222">
        <f t="shared" si="1"/>
        <v>0</v>
      </c>
      <c r="K114" s="220" t="s">
        <v>306</v>
      </c>
    </row>
    <row r="115" spans="1:11" ht="22.5">
      <c r="A115" s="194">
        <v>630</v>
      </c>
      <c r="B115" s="195">
        <v>200</v>
      </c>
      <c r="C115" s="197">
        <v>250</v>
      </c>
      <c r="D115" s="197"/>
      <c r="E115" s="197"/>
      <c r="F115" s="197"/>
      <c r="G115" s="221" t="s">
        <v>307</v>
      </c>
      <c r="H115" s="222"/>
      <c r="I115" s="222"/>
      <c r="J115" s="222">
        <f t="shared" si="1"/>
        <v>0</v>
      </c>
      <c r="K115" s="220" t="s">
        <v>308</v>
      </c>
    </row>
    <row r="116" spans="1:11" ht="22.5">
      <c r="A116" s="194">
        <v>630</v>
      </c>
      <c r="B116" s="195">
        <v>200</v>
      </c>
      <c r="C116" s="197">
        <v>300</v>
      </c>
      <c r="D116" s="197"/>
      <c r="E116" s="197"/>
      <c r="F116" s="197"/>
      <c r="G116" s="221" t="s">
        <v>309</v>
      </c>
      <c r="H116" s="222">
        <v>0</v>
      </c>
      <c r="I116" s="222">
        <v>0</v>
      </c>
      <c r="J116" s="222">
        <f t="shared" si="1"/>
        <v>0</v>
      </c>
      <c r="K116" s="220" t="s">
        <v>310</v>
      </c>
    </row>
    <row r="117" spans="1:11" ht="33.75">
      <c r="A117" s="194">
        <v>630</v>
      </c>
      <c r="B117" s="195">
        <v>200</v>
      </c>
      <c r="C117" s="197">
        <v>400</v>
      </c>
      <c r="D117" s="197"/>
      <c r="E117" s="197"/>
      <c r="F117" s="197"/>
      <c r="G117" s="221" t="s">
        <v>311</v>
      </c>
      <c r="H117" s="222">
        <v>0</v>
      </c>
      <c r="I117" s="222">
        <v>0</v>
      </c>
      <c r="J117" s="222">
        <f t="shared" si="1"/>
        <v>0</v>
      </c>
      <c r="K117" s="220" t="s">
        <v>312</v>
      </c>
    </row>
    <row r="118" spans="1:11" ht="22.5">
      <c r="A118" s="194">
        <v>630</v>
      </c>
      <c r="B118" s="195">
        <v>300</v>
      </c>
      <c r="C118" s="195"/>
      <c r="D118" s="195"/>
      <c r="E118" s="195"/>
      <c r="F118" s="195"/>
      <c r="G118" s="218" t="s">
        <v>313</v>
      </c>
      <c r="H118" s="223"/>
      <c r="I118" s="223">
        <v>0</v>
      </c>
      <c r="J118" s="223">
        <f t="shared" si="1"/>
        <v>0</v>
      </c>
      <c r="K118" s="220" t="s">
        <v>314</v>
      </c>
    </row>
    <row r="119" spans="1:11">
      <c r="A119" s="194">
        <v>630</v>
      </c>
      <c r="B119" s="195">
        <v>300</v>
      </c>
      <c r="C119" s="199">
        <v>100</v>
      </c>
      <c r="D119" s="199"/>
      <c r="E119" s="199"/>
      <c r="F119" s="199"/>
      <c r="G119" s="218" t="s">
        <v>315</v>
      </c>
      <c r="H119" s="223"/>
      <c r="I119" s="223">
        <v>0</v>
      </c>
      <c r="J119" s="223">
        <f t="shared" si="1"/>
        <v>0</v>
      </c>
      <c r="K119" s="224"/>
    </row>
    <row r="120" spans="1:11">
      <c r="A120" s="194">
        <v>630</v>
      </c>
      <c r="B120" s="195">
        <v>300</v>
      </c>
      <c r="C120" s="199">
        <v>100</v>
      </c>
      <c r="D120" s="196">
        <v>100</v>
      </c>
      <c r="E120" s="196"/>
      <c r="F120" s="196"/>
      <c r="G120" s="221" t="s">
        <v>223</v>
      </c>
      <c r="H120" s="222">
        <v>0</v>
      </c>
      <c r="I120" s="222">
        <v>0</v>
      </c>
      <c r="J120" s="222">
        <f t="shared" si="1"/>
        <v>0</v>
      </c>
      <c r="K120" s="224"/>
    </row>
    <row r="121" spans="1:11">
      <c r="A121" s="194">
        <v>630</v>
      </c>
      <c r="B121" s="195">
        <v>300</v>
      </c>
      <c r="C121" s="199">
        <v>100</v>
      </c>
      <c r="D121" s="196">
        <v>200</v>
      </c>
      <c r="E121" s="196"/>
      <c r="F121" s="196"/>
      <c r="G121" s="221" t="s">
        <v>316</v>
      </c>
      <c r="H121" s="222">
        <v>0</v>
      </c>
      <c r="I121" s="222">
        <v>0</v>
      </c>
      <c r="J121" s="222">
        <f t="shared" si="1"/>
        <v>0</v>
      </c>
      <c r="K121" s="224"/>
    </row>
    <row r="122" spans="1:11">
      <c r="A122" s="194">
        <v>630</v>
      </c>
      <c r="B122" s="195">
        <v>300</v>
      </c>
      <c r="C122" s="199">
        <v>100</v>
      </c>
      <c r="D122" s="196">
        <v>300</v>
      </c>
      <c r="E122" s="196"/>
      <c r="F122" s="196"/>
      <c r="G122" s="221" t="s">
        <v>317</v>
      </c>
      <c r="H122" s="222">
        <v>0</v>
      </c>
      <c r="I122" s="222">
        <v>0</v>
      </c>
      <c r="J122" s="222">
        <f t="shared" si="1"/>
        <v>0</v>
      </c>
      <c r="K122" s="224"/>
    </row>
    <row r="123" spans="1:11">
      <c r="A123" s="194">
        <v>630</v>
      </c>
      <c r="B123" s="195">
        <v>300</v>
      </c>
      <c r="C123" s="199">
        <v>100</v>
      </c>
      <c r="D123" s="196">
        <v>400</v>
      </c>
      <c r="E123" s="196"/>
      <c r="F123" s="196"/>
      <c r="G123" s="221" t="s">
        <v>263</v>
      </c>
      <c r="H123" s="222">
        <v>0</v>
      </c>
      <c r="I123" s="222">
        <v>0</v>
      </c>
      <c r="J123" s="222">
        <f t="shared" si="1"/>
        <v>0</v>
      </c>
      <c r="K123" s="224"/>
    </row>
    <row r="124" spans="1:11">
      <c r="A124" s="194">
        <v>630</v>
      </c>
      <c r="B124" s="195">
        <v>300</v>
      </c>
      <c r="C124" s="199">
        <v>100</v>
      </c>
      <c r="D124" s="196">
        <v>500</v>
      </c>
      <c r="E124" s="196"/>
      <c r="F124" s="196"/>
      <c r="G124" s="221" t="s">
        <v>318</v>
      </c>
      <c r="H124" s="222">
        <v>0</v>
      </c>
      <c r="I124" s="222">
        <v>0</v>
      </c>
      <c r="J124" s="222">
        <f t="shared" si="1"/>
        <v>0</v>
      </c>
      <c r="K124" s="224"/>
    </row>
    <row r="125" spans="1:11">
      <c r="A125" s="194">
        <v>630</v>
      </c>
      <c r="B125" s="195">
        <v>300</v>
      </c>
      <c r="C125" s="199">
        <v>100</v>
      </c>
      <c r="D125" s="196">
        <v>600</v>
      </c>
      <c r="E125" s="196"/>
      <c r="F125" s="196"/>
      <c r="G125" s="221" t="s">
        <v>319</v>
      </c>
      <c r="H125" s="222">
        <v>0</v>
      </c>
      <c r="I125" s="222">
        <v>0</v>
      </c>
      <c r="J125" s="222">
        <f t="shared" si="1"/>
        <v>0</v>
      </c>
      <c r="K125" s="224"/>
    </row>
    <row r="126" spans="1:11">
      <c r="A126" s="194">
        <v>630</v>
      </c>
      <c r="B126" s="195">
        <v>300</v>
      </c>
      <c r="C126" s="199">
        <v>100</v>
      </c>
      <c r="D126" s="196">
        <v>900</v>
      </c>
      <c r="E126" s="196"/>
      <c r="F126" s="196"/>
      <c r="G126" s="221" t="s">
        <v>320</v>
      </c>
      <c r="H126" s="222">
        <v>0</v>
      </c>
      <c r="I126" s="222">
        <v>0</v>
      </c>
      <c r="J126" s="222">
        <f t="shared" si="1"/>
        <v>0</v>
      </c>
      <c r="K126" s="224"/>
    </row>
    <row r="127" spans="1:11">
      <c r="A127" s="194">
        <v>630</v>
      </c>
      <c r="B127" s="195">
        <v>300</v>
      </c>
      <c r="C127" s="199">
        <v>200</v>
      </c>
      <c r="D127" s="199"/>
      <c r="E127" s="199"/>
      <c r="F127" s="199"/>
      <c r="G127" s="218" t="s">
        <v>321</v>
      </c>
      <c r="H127" s="223"/>
      <c r="I127" s="223">
        <v>0</v>
      </c>
      <c r="J127" s="223">
        <f t="shared" si="1"/>
        <v>0</v>
      </c>
      <c r="K127" s="224"/>
    </row>
    <row r="128" spans="1:11">
      <c r="A128" s="194">
        <v>630</v>
      </c>
      <c r="B128" s="195">
        <v>300</v>
      </c>
      <c r="C128" s="199">
        <v>200</v>
      </c>
      <c r="D128" s="196">
        <v>50</v>
      </c>
      <c r="E128" s="196"/>
      <c r="F128" s="196"/>
      <c r="G128" s="221" t="s">
        <v>322</v>
      </c>
      <c r="H128" s="222">
        <v>0</v>
      </c>
      <c r="I128" s="222">
        <v>0</v>
      </c>
      <c r="J128" s="222">
        <f t="shared" si="1"/>
        <v>0</v>
      </c>
      <c r="K128" s="224"/>
    </row>
    <row r="129" spans="1:11">
      <c r="A129" s="194">
        <v>630</v>
      </c>
      <c r="B129" s="195">
        <v>300</v>
      </c>
      <c r="C129" s="199">
        <v>200</v>
      </c>
      <c r="D129" s="196">
        <v>100</v>
      </c>
      <c r="E129" s="196"/>
      <c r="F129" s="196"/>
      <c r="G129" s="221" t="s">
        <v>323</v>
      </c>
      <c r="H129" s="222">
        <v>0</v>
      </c>
      <c r="I129" s="222">
        <v>0</v>
      </c>
      <c r="J129" s="222">
        <f t="shared" si="1"/>
        <v>0</v>
      </c>
      <c r="K129" s="224"/>
    </row>
    <row r="130" spans="1:11">
      <c r="A130" s="194">
        <v>630</v>
      </c>
      <c r="B130" s="195">
        <v>300</v>
      </c>
      <c r="C130" s="199">
        <v>200</v>
      </c>
      <c r="D130" s="196">
        <v>150</v>
      </c>
      <c r="E130" s="196"/>
      <c r="F130" s="196"/>
      <c r="G130" s="221" t="s">
        <v>324</v>
      </c>
      <c r="H130" s="222">
        <v>0</v>
      </c>
      <c r="I130" s="222">
        <v>0</v>
      </c>
      <c r="J130" s="222">
        <f t="shared" si="1"/>
        <v>0</v>
      </c>
      <c r="K130" s="224"/>
    </row>
    <row r="131" spans="1:11">
      <c r="A131" s="194">
        <v>630</v>
      </c>
      <c r="B131" s="195">
        <v>300</v>
      </c>
      <c r="C131" s="199">
        <v>200</v>
      </c>
      <c r="D131" s="196">
        <v>200</v>
      </c>
      <c r="E131" s="196"/>
      <c r="F131" s="196"/>
      <c r="G131" s="221" t="s">
        <v>325</v>
      </c>
      <c r="H131" s="222">
        <v>0</v>
      </c>
      <c r="I131" s="222">
        <v>0</v>
      </c>
      <c r="J131" s="222">
        <f t="shared" si="1"/>
        <v>0</v>
      </c>
      <c r="K131" s="224"/>
    </row>
    <row r="132" spans="1:11">
      <c r="A132" s="194">
        <v>630</v>
      </c>
      <c r="B132" s="195">
        <v>300</v>
      </c>
      <c r="C132" s="199">
        <v>200</v>
      </c>
      <c r="D132" s="196">
        <v>250</v>
      </c>
      <c r="E132" s="196"/>
      <c r="F132" s="196"/>
      <c r="G132" s="221" t="s">
        <v>326</v>
      </c>
      <c r="H132" s="222">
        <v>0</v>
      </c>
      <c r="I132" s="222">
        <v>0</v>
      </c>
      <c r="J132" s="222">
        <f t="shared" si="1"/>
        <v>0</v>
      </c>
      <c r="K132" s="224"/>
    </row>
    <row r="133" spans="1:11">
      <c r="A133" s="194">
        <v>630</v>
      </c>
      <c r="B133" s="195">
        <v>300</v>
      </c>
      <c r="C133" s="199">
        <v>200</v>
      </c>
      <c r="D133" s="196">
        <v>300</v>
      </c>
      <c r="E133" s="196"/>
      <c r="F133" s="196"/>
      <c r="G133" s="221" t="s">
        <v>327</v>
      </c>
      <c r="H133" s="222">
        <v>0</v>
      </c>
      <c r="I133" s="222">
        <v>0</v>
      </c>
      <c r="J133" s="222">
        <f t="shared" si="1"/>
        <v>0</v>
      </c>
      <c r="K133" s="224"/>
    </row>
    <row r="134" spans="1:11">
      <c r="A134" s="194">
        <v>630</v>
      </c>
      <c r="B134" s="195">
        <v>300</v>
      </c>
      <c r="C134" s="199">
        <v>200</v>
      </c>
      <c r="D134" s="196">
        <v>350</v>
      </c>
      <c r="E134" s="196"/>
      <c r="F134" s="196"/>
      <c r="G134" s="221" t="s">
        <v>328</v>
      </c>
      <c r="H134" s="222">
        <v>0</v>
      </c>
      <c r="I134" s="222">
        <v>0</v>
      </c>
      <c r="J134" s="222">
        <f t="shared" si="1"/>
        <v>0</v>
      </c>
      <c r="K134" s="224"/>
    </row>
    <row r="135" spans="1:11">
      <c r="A135" s="194">
        <v>630</v>
      </c>
      <c r="B135" s="195">
        <v>300</v>
      </c>
      <c r="C135" s="199">
        <v>200</v>
      </c>
      <c r="D135" s="196">
        <v>400</v>
      </c>
      <c r="E135" s="196"/>
      <c r="F135" s="196"/>
      <c r="G135" s="221" t="s">
        <v>329</v>
      </c>
      <c r="H135" s="222">
        <v>0</v>
      </c>
      <c r="I135" s="222">
        <v>0</v>
      </c>
      <c r="J135" s="222">
        <f t="shared" ref="J135:J198" si="2">+I135-H135</f>
        <v>0</v>
      </c>
      <c r="K135" s="224"/>
    </row>
    <row r="136" spans="1:11">
      <c r="A136" s="194">
        <v>630</v>
      </c>
      <c r="B136" s="195">
        <v>300</v>
      </c>
      <c r="C136" s="199">
        <v>200</v>
      </c>
      <c r="D136" s="196">
        <v>450</v>
      </c>
      <c r="E136" s="196"/>
      <c r="F136" s="196"/>
      <c r="G136" s="221" t="s">
        <v>330</v>
      </c>
      <c r="H136" s="222">
        <v>0</v>
      </c>
      <c r="I136" s="222">
        <v>0</v>
      </c>
      <c r="J136" s="222">
        <f t="shared" si="2"/>
        <v>0</v>
      </c>
      <c r="K136" s="224"/>
    </row>
    <row r="137" spans="1:11">
      <c r="A137" s="194">
        <v>630</v>
      </c>
      <c r="B137" s="195">
        <v>300</v>
      </c>
      <c r="C137" s="199">
        <v>200</v>
      </c>
      <c r="D137" s="196">
        <v>500</v>
      </c>
      <c r="E137" s="196"/>
      <c r="F137" s="196"/>
      <c r="G137" s="221" t="s">
        <v>331</v>
      </c>
      <c r="H137" s="222">
        <v>0</v>
      </c>
      <c r="I137" s="222">
        <v>0</v>
      </c>
      <c r="J137" s="222">
        <f t="shared" si="2"/>
        <v>0</v>
      </c>
      <c r="K137" s="224"/>
    </row>
    <row r="138" spans="1:11">
      <c r="A138" s="194">
        <v>630</v>
      </c>
      <c r="B138" s="195">
        <v>300</v>
      </c>
      <c r="C138" s="199">
        <v>200</v>
      </c>
      <c r="D138" s="196">
        <v>550</v>
      </c>
      <c r="E138" s="196"/>
      <c r="F138" s="196"/>
      <c r="G138" s="221" t="s">
        <v>332</v>
      </c>
      <c r="H138" s="222">
        <v>0</v>
      </c>
      <c r="I138" s="222">
        <v>0</v>
      </c>
      <c r="J138" s="222">
        <f t="shared" si="2"/>
        <v>0</v>
      </c>
      <c r="K138" s="224"/>
    </row>
    <row r="139" spans="1:11">
      <c r="A139" s="194">
        <v>630</v>
      </c>
      <c r="B139" s="195">
        <v>300</v>
      </c>
      <c r="C139" s="199">
        <v>200</v>
      </c>
      <c r="D139" s="196">
        <v>600</v>
      </c>
      <c r="E139" s="196"/>
      <c r="F139" s="196"/>
      <c r="G139" s="221" t="s">
        <v>333</v>
      </c>
      <c r="H139" s="222">
        <v>0</v>
      </c>
      <c r="I139" s="222">
        <v>0</v>
      </c>
      <c r="J139" s="222">
        <f t="shared" si="2"/>
        <v>0</v>
      </c>
      <c r="K139" s="224"/>
    </row>
    <row r="140" spans="1:11">
      <c r="A140" s="194">
        <v>630</v>
      </c>
      <c r="B140" s="195">
        <v>300</v>
      </c>
      <c r="C140" s="199">
        <v>200</v>
      </c>
      <c r="D140" s="196">
        <v>650</v>
      </c>
      <c r="E140" s="196"/>
      <c r="F140" s="196"/>
      <c r="G140" s="221" t="s">
        <v>334</v>
      </c>
      <c r="H140" s="222">
        <v>0</v>
      </c>
      <c r="I140" s="222">
        <v>0</v>
      </c>
      <c r="J140" s="222">
        <f t="shared" si="2"/>
        <v>0</v>
      </c>
      <c r="K140" s="224"/>
    </row>
    <row r="141" spans="1:11">
      <c r="A141" s="194">
        <v>630</v>
      </c>
      <c r="B141" s="195">
        <v>300</v>
      </c>
      <c r="C141" s="199">
        <v>200</v>
      </c>
      <c r="D141" s="196">
        <v>700</v>
      </c>
      <c r="E141" s="196"/>
      <c r="F141" s="196"/>
      <c r="G141" s="221" t="s">
        <v>335</v>
      </c>
      <c r="H141" s="222">
        <v>0</v>
      </c>
      <c r="I141" s="222">
        <v>0</v>
      </c>
      <c r="J141" s="222">
        <f t="shared" si="2"/>
        <v>0</v>
      </c>
      <c r="K141" s="224"/>
    </row>
    <row r="142" spans="1:11">
      <c r="A142" s="194">
        <v>630</v>
      </c>
      <c r="B142" s="195">
        <v>300</v>
      </c>
      <c r="C142" s="199">
        <v>200</v>
      </c>
      <c r="D142" s="199">
        <v>750</v>
      </c>
      <c r="E142" s="199"/>
      <c r="F142" s="199"/>
      <c r="G142" s="218" t="s">
        <v>336</v>
      </c>
      <c r="H142" s="223"/>
      <c r="I142" s="223">
        <v>0</v>
      </c>
      <c r="J142" s="223">
        <f t="shared" si="2"/>
        <v>0</v>
      </c>
      <c r="K142" s="224"/>
    </row>
    <row r="143" spans="1:11">
      <c r="A143" s="194">
        <v>630</v>
      </c>
      <c r="B143" s="195">
        <v>300</v>
      </c>
      <c r="C143" s="199">
        <v>200</v>
      </c>
      <c r="D143" s="199">
        <v>750</v>
      </c>
      <c r="E143" s="196">
        <v>10</v>
      </c>
      <c r="F143" s="196"/>
      <c r="G143" s="221" t="s">
        <v>337</v>
      </c>
      <c r="H143" s="222">
        <v>0</v>
      </c>
      <c r="I143" s="222">
        <v>0</v>
      </c>
      <c r="J143" s="222">
        <f t="shared" si="2"/>
        <v>0</v>
      </c>
      <c r="K143" s="224"/>
    </row>
    <row r="144" spans="1:11">
      <c r="A144" s="194">
        <v>630</v>
      </c>
      <c r="B144" s="195">
        <v>300</v>
      </c>
      <c r="C144" s="199">
        <v>200</v>
      </c>
      <c r="D144" s="199">
        <v>750</v>
      </c>
      <c r="E144" s="196">
        <v>20</v>
      </c>
      <c r="F144" s="196"/>
      <c r="G144" s="221" t="s">
        <v>338</v>
      </c>
      <c r="H144" s="222">
        <v>0</v>
      </c>
      <c r="I144" s="222">
        <v>0</v>
      </c>
      <c r="J144" s="222">
        <f t="shared" si="2"/>
        <v>0</v>
      </c>
      <c r="K144" s="224"/>
    </row>
    <row r="145" spans="1:11">
      <c r="A145" s="194">
        <v>630</v>
      </c>
      <c r="B145" s="195">
        <v>300</v>
      </c>
      <c r="C145" s="199">
        <v>200</v>
      </c>
      <c r="D145" s="196">
        <v>900</v>
      </c>
      <c r="E145" s="196"/>
      <c r="F145" s="196"/>
      <c r="G145" s="221" t="s">
        <v>339</v>
      </c>
      <c r="H145" s="222">
        <v>0</v>
      </c>
      <c r="I145" s="222">
        <v>0</v>
      </c>
      <c r="J145" s="222">
        <f t="shared" si="2"/>
        <v>0</v>
      </c>
      <c r="K145" s="224"/>
    </row>
    <row r="146" spans="1:11">
      <c r="A146" s="194">
        <v>630</v>
      </c>
      <c r="B146" s="195">
        <v>300</v>
      </c>
      <c r="C146" s="196">
        <v>300</v>
      </c>
      <c r="D146" s="196"/>
      <c r="E146" s="196"/>
      <c r="F146" s="196"/>
      <c r="G146" s="221" t="s">
        <v>340</v>
      </c>
      <c r="H146" s="222">
        <v>0</v>
      </c>
      <c r="I146" s="222">
        <v>0</v>
      </c>
      <c r="J146" s="222">
        <f t="shared" si="2"/>
        <v>0</v>
      </c>
      <c r="K146" s="224"/>
    </row>
    <row r="147" spans="1:11">
      <c r="A147" s="194">
        <v>630</v>
      </c>
      <c r="B147" s="195">
        <v>300</v>
      </c>
      <c r="C147" s="196">
        <v>400</v>
      </c>
      <c r="D147" s="196"/>
      <c r="E147" s="196"/>
      <c r="F147" s="196"/>
      <c r="G147" s="221" t="s">
        <v>341</v>
      </c>
      <c r="H147" s="222">
        <v>0</v>
      </c>
      <c r="I147" s="222">
        <v>0</v>
      </c>
      <c r="J147" s="222">
        <f t="shared" si="2"/>
        <v>0</v>
      </c>
      <c r="K147" s="224"/>
    </row>
    <row r="148" spans="1:11">
      <c r="A148" s="194">
        <v>630</v>
      </c>
      <c r="B148" s="195">
        <v>300</v>
      </c>
      <c r="C148" s="196">
        <v>500</v>
      </c>
      <c r="D148" s="196"/>
      <c r="E148" s="196"/>
      <c r="F148" s="196"/>
      <c r="G148" s="221" t="s">
        <v>342</v>
      </c>
      <c r="H148" s="222">
        <v>0</v>
      </c>
      <c r="I148" s="222">
        <v>0</v>
      </c>
      <c r="J148" s="222">
        <f t="shared" si="2"/>
        <v>0</v>
      </c>
      <c r="K148" s="224"/>
    </row>
    <row r="149" spans="1:11">
      <c r="A149" s="194">
        <v>630</v>
      </c>
      <c r="B149" s="195">
        <v>300</v>
      </c>
      <c r="C149" s="196">
        <v>600</v>
      </c>
      <c r="D149" s="196"/>
      <c r="E149" s="196"/>
      <c r="F149" s="196"/>
      <c r="G149" s="221" t="s">
        <v>343</v>
      </c>
      <c r="H149" s="222">
        <v>0</v>
      </c>
      <c r="I149" s="222">
        <v>0</v>
      </c>
      <c r="J149" s="222">
        <f t="shared" si="2"/>
        <v>0</v>
      </c>
      <c r="K149" s="224"/>
    </row>
    <row r="150" spans="1:11">
      <c r="A150" s="194">
        <v>630</v>
      </c>
      <c r="B150" s="195">
        <v>300</v>
      </c>
      <c r="C150" s="196">
        <v>700</v>
      </c>
      <c r="D150" s="196"/>
      <c r="E150" s="196"/>
      <c r="F150" s="196"/>
      <c r="G150" s="221" t="s">
        <v>344</v>
      </c>
      <c r="H150" s="222">
        <v>834102</v>
      </c>
      <c r="I150" s="222">
        <v>834000</v>
      </c>
      <c r="J150" s="222">
        <f t="shared" si="2"/>
        <v>-102</v>
      </c>
      <c r="K150" s="224"/>
    </row>
    <row r="151" spans="1:11">
      <c r="A151" s="194">
        <v>630</v>
      </c>
      <c r="B151" s="195">
        <v>300</v>
      </c>
      <c r="C151" s="196">
        <v>800</v>
      </c>
      <c r="D151" s="196"/>
      <c r="E151" s="196"/>
      <c r="F151" s="196"/>
      <c r="G151" s="221" t="s">
        <v>345</v>
      </c>
      <c r="H151" s="222">
        <v>0</v>
      </c>
      <c r="I151" s="222">
        <v>0</v>
      </c>
      <c r="J151" s="222">
        <f t="shared" si="2"/>
        <v>0</v>
      </c>
      <c r="K151" s="224"/>
    </row>
    <row r="152" spans="1:11">
      <c r="A152" s="194">
        <v>630</v>
      </c>
      <c r="B152" s="195">
        <v>300</v>
      </c>
      <c r="C152" s="199">
        <v>900</v>
      </c>
      <c r="D152" s="199"/>
      <c r="E152" s="199"/>
      <c r="F152" s="199"/>
      <c r="G152" s="218" t="s">
        <v>346</v>
      </c>
      <c r="H152" s="223"/>
      <c r="I152" s="223">
        <v>0</v>
      </c>
      <c r="J152" s="223">
        <f t="shared" si="2"/>
        <v>0</v>
      </c>
      <c r="K152" s="224"/>
    </row>
    <row r="153" spans="1:11">
      <c r="A153" s="194">
        <v>630</v>
      </c>
      <c r="B153" s="195">
        <v>300</v>
      </c>
      <c r="C153" s="199">
        <v>900</v>
      </c>
      <c r="D153" s="196">
        <v>100</v>
      </c>
      <c r="E153" s="196"/>
      <c r="F153" s="196"/>
      <c r="G153" s="221" t="s">
        <v>347</v>
      </c>
      <c r="H153" s="222">
        <v>0</v>
      </c>
      <c r="I153" s="222">
        <v>0</v>
      </c>
      <c r="J153" s="222">
        <f t="shared" si="2"/>
        <v>0</v>
      </c>
      <c r="K153" s="224"/>
    </row>
    <row r="154" spans="1:11">
      <c r="A154" s="194">
        <v>630</v>
      </c>
      <c r="B154" s="195">
        <v>300</v>
      </c>
      <c r="C154" s="199">
        <v>900</v>
      </c>
      <c r="D154" s="196">
        <v>900</v>
      </c>
      <c r="E154" s="196"/>
      <c r="F154" s="196"/>
      <c r="G154" s="221" t="s">
        <v>348</v>
      </c>
      <c r="H154" s="222">
        <v>0</v>
      </c>
      <c r="I154" s="222">
        <v>0</v>
      </c>
      <c r="J154" s="222">
        <f t="shared" si="2"/>
        <v>0</v>
      </c>
      <c r="K154" s="224"/>
    </row>
    <row r="155" spans="1:11">
      <c r="A155" s="194">
        <v>630</v>
      </c>
      <c r="B155" s="195">
        <v>400</v>
      </c>
      <c r="C155" s="199"/>
      <c r="D155" s="195"/>
      <c r="E155" s="195"/>
      <c r="F155" s="195"/>
      <c r="G155" s="218" t="s">
        <v>349</v>
      </c>
      <c r="H155" s="223"/>
      <c r="I155" s="223">
        <v>0</v>
      </c>
      <c r="J155" s="223">
        <f t="shared" si="2"/>
        <v>0</v>
      </c>
      <c r="K155" s="220"/>
    </row>
    <row r="156" spans="1:11" ht="22.5">
      <c r="A156" s="194">
        <v>630</v>
      </c>
      <c r="B156" s="195">
        <v>400</v>
      </c>
      <c r="C156" s="197">
        <v>100</v>
      </c>
      <c r="D156" s="197"/>
      <c r="E156" s="197"/>
      <c r="F156" s="197"/>
      <c r="G156" s="221" t="s">
        <v>350</v>
      </c>
      <c r="H156" s="222">
        <v>0</v>
      </c>
      <c r="I156" s="222">
        <v>0</v>
      </c>
      <c r="J156" s="222">
        <f t="shared" si="2"/>
        <v>0</v>
      </c>
      <c r="K156" s="220" t="s">
        <v>351</v>
      </c>
    </row>
    <row r="157" spans="1:11" ht="22.5">
      <c r="A157" s="194">
        <v>630</v>
      </c>
      <c r="B157" s="195">
        <v>400</v>
      </c>
      <c r="C157" s="197">
        <v>200</v>
      </c>
      <c r="D157" s="197"/>
      <c r="E157" s="197"/>
      <c r="F157" s="197"/>
      <c r="G157" s="221" t="s">
        <v>352</v>
      </c>
      <c r="H157" s="222">
        <v>0</v>
      </c>
      <c r="I157" s="222">
        <v>0</v>
      </c>
      <c r="J157" s="222">
        <f t="shared" si="2"/>
        <v>0</v>
      </c>
      <c r="K157" s="220" t="s">
        <v>353</v>
      </c>
    </row>
    <row r="158" spans="1:11" ht="22.5">
      <c r="A158" s="194">
        <v>630</v>
      </c>
      <c r="B158" s="195">
        <v>400</v>
      </c>
      <c r="C158" s="197">
        <v>300</v>
      </c>
      <c r="D158" s="197"/>
      <c r="E158" s="197"/>
      <c r="F158" s="197"/>
      <c r="G158" s="221" t="s">
        <v>354</v>
      </c>
      <c r="H158" s="222">
        <v>0</v>
      </c>
      <c r="I158" s="222">
        <v>0</v>
      </c>
      <c r="J158" s="222">
        <f t="shared" si="2"/>
        <v>0</v>
      </c>
      <c r="K158" s="220" t="s">
        <v>355</v>
      </c>
    </row>
    <row r="159" spans="1:11" ht="22.5">
      <c r="A159" s="194">
        <v>630</v>
      </c>
      <c r="B159" s="195">
        <v>400</v>
      </c>
      <c r="C159" s="197">
        <v>400</v>
      </c>
      <c r="D159" s="197"/>
      <c r="E159" s="197"/>
      <c r="F159" s="197"/>
      <c r="G159" s="221" t="s">
        <v>356</v>
      </c>
      <c r="H159" s="222">
        <v>0</v>
      </c>
      <c r="I159" s="222">
        <v>0</v>
      </c>
      <c r="J159" s="222">
        <f t="shared" si="2"/>
        <v>0</v>
      </c>
      <c r="K159" s="220" t="s">
        <v>357</v>
      </c>
    </row>
    <row r="160" spans="1:11" ht="33.75">
      <c r="A160" s="194">
        <v>630</v>
      </c>
      <c r="B160" s="195">
        <v>400</v>
      </c>
      <c r="C160" s="195">
        <v>500</v>
      </c>
      <c r="D160" s="197"/>
      <c r="E160" s="197"/>
      <c r="F160" s="197"/>
      <c r="G160" s="221" t="s">
        <v>358</v>
      </c>
      <c r="H160" s="222">
        <v>0</v>
      </c>
      <c r="I160" s="222">
        <v>0</v>
      </c>
      <c r="J160" s="222">
        <f t="shared" si="2"/>
        <v>0</v>
      </c>
      <c r="K160" s="220" t="s">
        <v>359</v>
      </c>
    </row>
    <row r="161" spans="1:11">
      <c r="A161" s="194">
        <v>630</v>
      </c>
      <c r="B161" s="195">
        <v>400</v>
      </c>
      <c r="C161" s="197">
        <v>600</v>
      </c>
      <c r="D161" s="197"/>
      <c r="E161" s="197"/>
      <c r="F161" s="197"/>
      <c r="G161" s="221" t="s">
        <v>360</v>
      </c>
      <c r="H161" s="222">
        <v>0</v>
      </c>
      <c r="I161" s="222">
        <v>0</v>
      </c>
      <c r="J161" s="222">
        <f t="shared" si="2"/>
        <v>0</v>
      </c>
      <c r="K161" s="220" t="s">
        <v>361</v>
      </c>
    </row>
    <row r="162" spans="1:11" ht="22.5">
      <c r="A162" s="194">
        <v>630</v>
      </c>
      <c r="B162" s="195">
        <v>400</v>
      </c>
      <c r="C162" s="195">
        <v>700</v>
      </c>
      <c r="D162" s="197"/>
      <c r="E162" s="197"/>
      <c r="F162" s="197"/>
      <c r="G162" s="221" t="s">
        <v>362</v>
      </c>
      <c r="H162" s="222">
        <v>0</v>
      </c>
      <c r="I162" s="222">
        <v>0</v>
      </c>
      <c r="J162" s="222">
        <f t="shared" si="2"/>
        <v>0</v>
      </c>
      <c r="K162" s="220" t="s">
        <v>363</v>
      </c>
    </row>
    <row r="163" spans="1:11">
      <c r="A163" s="192">
        <v>640</v>
      </c>
      <c r="B163" s="193">
        <v>0</v>
      </c>
      <c r="C163" s="193">
        <v>0</v>
      </c>
      <c r="D163" s="193">
        <v>0</v>
      </c>
      <c r="E163" s="193">
        <v>0</v>
      </c>
      <c r="F163" s="193">
        <v>0</v>
      </c>
      <c r="G163" s="229" t="s">
        <v>364</v>
      </c>
      <c r="H163" s="228"/>
      <c r="I163" s="228">
        <v>0</v>
      </c>
      <c r="J163" s="228">
        <f t="shared" si="2"/>
        <v>0</v>
      </c>
      <c r="K163" s="217"/>
    </row>
    <row r="164" spans="1:11">
      <c r="A164" s="194">
        <v>640</v>
      </c>
      <c r="B164" s="197">
        <v>100</v>
      </c>
      <c r="C164" s="197"/>
      <c r="D164" s="197"/>
      <c r="E164" s="197"/>
      <c r="F164" s="197"/>
      <c r="G164" s="221" t="s">
        <v>365</v>
      </c>
      <c r="H164" s="222">
        <v>2919</v>
      </c>
      <c r="I164" s="222">
        <v>3000</v>
      </c>
      <c r="J164" s="222">
        <f t="shared" si="2"/>
        <v>81</v>
      </c>
      <c r="K164" s="220" t="s">
        <v>366</v>
      </c>
    </row>
    <row r="165" spans="1:11">
      <c r="A165" s="194">
        <v>640</v>
      </c>
      <c r="B165" s="195">
        <v>200</v>
      </c>
      <c r="C165" s="195"/>
      <c r="D165" s="195"/>
      <c r="E165" s="195"/>
      <c r="F165" s="195"/>
      <c r="G165" s="218" t="s">
        <v>367</v>
      </c>
      <c r="H165" s="223"/>
      <c r="I165" s="223">
        <v>0</v>
      </c>
      <c r="J165" s="223">
        <f t="shared" si="2"/>
        <v>0</v>
      </c>
      <c r="K165" s="220"/>
    </row>
    <row r="166" spans="1:11" ht="22.5">
      <c r="A166" s="194">
        <v>640</v>
      </c>
      <c r="B166" s="195">
        <v>200</v>
      </c>
      <c r="C166" s="197">
        <v>100</v>
      </c>
      <c r="D166" s="197"/>
      <c r="E166" s="197"/>
      <c r="F166" s="197"/>
      <c r="G166" s="221" t="s">
        <v>368</v>
      </c>
      <c r="H166" s="222">
        <v>168800</v>
      </c>
      <c r="I166" s="222">
        <v>128400</v>
      </c>
      <c r="J166" s="222">
        <f t="shared" si="2"/>
        <v>-40400</v>
      </c>
      <c r="K166" s="220" t="s">
        <v>369</v>
      </c>
    </row>
    <row r="167" spans="1:11" ht="22.5">
      <c r="A167" s="194">
        <v>640</v>
      </c>
      <c r="B167" s="195">
        <v>200</v>
      </c>
      <c r="C167" s="197">
        <v>200</v>
      </c>
      <c r="D167" s="197"/>
      <c r="E167" s="197"/>
      <c r="F167" s="197"/>
      <c r="G167" s="221" t="s">
        <v>370</v>
      </c>
      <c r="H167" s="222">
        <v>61483</v>
      </c>
      <c r="I167" s="222">
        <v>0</v>
      </c>
      <c r="J167" s="222">
        <f t="shared" si="2"/>
        <v>-61483</v>
      </c>
      <c r="K167" s="220" t="s">
        <v>371</v>
      </c>
    </row>
    <row r="168" spans="1:11" ht="22.5">
      <c r="A168" s="194">
        <v>640</v>
      </c>
      <c r="B168" s="195">
        <v>300</v>
      </c>
      <c r="C168" s="195"/>
      <c r="D168" s="195"/>
      <c r="E168" s="195"/>
      <c r="F168" s="195"/>
      <c r="G168" s="218" t="s">
        <v>372</v>
      </c>
      <c r="H168" s="223"/>
      <c r="I168" s="223">
        <v>0</v>
      </c>
      <c r="J168" s="223">
        <f t="shared" si="2"/>
        <v>0</v>
      </c>
      <c r="K168" s="220"/>
    </row>
    <row r="169" spans="1:11" ht="33.75">
      <c r="A169" s="194">
        <v>640</v>
      </c>
      <c r="B169" s="195">
        <v>300</v>
      </c>
      <c r="C169" s="195">
        <v>100</v>
      </c>
      <c r="D169" s="197"/>
      <c r="E169" s="197"/>
      <c r="F169" s="197"/>
      <c r="G169" s="221" t="s">
        <v>373</v>
      </c>
      <c r="H169" s="222">
        <v>1200</v>
      </c>
      <c r="I169" s="222">
        <v>0</v>
      </c>
      <c r="J169" s="222">
        <f t="shared" si="2"/>
        <v>-1200</v>
      </c>
      <c r="K169" s="220" t="s">
        <v>374</v>
      </c>
    </row>
    <row r="170" spans="1:11" ht="22.5">
      <c r="A170" s="194">
        <v>640</v>
      </c>
      <c r="B170" s="195">
        <v>300</v>
      </c>
      <c r="C170" s="195">
        <v>200</v>
      </c>
      <c r="D170" s="197"/>
      <c r="E170" s="197"/>
      <c r="F170" s="197"/>
      <c r="G170" s="221" t="s">
        <v>375</v>
      </c>
      <c r="H170" s="222">
        <v>376407320</v>
      </c>
      <c r="I170" s="222">
        <v>350898001</v>
      </c>
      <c r="J170" s="222">
        <f t="shared" si="2"/>
        <v>-25509319</v>
      </c>
      <c r="K170" s="220" t="s">
        <v>376</v>
      </c>
    </row>
    <row r="171" spans="1:11" ht="22.5">
      <c r="A171" s="194">
        <v>640</v>
      </c>
      <c r="B171" s="195">
        <v>300</v>
      </c>
      <c r="C171" s="195">
        <v>300</v>
      </c>
      <c r="D171" s="197"/>
      <c r="E171" s="197"/>
      <c r="F171" s="197"/>
      <c r="G171" s="218" t="s">
        <v>377</v>
      </c>
      <c r="H171" s="223"/>
      <c r="I171" s="223">
        <v>0</v>
      </c>
      <c r="J171" s="223">
        <f t="shared" si="2"/>
        <v>0</v>
      </c>
      <c r="K171" s="220" t="s">
        <v>378</v>
      </c>
    </row>
    <row r="172" spans="1:11">
      <c r="A172" s="194">
        <v>640</v>
      </c>
      <c r="B172" s="195">
        <v>300</v>
      </c>
      <c r="C172" s="195">
        <v>300</v>
      </c>
      <c r="D172" s="197">
        <v>100</v>
      </c>
      <c r="E172" s="197"/>
      <c r="F172" s="197"/>
      <c r="G172" s="221" t="s">
        <v>340</v>
      </c>
      <c r="H172" s="222">
        <v>6232912</v>
      </c>
      <c r="I172" s="222">
        <v>7604782</v>
      </c>
      <c r="J172" s="222">
        <f t="shared" si="2"/>
        <v>1371870</v>
      </c>
      <c r="K172" s="220"/>
    </row>
    <row r="173" spans="1:11">
      <c r="A173" s="194">
        <v>640</v>
      </c>
      <c r="B173" s="195">
        <v>300</v>
      </c>
      <c r="C173" s="195">
        <v>300</v>
      </c>
      <c r="D173" s="197">
        <v>200</v>
      </c>
      <c r="E173" s="197"/>
      <c r="F173" s="197"/>
      <c r="G173" s="221" t="s">
        <v>379</v>
      </c>
      <c r="H173" s="222">
        <v>1500</v>
      </c>
      <c r="I173" s="222">
        <v>12000</v>
      </c>
      <c r="J173" s="222">
        <f t="shared" si="2"/>
        <v>10500</v>
      </c>
      <c r="K173" s="220"/>
    </row>
    <row r="174" spans="1:11">
      <c r="A174" s="194">
        <v>640</v>
      </c>
      <c r="B174" s="195">
        <v>300</v>
      </c>
      <c r="C174" s="195">
        <v>300</v>
      </c>
      <c r="D174" s="197">
        <v>900</v>
      </c>
      <c r="E174" s="197"/>
      <c r="F174" s="197"/>
      <c r="G174" s="221" t="s">
        <v>380</v>
      </c>
      <c r="H174" s="222">
        <v>1759600</v>
      </c>
      <c r="I174" s="222">
        <v>1688796</v>
      </c>
      <c r="J174" s="222">
        <f t="shared" si="2"/>
        <v>-70804</v>
      </c>
      <c r="K174" s="220"/>
    </row>
    <row r="175" spans="1:11">
      <c r="A175" s="194">
        <v>640</v>
      </c>
      <c r="B175" s="195">
        <v>300</v>
      </c>
      <c r="C175" s="195">
        <v>400</v>
      </c>
      <c r="D175" s="195"/>
      <c r="E175" s="195"/>
      <c r="F175" s="195"/>
      <c r="G175" s="218" t="s">
        <v>381</v>
      </c>
      <c r="H175" s="222"/>
      <c r="I175" s="222"/>
      <c r="J175" s="222">
        <f t="shared" si="2"/>
        <v>0</v>
      </c>
      <c r="K175" s="220" t="s">
        <v>382</v>
      </c>
    </row>
    <row r="176" spans="1:11">
      <c r="A176" s="194">
        <v>640</v>
      </c>
      <c r="B176" s="195">
        <v>400</v>
      </c>
      <c r="C176" s="195"/>
      <c r="D176" s="195"/>
      <c r="E176" s="195"/>
      <c r="F176" s="195"/>
      <c r="G176" s="218" t="s">
        <v>383</v>
      </c>
      <c r="H176" s="223"/>
      <c r="I176" s="223"/>
      <c r="J176" s="223">
        <f t="shared" si="2"/>
        <v>0</v>
      </c>
      <c r="K176" s="220" t="s">
        <v>384</v>
      </c>
    </row>
    <row r="177" spans="1:11" ht="33.75">
      <c r="A177" s="194">
        <v>640</v>
      </c>
      <c r="B177" s="195">
        <v>400</v>
      </c>
      <c r="C177" s="197">
        <v>100</v>
      </c>
      <c r="D177" s="197"/>
      <c r="E177" s="197"/>
      <c r="F177" s="197"/>
      <c r="G177" s="221" t="s">
        <v>385</v>
      </c>
      <c r="H177" s="222">
        <v>219070</v>
      </c>
      <c r="I177" s="222">
        <v>283426</v>
      </c>
      <c r="J177" s="222">
        <f t="shared" si="2"/>
        <v>64356</v>
      </c>
      <c r="K177" s="220" t="s">
        <v>386</v>
      </c>
    </row>
    <row r="178" spans="1:11" ht="22.5">
      <c r="A178" s="194">
        <v>640</v>
      </c>
      <c r="B178" s="195">
        <v>400</v>
      </c>
      <c r="C178" s="197">
        <v>200</v>
      </c>
      <c r="D178" s="197"/>
      <c r="E178" s="197"/>
      <c r="F178" s="197"/>
      <c r="G178" s="221" t="s">
        <v>387</v>
      </c>
      <c r="H178" s="222">
        <v>429876</v>
      </c>
      <c r="I178" s="222">
        <v>147098</v>
      </c>
      <c r="J178" s="222">
        <f t="shared" si="2"/>
        <v>-282778</v>
      </c>
      <c r="K178" s="220" t="s">
        <v>388</v>
      </c>
    </row>
    <row r="179" spans="1:11" ht="22.5">
      <c r="A179" s="194">
        <v>640</v>
      </c>
      <c r="B179" s="195">
        <v>400</v>
      </c>
      <c r="C179" s="195">
        <v>300</v>
      </c>
      <c r="D179" s="195"/>
      <c r="E179" s="195"/>
      <c r="F179" s="195"/>
      <c r="G179" s="218" t="s">
        <v>389</v>
      </c>
      <c r="H179" s="223"/>
      <c r="I179" s="223">
        <v>0</v>
      </c>
      <c r="J179" s="223">
        <f t="shared" si="2"/>
        <v>0</v>
      </c>
      <c r="K179" s="220" t="s">
        <v>390</v>
      </c>
    </row>
    <row r="180" spans="1:11">
      <c r="A180" s="194">
        <v>640</v>
      </c>
      <c r="B180" s="195">
        <v>400</v>
      </c>
      <c r="C180" s="195">
        <v>300</v>
      </c>
      <c r="D180" s="196">
        <v>100</v>
      </c>
      <c r="E180" s="196"/>
      <c r="F180" s="196"/>
      <c r="G180" s="221" t="s">
        <v>391</v>
      </c>
      <c r="H180" s="222">
        <v>0</v>
      </c>
      <c r="I180" s="222">
        <v>0</v>
      </c>
      <c r="J180" s="222">
        <f t="shared" si="2"/>
        <v>0</v>
      </c>
      <c r="K180" s="224"/>
    </row>
    <row r="181" spans="1:11">
      <c r="A181" s="194">
        <v>640</v>
      </c>
      <c r="B181" s="195">
        <v>400</v>
      </c>
      <c r="C181" s="195">
        <v>300</v>
      </c>
      <c r="D181" s="196">
        <v>200</v>
      </c>
      <c r="E181" s="196"/>
      <c r="F181" s="196"/>
      <c r="G181" s="221" t="s">
        <v>392</v>
      </c>
      <c r="H181" s="222">
        <v>0</v>
      </c>
      <c r="I181" s="222">
        <v>0</v>
      </c>
      <c r="J181" s="222">
        <f t="shared" si="2"/>
        <v>0</v>
      </c>
      <c r="K181" s="224"/>
    </row>
    <row r="182" spans="1:11">
      <c r="A182" s="194">
        <v>640</v>
      </c>
      <c r="B182" s="195">
        <v>400</v>
      </c>
      <c r="C182" s="195">
        <v>300</v>
      </c>
      <c r="D182" s="196">
        <v>300</v>
      </c>
      <c r="E182" s="196"/>
      <c r="F182" s="196"/>
      <c r="G182" s="221" t="s">
        <v>393</v>
      </c>
      <c r="H182" s="222">
        <v>184</v>
      </c>
      <c r="I182" s="222">
        <v>200</v>
      </c>
      <c r="J182" s="222">
        <f t="shared" si="2"/>
        <v>16</v>
      </c>
      <c r="K182" s="224"/>
    </row>
    <row r="183" spans="1:11">
      <c r="A183" s="194">
        <v>640</v>
      </c>
      <c r="B183" s="195">
        <v>400</v>
      </c>
      <c r="C183" s="195">
        <v>300</v>
      </c>
      <c r="D183" s="196">
        <v>400</v>
      </c>
      <c r="E183" s="196"/>
      <c r="F183" s="196"/>
      <c r="G183" s="221" t="s">
        <v>394</v>
      </c>
      <c r="H183" s="222">
        <v>0</v>
      </c>
      <c r="I183" s="222">
        <v>0</v>
      </c>
      <c r="J183" s="222">
        <f t="shared" si="2"/>
        <v>0</v>
      </c>
      <c r="K183" s="224"/>
    </row>
    <row r="184" spans="1:11">
      <c r="A184" s="194">
        <v>640</v>
      </c>
      <c r="B184" s="195">
        <v>400</v>
      </c>
      <c r="C184" s="195">
        <v>300</v>
      </c>
      <c r="D184" s="196">
        <v>500</v>
      </c>
      <c r="E184" s="196"/>
      <c r="F184" s="196"/>
      <c r="G184" s="221" t="s">
        <v>395</v>
      </c>
      <c r="H184" s="222">
        <v>0</v>
      </c>
      <c r="I184" s="222">
        <v>0</v>
      </c>
      <c r="J184" s="222">
        <f t="shared" si="2"/>
        <v>0</v>
      </c>
      <c r="K184" s="224"/>
    </row>
    <row r="185" spans="1:11" ht="22.5">
      <c r="A185" s="194">
        <v>640</v>
      </c>
      <c r="B185" s="195">
        <v>400</v>
      </c>
      <c r="C185" s="195">
        <v>300</v>
      </c>
      <c r="D185" s="196">
        <v>900</v>
      </c>
      <c r="E185" s="196"/>
      <c r="F185" s="196"/>
      <c r="G185" s="221" t="s">
        <v>389</v>
      </c>
      <c r="H185" s="222">
        <v>0</v>
      </c>
      <c r="I185" s="222">
        <v>6000</v>
      </c>
      <c r="J185" s="222">
        <f t="shared" si="2"/>
        <v>6000</v>
      </c>
      <c r="K185" s="224"/>
    </row>
    <row r="186" spans="1:11">
      <c r="A186" s="194">
        <v>640</v>
      </c>
      <c r="B186" s="195">
        <v>500</v>
      </c>
      <c r="C186" s="195"/>
      <c r="D186" s="195"/>
      <c r="E186" s="195"/>
      <c r="F186" s="195"/>
      <c r="G186" s="218" t="s">
        <v>396</v>
      </c>
      <c r="H186" s="223"/>
      <c r="I186" s="223">
        <v>0</v>
      </c>
      <c r="J186" s="223">
        <f t="shared" si="2"/>
        <v>0</v>
      </c>
      <c r="K186" s="220" t="s">
        <v>397</v>
      </c>
    </row>
    <row r="187" spans="1:11">
      <c r="A187" s="194">
        <v>640</v>
      </c>
      <c r="B187" s="195">
        <v>500</v>
      </c>
      <c r="C187" s="195">
        <v>100</v>
      </c>
      <c r="D187" s="195"/>
      <c r="E187" s="195"/>
      <c r="F187" s="195"/>
      <c r="G187" s="218" t="s">
        <v>398</v>
      </c>
      <c r="H187" s="223"/>
      <c r="I187" s="223">
        <v>0</v>
      </c>
      <c r="J187" s="223">
        <f t="shared" si="2"/>
        <v>0</v>
      </c>
      <c r="K187" s="220" t="s">
        <v>399</v>
      </c>
    </row>
    <row r="188" spans="1:11" ht="22.5">
      <c r="A188" s="194">
        <v>640</v>
      </c>
      <c r="B188" s="195">
        <v>500</v>
      </c>
      <c r="C188" s="195">
        <v>100</v>
      </c>
      <c r="D188" s="197">
        <v>100</v>
      </c>
      <c r="E188" s="197"/>
      <c r="F188" s="197"/>
      <c r="G188" s="221" t="s">
        <v>400</v>
      </c>
      <c r="H188" s="222">
        <v>0</v>
      </c>
      <c r="I188" s="222">
        <v>0</v>
      </c>
      <c r="J188" s="222">
        <f t="shared" si="2"/>
        <v>0</v>
      </c>
      <c r="K188" s="220" t="s">
        <v>401</v>
      </c>
    </row>
    <row r="189" spans="1:11" ht="22.5">
      <c r="A189" s="194">
        <v>640</v>
      </c>
      <c r="B189" s="195">
        <v>500</v>
      </c>
      <c r="C189" s="195">
        <v>100</v>
      </c>
      <c r="D189" s="197">
        <v>200</v>
      </c>
      <c r="E189" s="197"/>
      <c r="F189" s="197"/>
      <c r="G189" s="221" t="s">
        <v>402</v>
      </c>
      <c r="H189" s="222">
        <v>0</v>
      </c>
      <c r="I189" s="222">
        <v>0</v>
      </c>
      <c r="J189" s="222">
        <f t="shared" si="2"/>
        <v>0</v>
      </c>
      <c r="K189" s="220" t="s">
        <v>403</v>
      </c>
    </row>
    <row r="190" spans="1:11">
      <c r="A190" s="194">
        <v>640</v>
      </c>
      <c r="B190" s="195">
        <v>500</v>
      </c>
      <c r="C190" s="195">
        <v>100</v>
      </c>
      <c r="D190" s="197">
        <v>300</v>
      </c>
      <c r="E190" s="197"/>
      <c r="F190" s="197"/>
      <c r="G190" s="221" t="s">
        <v>404</v>
      </c>
      <c r="H190" s="222">
        <v>0</v>
      </c>
      <c r="I190" s="222">
        <v>0</v>
      </c>
      <c r="J190" s="222">
        <f t="shared" si="2"/>
        <v>0</v>
      </c>
      <c r="K190" s="220" t="s">
        <v>405</v>
      </c>
    </row>
    <row r="191" spans="1:11">
      <c r="A191" s="194">
        <v>640</v>
      </c>
      <c r="B191" s="195">
        <v>500</v>
      </c>
      <c r="C191" s="195">
        <v>150</v>
      </c>
      <c r="D191" s="197"/>
      <c r="E191" s="197"/>
      <c r="F191" s="197"/>
      <c r="G191" s="221" t="s">
        <v>406</v>
      </c>
      <c r="H191" s="222"/>
      <c r="I191" s="222"/>
      <c r="J191" s="222">
        <f t="shared" si="2"/>
        <v>0</v>
      </c>
      <c r="K191" s="220" t="s">
        <v>407</v>
      </c>
    </row>
    <row r="192" spans="1:11">
      <c r="A192" s="194">
        <v>640</v>
      </c>
      <c r="B192" s="195">
        <v>500</v>
      </c>
      <c r="C192" s="195">
        <v>200</v>
      </c>
      <c r="D192" s="195"/>
      <c r="E192" s="195"/>
      <c r="F192" s="195"/>
      <c r="G192" s="218" t="s">
        <v>408</v>
      </c>
      <c r="H192" s="223"/>
      <c r="I192" s="223">
        <v>0</v>
      </c>
      <c r="J192" s="223">
        <f t="shared" si="2"/>
        <v>0</v>
      </c>
      <c r="K192" s="220" t="s">
        <v>409</v>
      </c>
    </row>
    <row r="193" spans="1:11">
      <c r="A193" s="194">
        <v>640</v>
      </c>
      <c r="B193" s="195">
        <v>500</v>
      </c>
      <c r="C193" s="195">
        <v>200</v>
      </c>
      <c r="D193" s="196">
        <v>50</v>
      </c>
      <c r="E193" s="196"/>
      <c r="F193" s="196"/>
      <c r="G193" s="221" t="s">
        <v>410</v>
      </c>
      <c r="H193" s="222">
        <v>0</v>
      </c>
      <c r="I193" s="222">
        <v>0</v>
      </c>
      <c r="J193" s="222">
        <f t="shared" si="2"/>
        <v>0</v>
      </c>
      <c r="K193" s="224"/>
    </row>
    <row r="194" spans="1:11" ht="22.5">
      <c r="A194" s="194">
        <v>640</v>
      </c>
      <c r="B194" s="195">
        <v>500</v>
      </c>
      <c r="C194" s="195">
        <v>200</v>
      </c>
      <c r="D194" s="196">
        <v>100</v>
      </c>
      <c r="E194" s="196"/>
      <c r="F194" s="196"/>
      <c r="G194" s="221" t="s">
        <v>411</v>
      </c>
      <c r="H194" s="222">
        <v>16666</v>
      </c>
      <c r="I194" s="222">
        <v>18600</v>
      </c>
      <c r="J194" s="222">
        <f t="shared" si="2"/>
        <v>1934</v>
      </c>
      <c r="K194" s="224"/>
    </row>
    <row r="195" spans="1:11" ht="22.5">
      <c r="A195" s="194">
        <v>640</v>
      </c>
      <c r="B195" s="195">
        <v>500</v>
      </c>
      <c r="C195" s="195">
        <v>200</v>
      </c>
      <c r="D195" s="196">
        <v>150</v>
      </c>
      <c r="E195" s="196"/>
      <c r="F195" s="196"/>
      <c r="G195" s="221" t="s">
        <v>412</v>
      </c>
      <c r="H195" s="222">
        <v>0</v>
      </c>
      <c r="I195" s="222">
        <v>0</v>
      </c>
      <c r="J195" s="222">
        <f t="shared" si="2"/>
        <v>0</v>
      </c>
      <c r="K195" s="224"/>
    </row>
    <row r="196" spans="1:11">
      <c r="A196" s="194">
        <v>640</v>
      </c>
      <c r="B196" s="195">
        <v>500</v>
      </c>
      <c r="C196" s="195">
        <v>200</v>
      </c>
      <c r="D196" s="196">
        <v>200</v>
      </c>
      <c r="E196" s="196"/>
      <c r="F196" s="196"/>
      <c r="G196" s="221" t="s">
        <v>413</v>
      </c>
      <c r="H196" s="222">
        <v>25238</v>
      </c>
      <c r="I196" s="222">
        <v>17800</v>
      </c>
      <c r="J196" s="222">
        <f t="shared" si="2"/>
        <v>-7438</v>
      </c>
      <c r="K196" s="224"/>
    </row>
    <row r="197" spans="1:11">
      <c r="A197" s="194">
        <v>640</v>
      </c>
      <c r="B197" s="195">
        <v>500</v>
      </c>
      <c r="C197" s="195">
        <v>200</v>
      </c>
      <c r="D197" s="196">
        <v>250</v>
      </c>
      <c r="E197" s="196"/>
      <c r="F197" s="196"/>
      <c r="G197" s="221" t="s">
        <v>414</v>
      </c>
      <c r="H197" s="222">
        <v>0</v>
      </c>
      <c r="I197" s="222">
        <v>0</v>
      </c>
      <c r="J197" s="222">
        <f t="shared" si="2"/>
        <v>0</v>
      </c>
      <c r="K197" s="224"/>
    </row>
    <row r="198" spans="1:11">
      <c r="A198" s="194">
        <v>640</v>
      </c>
      <c r="B198" s="195">
        <v>500</v>
      </c>
      <c r="C198" s="195">
        <v>200</v>
      </c>
      <c r="D198" s="196">
        <v>300</v>
      </c>
      <c r="E198" s="196"/>
      <c r="F198" s="196"/>
      <c r="G198" s="221" t="s">
        <v>415</v>
      </c>
      <c r="H198" s="222">
        <v>58588</v>
      </c>
      <c r="I198" s="222">
        <v>41500</v>
      </c>
      <c r="J198" s="222">
        <f t="shared" si="2"/>
        <v>-17088</v>
      </c>
      <c r="K198" s="224"/>
    </row>
    <row r="199" spans="1:11">
      <c r="A199" s="194">
        <v>640</v>
      </c>
      <c r="B199" s="195">
        <v>500</v>
      </c>
      <c r="C199" s="195">
        <v>200</v>
      </c>
      <c r="D199" s="196">
        <v>350</v>
      </c>
      <c r="E199" s="196"/>
      <c r="F199" s="196"/>
      <c r="G199" s="221" t="s">
        <v>416</v>
      </c>
      <c r="H199" s="222">
        <v>0</v>
      </c>
      <c r="I199" s="222">
        <v>0</v>
      </c>
      <c r="J199" s="222">
        <f t="shared" ref="J199:J262" si="3">+I199-H199</f>
        <v>0</v>
      </c>
      <c r="K199" s="224"/>
    </row>
    <row r="200" spans="1:11">
      <c r="A200" s="194">
        <v>640</v>
      </c>
      <c r="B200" s="195">
        <v>500</v>
      </c>
      <c r="C200" s="195">
        <v>200</v>
      </c>
      <c r="D200" s="196">
        <v>400</v>
      </c>
      <c r="E200" s="196"/>
      <c r="F200" s="196"/>
      <c r="G200" s="221" t="s">
        <v>417</v>
      </c>
      <c r="H200" s="222">
        <v>0</v>
      </c>
      <c r="I200" s="222">
        <v>0</v>
      </c>
      <c r="J200" s="222">
        <f t="shared" si="3"/>
        <v>0</v>
      </c>
      <c r="K200" s="224"/>
    </row>
    <row r="201" spans="1:11">
      <c r="A201" s="194">
        <v>640</v>
      </c>
      <c r="B201" s="195">
        <v>500</v>
      </c>
      <c r="C201" s="195">
        <v>200</v>
      </c>
      <c r="D201" s="196">
        <v>450</v>
      </c>
      <c r="E201" s="196"/>
      <c r="F201" s="196"/>
      <c r="G201" s="221" t="s">
        <v>418</v>
      </c>
      <c r="H201" s="222">
        <v>83214</v>
      </c>
      <c r="I201" s="222">
        <v>20000</v>
      </c>
      <c r="J201" s="222">
        <f t="shared" si="3"/>
        <v>-63214</v>
      </c>
      <c r="K201" s="224"/>
    </row>
    <row r="202" spans="1:11" ht="22.5">
      <c r="A202" s="194">
        <v>640</v>
      </c>
      <c r="B202" s="195">
        <v>500</v>
      </c>
      <c r="C202" s="195">
        <v>200</v>
      </c>
      <c r="D202" s="196">
        <v>500</v>
      </c>
      <c r="E202" s="196"/>
      <c r="F202" s="196"/>
      <c r="G202" s="221" t="s">
        <v>419</v>
      </c>
      <c r="H202" s="222">
        <v>0</v>
      </c>
      <c r="I202" s="222">
        <v>0</v>
      </c>
      <c r="J202" s="222">
        <f t="shared" si="3"/>
        <v>0</v>
      </c>
      <c r="K202" s="224"/>
    </row>
    <row r="203" spans="1:11">
      <c r="A203" s="194">
        <v>640</v>
      </c>
      <c r="B203" s="195">
        <v>500</v>
      </c>
      <c r="C203" s="195">
        <v>200</v>
      </c>
      <c r="D203" s="196">
        <v>550</v>
      </c>
      <c r="E203" s="196"/>
      <c r="F203" s="196"/>
      <c r="G203" s="221" t="s">
        <v>420</v>
      </c>
      <c r="H203" s="222">
        <v>0</v>
      </c>
      <c r="I203" s="222">
        <v>0</v>
      </c>
      <c r="J203" s="222">
        <f t="shared" si="3"/>
        <v>0</v>
      </c>
      <c r="K203" s="224"/>
    </row>
    <row r="204" spans="1:11">
      <c r="A204" s="194">
        <v>640</v>
      </c>
      <c r="B204" s="195">
        <v>500</v>
      </c>
      <c r="C204" s="195">
        <v>200</v>
      </c>
      <c r="D204" s="196">
        <v>600</v>
      </c>
      <c r="E204" s="196"/>
      <c r="F204" s="196"/>
      <c r="G204" s="221" t="s">
        <v>421</v>
      </c>
      <c r="H204" s="222">
        <v>0</v>
      </c>
      <c r="I204" s="222">
        <v>1898</v>
      </c>
      <c r="J204" s="222">
        <f t="shared" si="3"/>
        <v>1898</v>
      </c>
      <c r="K204" s="224"/>
    </row>
    <row r="205" spans="1:11">
      <c r="A205" s="194">
        <v>640</v>
      </c>
      <c r="B205" s="195">
        <v>500</v>
      </c>
      <c r="C205" s="195">
        <v>200</v>
      </c>
      <c r="D205" s="196">
        <v>900</v>
      </c>
      <c r="E205" s="196"/>
      <c r="F205" s="196"/>
      <c r="G205" s="221" t="s">
        <v>408</v>
      </c>
      <c r="H205" s="222">
        <v>592548</v>
      </c>
      <c r="I205" s="222">
        <v>469752</v>
      </c>
      <c r="J205" s="222">
        <f t="shared" si="3"/>
        <v>-122796</v>
      </c>
      <c r="K205" s="224"/>
    </row>
    <row r="206" spans="1:11" ht="22.5">
      <c r="A206" s="192">
        <v>650</v>
      </c>
      <c r="B206" s="193">
        <v>0</v>
      </c>
      <c r="C206" s="193">
        <v>0</v>
      </c>
      <c r="D206" s="193">
        <v>0</v>
      </c>
      <c r="E206" s="193">
        <v>0</v>
      </c>
      <c r="F206" s="193">
        <v>0</v>
      </c>
      <c r="G206" s="229" t="s">
        <v>422</v>
      </c>
      <c r="H206" s="228"/>
      <c r="I206" s="228"/>
      <c r="J206" s="228">
        <f t="shared" si="3"/>
        <v>0</v>
      </c>
      <c r="K206" s="217" t="s">
        <v>423</v>
      </c>
    </row>
    <row r="207" spans="1:11" ht="33.75">
      <c r="A207" s="194">
        <v>650</v>
      </c>
      <c r="B207" s="197">
        <v>100</v>
      </c>
      <c r="C207" s="197"/>
      <c r="D207" s="197"/>
      <c r="E207" s="197"/>
      <c r="F207" s="197"/>
      <c r="G207" s="221" t="s">
        <v>2108</v>
      </c>
      <c r="H207" s="222">
        <v>0</v>
      </c>
      <c r="I207" s="222">
        <v>0</v>
      </c>
      <c r="J207" s="222">
        <f t="shared" si="3"/>
        <v>0</v>
      </c>
      <c r="K207" s="220" t="s">
        <v>424</v>
      </c>
    </row>
    <row r="208" spans="1:11" ht="22.5">
      <c r="A208" s="194">
        <v>650</v>
      </c>
      <c r="B208" s="197">
        <v>200</v>
      </c>
      <c r="C208" s="197"/>
      <c r="D208" s="197"/>
      <c r="E208" s="197"/>
      <c r="F208" s="197"/>
      <c r="G208" s="221" t="s">
        <v>425</v>
      </c>
      <c r="H208" s="222">
        <v>0</v>
      </c>
      <c r="I208" s="222">
        <v>0</v>
      </c>
      <c r="J208" s="222">
        <f t="shared" si="3"/>
        <v>0</v>
      </c>
      <c r="K208" s="220" t="s">
        <v>426</v>
      </c>
    </row>
    <row r="209" spans="1:11" ht="22.5">
      <c r="A209" s="194">
        <v>650</v>
      </c>
      <c r="B209" s="197">
        <v>300</v>
      </c>
      <c r="C209" s="197"/>
      <c r="D209" s="197"/>
      <c r="E209" s="197"/>
      <c r="F209" s="197"/>
      <c r="G209" s="221" t="s">
        <v>427</v>
      </c>
      <c r="H209" s="222">
        <v>0</v>
      </c>
      <c r="I209" s="222">
        <v>0</v>
      </c>
      <c r="J209" s="222">
        <f t="shared" si="3"/>
        <v>0</v>
      </c>
      <c r="K209" s="220" t="s">
        <v>428</v>
      </c>
    </row>
    <row r="210" spans="1:11">
      <c r="A210" s="192">
        <v>660</v>
      </c>
      <c r="B210" s="193">
        <v>0</v>
      </c>
      <c r="C210" s="193">
        <v>0</v>
      </c>
      <c r="D210" s="193">
        <v>0</v>
      </c>
      <c r="E210" s="193">
        <v>0</v>
      </c>
      <c r="F210" s="193">
        <v>0</v>
      </c>
      <c r="G210" s="229" t="s">
        <v>429</v>
      </c>
      <c r="H210" s="228"/>
      <c r="I210" s="228">
        <v>0</v>
      </c>
      <c r="J210" s="228">
        <f t="shared" si="3"/>
        <v>0</v>
      </c>
      <c r="K210" s="217" t="s">
        <v>430</v>
      </c>
    </row>
    <row r="211" spans="1:11" ht="22.5">
      <c r="A211" s="194">
        <v>660</v>
      </c>
      <c r="B211" s="197">
        <v>100</v>
      </c>
      <c r="C211" s="197"/>
      <c r="D211" s="197"/>
      <c r="E211" s="197"/>
      <c r="F211" s="197"/>
      <c r="G211" s="221" t="s">
        <v>431</v>
      </c>
      <c r="H211" s="222">
        <v>0</v>
      </c>
      <c r="I211" s="222">
        <v>0</v>
      </c>
      <c r="J211" s="222">
        <f t="shared" si="3"/>
        <v>0</v>
      </c>
      <c r="K211" s="220" t="s">
        <v>432</v>
      </c>
    </row>
    <row r="212" spans="1:11" ht="22.5">
      <c r="A212" s="194">
        <v>660</v>
      </c>
      <c r="B212" s="197">
        <v>200</v>
      </c>
      <c r="C212" s="197"/>
      <c r="D212" s="197"/>
      <c r="E212" s="197"/>
      <c r="F212" s="197"/>
      <c r="G212" s="221" t="s">
        <v>433</v>
      </c>
      <c r="H212" s="222">
        <v>126546</v>
      </c>
      <c r="I212" s="222">
        <v>126546</v>
      </c>
      <c r="J212" s="222">
        <f t="shared" si="3"/>
        <v>0</v>
      </c>
      <c r="K212" s="220" t="s">
        <v>434</v>
      </c>
    </row>
    <row r="213" spans="1:11" ht="22.5">
      <c r="A213" s="194">
        <v>660</v>
      </c>
      <c r="B213" s="197">
        <v>300</v>
      </c>
      <c r="C213" s="197"/>
      <c r="D213" s="197"/>
      <c r="E213" s="197"/>
      <c r="F213" s="197"/>
      <c r="G213" s="221" t="s">
        <v>435</v>
      </c>
      <c r="H213" s="222">
        <v>0</v>
      </c>
      <c r="I213" s="222">
        <v>0</v>
      </c>
      <c r="J213" s="222">
        <f t="shared" si="3"/>
        <v>0</v>
      </c>
      <c r="K213" s="220" t="s">
        <v>436</v>
      </c>
    </row>
    <row r="214" spans="1:11" ht="22.5">
      <c r="A214" s="194">
        <v>660</v>
      </c>
      <c r="B214" s="197">
        <v>400</v>
      </c>
      <c r="C214" s="197"/>
      <c r="D214" s="197"/>
      <c r="E214" s="197"/>
      <c r="F214" s="197"/>
      <c r="G214" s="221" t="s">
        <v>437</v>
      </c>
      <c r="H214" s="222">
        <v>0</v>
      </c>
      <c r="I214" s="222">
        <v>0</v>
      </c>
      <c r="J214" s="222">
        <f t="shared" si="3"/>
        <v>0</v>
      </c>
      <c r="K214" s="220" t="s">
        <v>438</v>
      </c>
    </row>
    <row r="215" spans="1:11" ht="22.5">
      <c r="A215" s="194">
        <v>660</v>
      </c>
      <c r="B215" s="197">
        <v>500</v>
      </c>
      <c r="C215" s="197"/>
      <c r="D215" s="197"/>
      <c r="E215" s="197"/>
      <c r="F215" s="197"/>
      <c r="G215" s="221" t="s">
        <v>439</v>
      </c>
      <c r="H215" s="222">
        <v>0</v>
      </c>
      <c r="I215" s="222">
        <v>0</v>
      </c>
      <c r="J215" s="222">
        <f t="shared" si="3"/>
        <v>0</v>
      </c>
      <c r="K215" s="220" t="s">
        <v>440</v>
      </c>
    </row>
    <row r="216" spans="1:11" ht="22.5">
      <c r="A216" s="194">
        <v>660</v>
      </c>
      <c r="B216" s="197">
        <v>600</v>
      </c>
      <c r="C216" s="197"/>
      <c r="D216" s="197"/>
      <c r="E216" s="197"/>
      <c r="F216" s="197"/>
      <c r="G216" s="221" t="s">
        <v>441</v>
      </c>
      <c r="H216" s="222">
        <v>618</v>
      </c>
      <c r="I216" s="222">
        <v>618</v>
      </c>
      <c r="J216" s="222">
        <f t="shared" si="3"/>
        <v>0</v>
      </c>
      <c r="K216" s="220" t="s">
        <v>442</v>
      </c>
    </row>
    <row r="217" spans="1:11">
      <c r="A217" s="200">
        <v>670</v>
      </c>
      <c r="B217" s="201">
        <v>0</v>
      </c>
      <c r="C217" s="201">
        <v>0</v>
      </c>
      <c r="D217" s="201">
        <v>0</v>
      </c>
      <c r="E217" s="201">
        <v>0</v>
      </c>
      <c r="F217" s="201">
        <v>0</v>
      </c>
      <c r="G217" s="234" t="s">
        <v>29</v>
      </c>
      <c r="H217" s="222">
        <v>0</v>
      </c>
      <c r="I217" s="222">
        <v>0</v>
      </c>
      <c r="J217" s="231">
        <f t="shared" si="3"/>
        <v>0</v>
      </c>
      <c r="K217" s="232" t="s">
        <v>443</v>
      </c>
    </row>
    <row r="218" spans="1:11">
      <c r="A218" s="192">
        <v>680</v>
      </c>
      <c r="B218" s="193">
        <v>0</v>
      </c>
      <c r="C218" s="193">
        <v>0</v>
      </c>
      <c r="D218" s="193">
        <v>0</v>
      </c>
      <c r="E218" s="193">
        <v>0</v>
      </c>
      <c r="F218" s="193">
        <v>0</v>
      </c>
      <c r="G218" s="229" t="s">
        <v>30</v>
      </c>
      <c r="H218" s="228"/>
      <c r="I218" s="228">
        <v>0</v>
      </c>
      <c r="J218" s="228">
        <f t="shared" si="3"/>
        <v>0</v>
      </c>
      <c r="K218" s="217" t="s">
        <v>444</v>
      </c>
    </row>
    <row r="219" spans="1:11">
      <c r="A219" s="194">
        <v>680</v>
      </c>
      <c r="B219" s="195">
        <v>100</v>
      </c>
      <c r="C219" s="195"/>
      <c r="D219" s="195"/>
      <c r="E219" s="195"/>
      <c r="F219" s="195"/>
      <c r="G219" s="218" t="s">
        <v>445</v>
      </c>
      <c r="H219" s="223"/>
      <c r="I219" s="223">
        <v>0</v>
      </c>
      <c r="J219" s="223">
        <f t="shared" si="3"/>
        <v>0</v>
      </c>
      <c r="K219" s="220" t="s">
        <v>446</v>
      </c>
    </row>
    <row r="220" spans="1:11">
      <c r="A220" s="194">
        <v>680</v>
      </c>
      <c r="B220" s="195">
        <v>100</v>
      </c>
      <c r="C220" s="196">
        <v>100</v>
      </c>
      <c r="D220" s="196"/>
      <c r="E220" s="196"/>
      <c r="F220" s="196"/>
      <c r="G220" s="221" t="s">
        <v>447</v>
      </c>
      <c r="H220" s="222">
        <v>0</v>
      </c>
      <c r="I220" s="222">
        <v>0</v>
      </c>
      <c r="J220" s="222">
        <f t="shared" si="3"/>
        <v>0</v>
      </c>
      <c r="K220" s="224"/>
    </row>
    <row r="221" spans="1:11">
      <c r="A221" s="194">
        <v>680</v>
      </c>
      <c r="B221" s="195">
        <v>100</v>
      </c>
      <c r="C221" s="196">
        <v>200</v>
      </c>
      <c r="D221" s="196"/>
      <c r="E221" s="196"/>
      <c r="F221" s="196"/>
      <c r="G221" s="221" t="s">
        <v>448</v>
      </c>
      <c r="H221" s="222">
        <v>0</v>
      </c>
      <c r="I221" s="222">
        <v>0</v>
      </c>
      <c r="J221" s="222">
        <f t="shared" si="3"/>
        <v>0</v>
      </c>
      <c r="K221" s="224"/>
    </row>
    <row r="222" spans="1:11">
      <c r="A222" s="194">
        <v>680</v>
      </c>
      <c r="B222" s="195">
        <v>100</v>
      </c>
      <c r="C222" s="196">
        <v>900</v>
      </c>
      <c r="D222" s="196"/>
      <c r="E222" s="196"/>
      <c r="F222" s="196"/>
      <c r="G222" s="221" t="s">
        <v>449</v>
      </c>
      <c r="H222" s="222">
        <v>0</v>
      </c>
      <c r="I222" s="222">
        <v>0</v>
      </c>
      <c r="J222" s="222">
        <f t="shared" si="3"/>
        <v>0</v>
      </c>
      <c r="K222" s="224"/>
    </row>
    <row r="223" spans="1:11">
      <c r="A223" s="194">
        <v>680</v>
      </c>
      <c r="B223" s="195">
        <v>200</v>
      </c>
      <c r="C223" s="195"/>
      <c r="D223" s="195"/>
      <c r="E223" s="195"/>
      <c r="F223" s="195"/>
      <c r="G223" s="218" t="s">
        <v>450</v>
      </c>
      <c r="H223" s="223"/>
      <c r="I223" s="223">
        <v>0</v>
      </c>
      <c r="J223" s="223">
        <f t="shared" si="3"/>
        <v>0</v>
      </c>
      <c r="K223" s="220" t="s">
        <v>451</v>
      </c>
    </row>
    <row r="224" spans="1:11">
      <c r="A224" s="194">
        <v>680</v>
      </c>
      <c r="B224" s="195">
        <v>200</v>
      </c>
      <c r="C224" s="196">
        <v>100</v>
      </c>
      <c r="D224" s="196"/>
      <c r="E224" s="196"/>
      <c r="F224" s="196"/>
      <c r="G224" s="221" t="s">
        <v>452</v>
      </c>
      <c r="H224" s="222">
        <v>0</v>
      </c>
      <c r="I224" s="222">
        <v>0</v>
      </c>
      <c r="J224" s="222">
        <f t="shared" si="3"/>
        <v>0</v>
      </c>
      <c r="K224" s="224"/>
    </row>
    <row r="225" spans="1:11">
      <c r="A225" s="194">
        <v>680</v>
      </c>
      <c r="B225" s="195">
        <v>200</v>
      </c>
      <c r="C225" s="196">
        <v>200</v>
      </c>
      <c r="D225" s="196"/>
      <c r="E225" s="196"/>
      <c r="F225" s="196"/>
      <c r="G225" s="221" t="s">
        <v>453</v>
      </c>
      <c r="H225" s="222">
        <v>0</v>
      </c>
      <c r="I225" s="222">
        <v>0</v>
      </c>
      <c r="J225" s="222">
        <f t="shared" si="3"/>
        <v>0</v>
      </c>
      <c r="K225" s="224"/>
    </row>
    <row r="226" spans="1:11">
      <c r="A226" s="194">
        <v>680</v>
      </c>
      <c r="B226" s="195">
        <v>200</v>
      </c>
      <c r="C226" s="196">
        <v>900</v>
      </c>
      <c r="D226" s="196"/>
      <c r="E226" s="196"/>
      <c r="F226" s="196"/>
      <c r="G226" s="221" t="s">
        <v>454</v>
      </c>
      <c r="H226" s="222">
        <v>0</v>
      </c>
      <c r="I226" s="222">
        <v>0</v>
      </c>
      <c r="J226" s="222">
        <f t="shared" si="3"/>
        <v>0</v>
      </c>
      <c r="K226" s="224"/>
    </row>
    <row r="227" spans="1:11">
      <c r="A227" s="194">
        <v>680</v>
      </c>
      <c r="B227" s="202">
        <v>300</v>
      </c>
      <c r="C227" s="195"/>
      <c r="D227" s="195"/>
      <c r="E227" s="195"/>
      <c r="F227" s="195"/>
      <c r="G227" s="235" t="s">
        <v>455</v>
      </c>
      <c r="H227" s="223"/>
      <c r="I227" s="223">
        <v>0</v>
      </c>
      <c r="J227" s="223">
        <f t="shared" si="3"/>
        <v>0</v>
      </c>
      <c r="K227" s="220" t="s">
        <v>456</v>
      </c>
    </row>
    <row r="228" spans="1:11" ht="22.5">
      <c r="A228" s="194">
        <v>680</v>
      </c>
      <c r="B228" s="202">
        <v>300</v>
      </c>
      <c r="C228" s="196">
        <v>100</v>
      </c>
      <c r="D228" s="196"/>
      <c r="E228" s="196"/>
      <c r="F228" s="196"/>
      <c r="G228" s="221" t="s">
        <v>457</v>
      </c>
      <c r="H228" s="222">
        <v>0</v>
      </c>
      <c r="I228" s="222">
        <v>0</v>
      </c>
      <c r="J228" s="222">
        <f t="shared" si="3"/>
        <v>0</v>
      </c>
      <c r="K228" s="224"/>
    </row>
    <row r="229" spans="1:11">
      <c r="A229" s="194">
        <v>680</v>
      </c>
      <c r="B229" s="202">
        <v>300</v>
      </c>
      <c r="C229" s="196">
        <v>200</v>
      </c>
      <c r="D229" s="196"/>
      <c r="E229" s="196"/>
      <c r="F229" s="196"/>
      <c r="G229" s="221" t="s">
        <v>458</v>
      </c>
      <c r="H229" s="222">
        <v>0</v>
      </c>
      <c r="I229" s="222">
        <v>0</v>
      </c>
      <c r="J229" s="222">
        <f t="shared" si="3"/>
        <v>0</v>
      </c>
      <c r="K229" s="224"/>
    </row>
    <row r="230" spans="1:11">
      <c r="A230" s="194">
        <v>680</v>
      </c>
      <c r="B230" s="195">
        <v>300</v>
      </c>
      <c r="C230" s="196">
        <v>900</v>
      </c>
      <c r="D230" s="196"/>
      <c r="E230" s="196"/>
      <c r="F230" s="196"/>
      <c r="G230" s="221" t="s">
        <v>455</v>
      </c>
      <c r="H230" s="222">
        <v>0</v>
      </c>
      <c r="I230" s="222">
        <v>0</v>
      </c>
      <c r="J230" s="222">
        <f t="shared" si="3"/>
        <v>0</v>
      </c>
      <c r="K230" s="224"/>
    </row>
    <row r="231" spans="1:11">
      <c r="A231" s="192">
        <v>690</v>
      </c>
      <c r="B231" s="193">
        <v>0</v>
      </c>
      <c r="C231" s="193">
        <v>0</v>
      </c>
      <c r="D231" s="193">
        <v>0</v>
      </c>
      <c r="E231" s="193">
        <v>0</v>
      </c>
      <c r="F231" s="193">
        <v>0</v>
      </c>
      <c r="G231" s="229" t="s">
        <v>459</v>
      </c>
      <c r="H231" s="228"/>
      <c r="I231" s="228">
        <v>0</v>
      </c>
      <c r="J231" s="228">
        <f t="shared" si="3"/>
        <v>0</v>
      </c>
      <c r="K231" s="217" t="s">
        <v>460</v>
      </c>
    </row>
    <row r="232" spans="1:11">
      <c r="A232" s="203">
        <v>690</v>
      </c>
      <c r="B232" s="196">
        <v>100</v>
      </c>
      <c r="C232" s="196"/>
      <c r="D232" s="196"/>
      <c r="E232" s="196"/>
      <c r="F232" s="196"/>
      <c r="G232" s="221" t="s">
        <v>461</v>
      </c>
      <c r="H232" s="222">
        <v>0</v>
      </c>
      <c r="I232" s="222">
        <v>0</v>
      </c>
      <c r="J232" s="222">
        <f t="shared" si="3"/>
        <v>0</v>
      </c>
      <c r="K232" s="224" t="s">
        <v>462</v>
      </c>
    </row>
    <row r="233" spans="1:11">
      <c r="A233" s="203">
        <v>690</v>
      </c>
      <c r="B233" s="199">
        <v>200</v>
      </c>
      <c r="C233" s="199"/>
      <c r="D233" s="199"/>
      <c r="E233" s="199"/>
      <c r="F233" s="199"/>
      <c r="G233" s="218" t="s">
        <v>463</v>
      </c>
      <c r="H233" s="223"/>
      <c r="I233" s="223">
        <v>0</v>
      </c>
      <c r="J233" s="223">
        <f t="shared" si="3"/>
        <v>0</v>
      </c>
      <c r="K233" s="224" t="s">
        <v>464</v>
      </c>
    </row>
    <row r="234" spans="1:11">
      <c r="A234" s="203">
        <v>690</v>
      </c>
      <c r="B234" s="199">
        <v>200</v>
      </c>
      <c r="C234" s="196">
        <v>100</v>
      </c>
      <c r="D234" s="196"/>
      <c r="E234" s="196"/>
      <c r="F234" s="196"/>
      <c r="G234" s="236" t="s">
        <v>465</v>
      </c>
      <c r="H234" s="222">
        <v>0</v>
      </c>
      <c r="I234" s="222">
        <v>0</v>
      </c>
      <c r="J234" s="222">
        <f t="shared" si="3"/>
        <v>0</v>
      </c>
      <c r="K234" s="224"/>
    </row>
    <row r="235" spans="1:11">
      <c r="A235" s="203">
        <v>690</v>
      </c>
      <c r="B235" s="199">
        <v>200</v>
      </c>
      <c r="C235" s="204">
        <v>200</v>
      </c>
      <c r="D235" s="204"/>
      <c r="E235" s="204"/>
      <c r="F235" s="204"/>
      <c r="G235" s="237" t="s">
        <v>466</v>
      </c>
      <c r="H235" s="222">
        <v>0</v>
      </c>
      <c r="I235" s="222">
        <v>0</v>
      </c>
      <c r="J235" s="222">
        <f t="shared" si="3"/>
        <v>0</v>
      </c>
      <c r="K235" s="224"/>
    </row>
    <row r="236" spans="1:11">
      <c r="A236" s="203">
        <v>690</v>
      </c>
      <c r="B236" s="199">
        <v>300</v>
      </c>
      <c r="C236" s="199"/>
      <c r="D236" s="199"/>
      <c r="E236" s="199"/>
      <c r="F236" s="199"/>
      <c r="G236" s="218" t="s">
        <v>467</v>
      </c>
      <c r="H236" s="223"/>
      <c r="I236" s="223">
        <v>0</v>
      </c>
      <c r="J236" s="223">
        <f t="shared" si="3"/>
        <v>0</v>
      </c>
      <c r="K236" s="224" t="s">
        <v>468</v>
      </c>
    </row>
    <row r="237" spans="1:11">
      <c r="A237" s="203">
        <v>690</v>
      </c>
      <c r="B237" s="199">
        <v>300</v>
      </c>
      <c r="C237" s="196">
        <v>100</v>
      </c>
      <c r="D237" s="196"/>
      <c r="E237" s="196"/>
      <c r="F237" s="196"/>
      <c r="G237" s="236" t="s">
        <v>469</v>
      </c>
      <c r="H237" s="222">
        <v>0</v>
      </c>
      <c r="I237" s="222">
        <v>0</v>
      </c>
      <c r="J237" s="222">
        <f t="shared" si="3"/>
        <v>0</v>
      </c>
      <c r="K237" s="224"/>
    </row>
    <row r="238" spans="1:11">
      <c r="A238" s="203">
        <v>690</v>
      </c>
      <c r="B238" s="199">
        <v>300</v>
      </c>
      <c r="C238" s="196">
        <v>200</v>
      </c>
      <c r="D238" s="196"/>
      <c r="E238" s="196"/>
      <c r="F238" s="196"/>
      <c r="G238" s="236" t="s">
        <v>470</v>
      </c>
      <c r="H238" s="222">
        <v>0</v>
      </c>
      <c r="I238" s="222">
        <v>0</v>
      </c>
      <c r="J238" s="222">
        <f t="shared" si="3"/>
        <v>0</v>
      </c>
      <c r="K238" s="224"/>
    </row>
    <row r="239" spans="1:11">
      <c r="A239" s="205">
        <v>690</v>
      </c>
      <c r="B239" s="206">
        <v>300</v>
      </c>
      <c r="C239" s="204">
        <v>900</v>
      </c>
      <c r="D239" s="204"/>
      <c r="E239" s="204"/>
      <c r="F239" s="204"/>
      <c r="G239" s="237" t="s">
        <v>467</v>
      </c>
      <c r="H239" s="222">
        <v>0</v>
      </c>
      <c r="I239" s="222">
        <v>0</v>
      </c>
      <c r="J239" s="222">
        <f t="shared" si="3"/>
        <v>0</v>
      </c>
      <c r="K239" s="224"/>
    </row>
    <row r="240" spans="1:11">
      <c r="A240" s="207">
        <v>700</v>
      </c>
      <c r="B240" s="208">
        <v>0</v>
      </c>
      <c r="C240" s="208">
        <v>0</v>
      </c>
      <c r="D240" s="208">
        <v>0</v>
      </c>
      <c r="E240" s="208">
        <v>0</v>
      </c>
      <c r="F240" s="208">
        <v>0</v>
      </c>
      <c r="G240" s="229" t="s">
        <v>471</v>
      </c>
      <c r="H240" s="228"/>
      <c r="I240" s="228">
        <v>0</v>
      </c>
      <c r="J240" s="228">
        <f t="shared" si="3"/>
        <v>0</v>
      </c>
      <c r="K240" s="217" t="s">
        <v>472</v>
      </c>
    </row>
    <row r="241" spans="1:172">
      <c r="A241" s="203">
        <v>700</v>
      </c>
      <c r="B241" s="196">
        <v>100</v>
      </c>
      <c r="C241" s="196"/>
      <c r="D241" s="196"/>
      <c r="E241" s="196"/>
      <c r="F241" s="196"/>
      <c r="G241" s="221" t="s">
        <v>473</v>
      </c>
      <c r="H241" s="222">
        <v>0</v>
      </c>
      <c r="I241" s="222">
        <v>0</v>
      </c>
      <c r="J241" s="222">
        <f t="shared" si="3"/>
        <v>0</v>
      </c>
      <c r="K241" s="224" t="s">
        <v>474</v>
      </c>
    </row>
    <row r="242" spans="1:172" ht="22.5">
      <c r="A242" s="203">
        <v>700</v>
      </c>
      <c r="B242" s="196">
        <v>200</v>
      </c>
      <c r="C242" s="196"/>
      <c r="D242" s="196"/>
      <c r="E242" s="196"/>
      <c r="F242" s="196"/>
      <c r="G242" s="221" t="s">
        <v>475</v>
      </c>
      <c r="H242" s="222">
        <v>0</v>
      </c>
      <c r="I242" s="222">
        <v>0</v>
      </c>
      <c r="J242" s="222">
        <f t="shared" si="3"/>
        <v>0</v>
      </c>
      <c r="K242" s="224" t="s">
        <v>476</v>
      </c>
    </row>
    <row r="243" spans="1:172">
      <c r="A243" s="203">
        <v>700</v>
      </c>
      <c r="B243" s="196">
        <v>300</v>
      </c>
      <c r="C243" s="196"/>
      <c r="D243" s="196"/>
      <c r="E243" s="196"/>
      <c r="F243" s="196"/>
      <c r="G243" s="221" t="s">
        <v>477</v>
      </c>
      <c r="H243" s="222">
        <v>0</v>
      </c>
      <c r="I243" s="222">
        <v>0</v>
      </c>
      <c r="J243" s="222">
        <f t="shared" si="3"/>
        <v>0</v>
      </c>
      <c r="K243" s="224" t="s">
        <v>478</v>
      </c>
    </row>
    <row r="244" spans="1:172">
      <c r="A244" s="203">
        <v>700</v>
      </c>
      <c r="B244" s="196">
        <v>400</v>
      </c>
      <c r="C244" s="196"/>
      <c r="D244" s="196"/>
      <c r="E244" s="196"/>
      <c r="F244" s="196"/>
      <c r="G244" s="221" t="s">
        <v>479</v>
      </c>
      <c r="H244" s="222">
        <v>0</v>
      </c>
      <c r="I244" s="222">
        <v>0</v>
      </c>
      <c r="J244" s="222">
        <f t="shared" si="3"/>
        <v>0</v>
      </c>
      <c r="K244" s="224" t="s">
        <v>480</v>
      </c>
    </row>
    <row r="245" spans="1:172">
      <c r="A245" s="203">
        <v>700</v>
      </c>
      <c r="B245" s="196">
        <v>500</v>
      </c>
      <c r="C245" s="196"/>
      <c r="D245" s="196"/>
      <c r="E245" s="196"/>
      <c r="F245" s="196"/>
      <c r="G245" s="221" t="s">
        <v>481</v>
      </c>
      <c r="H245" s="222">
        <v>0</v>
      </c>
      <c r="I245" s="222">
        <v>0</v>
      </c>
      <c r="J245" s="222">
        <f t="shared" si="3"/>
        <v>0</v>
      </c>
      <c r="K245" s="224" t="s">
        <v>482</v>
      </c>
    </row>
    <row r="246" spans="1:172">
      <c r="A246" s="200">
        <v>710</v>
      </c>
      <c r="B246" s="201">
        <v>0</v>
      </c>
      <c r="C246" s="201">
        <v>0</v>
      </c>
      <c r="D246" s="201">
        <v>0</v>
      </c>
      <c r="E246" s="201">
        <v>0</v>
      </c>
      <c r="F246" s="201">
        <v>0</v>
      </c>
      <c r="G246" s="234" t="s">
        <v>483</v>
      </c>
      <c r="H246" s="222">
        <v>0</v>
      </c>
      <c r="I246" s="222">
        <v>0</v>
      </c>
      <c r="J246" s="231">
        <f t="shared" si="3"/>
        <v>0</v>
      </c>
      <c r="K246" s="232" t="s">
        <v>484</v>
      </c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  <c r="AJ246" s="238"/>
      <c r="AK246" s="238"/>
      <c r="AL246" s="238"/>
      <c r="AM246" s="238"/>
      <c r="AN246" s="238"/>
      <c r="AO246" s="238"/>
      <c r="AP246" s="238"/>
      <c r="AQ246" s="238"/>
      <c r="AR246" s="238"/>
      <c r="AS246" s="238"/>
      <c r="AT246" s="238"/>
      <c r="AU246" s="238"/>
      <c r="AV246" s="238"/>
      <c r="AW246" s="238"/>
      <c r="AX246" s="238"/>
      <c r="AY246" s="238"/>
      <c r="AZ246" s="238"/>
      <c r="BA246" s="238"/>
      <c r="BB246" s="238"/>
      <c r="BC246" s="238"/>
      <c r="BD246" s="238"/>
      <c r="BE246" s="238"/>
      <c r="BF246" s="238"/>
      <c r="BG246" s="238"/>
      <c r="BH246" s="238"/>
      <c r="BI246" s="238"/>
      <c r="BJ246" s="238"/>
      <c r="BK246" s="238"/>
      <c r="BL246" s="238"/>
      <c r="BM246" s="238"/>
      <c r="BN246" s="238"/>
      <c r="BO246" s="238"/>
      <c r="BP246" s="238"/>
      <c r="BQ246" s="238"/>
      <c r="BR246" s="238"/>
      <c r="BS246" s="238"/>
      <c r="BT246" s="238"/>
      <c r="BU246" s="238"/>
      <c r="BV246" s="238"/>
      <c r="BW246" s="238"/>
      <c r="BX246" s="238"/>
      <c r="BY246" s="238"/>
      <c r="BZ246" s="238"/>
      <c r="CA246" s="238"/>
      <c r="CB246" s="238"/>
      <c r="CC246" s="238"/>
      <c r="CD246" s="238"/>
      <c r="CE246" s="238"/>
      <c r="CF246" s="238"/>
      <c r="CG246" s="238"/>
      <c r="CH246" s="238"/>
      <c r="CI246" s="238"/>
      <c r="CJ246" s="238"/>
      <c r="CK246" s="238"/>
      <c r="CL246" s="238"/>
      <c r="CM246" s="238"/>
      <c r="CN246" s="238"/>
      <c r="CO246" s="238"/>
      <c r="CP246" s="238"/>
      <c r="CQ246" s="238"/>
      <c r="CR246" s="238"/>
      <c r="CS246" s="238"/>
      <c r="CT246" s="238"/>
      <c r="CU246" s="238"/>
      <c r="CV246" s="238"/>
      <c r="CW246" s="238"/>
      <c r="CX246" s="238"/>
      <c r="CY246" s="238"/>
      <c r="CZ246" s="238"/>
      <c r="DA246" s="238"/>
      <c r="DB246" s="238"/>
      <c r="DC246" s="238"/>
      <c r="DD246" s="238"/>
      <c r="DE246" s="238"/>
      <c r="DF246" s="238"/>
      <c r="DG246" s="238"/>
      <c r="DH246" s="238"/>
      <c r="DI246" s="238"/>
      <c r="DJ246" s="238"/>
      <c r="DK246" s="238"/>
      <c r="DL246" s="238"/>
      <c r="DM246" s="238"/>
      <c r="DN246" s="238"/>
      <c r="DO246" s="238"/>
      <c r="DP246" s="238"/>
      <c r="DQ246" s="238"/>
      <c r="DR246" s="238"/>
      <c r="DS246" s="238"/>
      <c r="DT246" s="238"/>
      <c r="DU246" s="238"/>
      <c r="DV246" s="238"/>
      <c r="DW246" s="238"/>
      <c r="DX246" s="238"/>
      <c r="DY246" s="238"/>
      <c r="DZ246" s="238"/>
      <c r="EA246" s="238"/>
      <c r="EB246" s="238"/>
      <c r="EC246" s="238"/>
      <c r="ED246" s="238"/>
      <c r="EE246" s="238"/>
      <c r="EF246" s="238"/>
      <c r="EG246" s="238"/>
      <c r="EH246" s="238"/>
      <c r="EI246" s="238"/>
      <c r="EJ246" s="238"/>
      <c r="EK246" s="238"/>
      <c r="EL246" s="238"/>
      <c r="EM246" s="238"/>
      <c r="EN246" s="238"/>
      <c r="EO246" s="238"/>
      <c r="EP246" s="238"/>
      <c r="EQ246" s="238"/>
      <c r="ER246" s="238"/>
      <c r="ES246" s="238"/>
      <c r="ET246" s="238"/>
      <c r="EU246" s="238"/>
      <c r="EV246" s="238"/>
      <c r="EW246" s="238"/>
      <c r="EX246" s="238"/>
      <c r="EY246" s="238"/>
      <c r="EZ246" s="238"/>
      <c r="FA246" s="238"/>
      <c r="FB246" s="238"/>
      <c r="FC246" s="238"/>
      <c r="FD246" s="238"/>
      <c r="FE246" s="238"/>
      <c r="FF246" s="238"/>
      <c r="FG246" s="238"/>
      <c r="FH246" s="238"/>
      <c r="FI246" s="238"/>
      <c r="FJ246" s="238"/>
      <c r="FK246" s="238"/>
      <c r="FL246" s="238"/>
      <c r="FM246" s="238"/>
      <c r="FN246" s="238"/>
      <c r="FO246" s="238"/>
      <c r="FP246" s="238"/>
    </row>
    <row r="247" spans="1:172">
      <c r="A247" s="192">
        <v>720</v>
      </c>
      <c r="B247" s="193">
        <v>0</v>
      </c>
      <c r="C247" s="193">
        <v>0</v>
      </c>
      <c r="D247" s="193">
        <v>0</v>
      </c>
      <c r="E247" s="193">
        <v>0</v>
      </c>
      <c r="F247" s="193">
        <v>0</v>
      </c>
      <c r="G247" s="229" t="s">
        <v>98</v>
      </c>
      <c r="H247" s="228"/>
      <c r="I247" s="228">
        <v>0</v>
      </c>
      <c r="J247" s="228">
        <f t="shared" si="3"/>
        <v>0</v>
      </c>
      <c r="K247" s="217" t="s">
        <v>485</v>
      </c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  <c r="AJ247" s="238"/>
      <c r="AK247" s="238"/>
      <c r="AL247" s="238"/>
      <c r="AM247" s="238"/>
      <c r="AN247" s="238"/>
      <c r="AO247" s="238"/>
      <c r="AP247" s="238"/>
      <c r="AQ247" s="238"/>
      <c r="AR247" s="238"/>
      <c r="AS247" s="238"/>
      <c r="AT247" s="238"/>
      <c r="AU247" s="238"/>
      <c r="AV247" s="238"/>
      <c r="AW247" s="238"/>
      <c r="AX247" s="238"/>
      <c r="AY247" s="238"/>
      <c r="AZ247" s="238"/>
      <c r="BA247" s="238"/>
      <c r="BB247" s="238"/>
      <c r="BC247" s="238"/>
      <c r="BD247" s="238"/>
      <c r="BE247" s="238"/>
      <c r="BF247" s="238"/>
      <c r="BG247" s="238"/>
      <c r="BH247" s="238"/>
      <c r="BI247" s="238"/>
      <c r="BJ247" s="238"/>
      <c r="BK247" s="238"/>
      <c r="BL247" s="238"/>
      <c r="BM247" s="238"/>
      <c r="BN247" s="238"/>
      <c r="BO247" s="238"/>
      <c r="BP247" s="238"/>
      <c r="BQ247" s="238"/>
      <c r="BR247" s="238"/>
      <c r="BS247" s="238"/>
      <c r="BT247" s="238"/>
      <c r="BU247" s="238"/>
      <c r="BV247" s="238"/>
      <c r="BW247" s="238"/>
      <c r="BX247" s="238"/>
      <c r="BY247" s="238"/>
      <c r="BZ247" s="238"/>
      <c r="CA247" s="238"/>
      <c r="CB247" s="238"/>
      <c r="CC247" s="238"/>
      <c r="CD247" s="238"/>
      <c r="CE247" s="238"/>
      <c r="CF247" s="238"/>
      <c r="CG247" s="238"/>
      <c r="CH247" s="238"/>
      <c r="CI247" s="238"/>
      <c r="CJ247" s="238"/>
      <c r="CK247" s="238"/>
      <c r="CL247" s="238"/>
      <c r="CM247" s="238"/>
      <c r="CN247" s="238"/>
      <c r="CO247" s="238"/>
      <c r="CP247" s="238"/>
      <c r="CQ247" s="238"/>
      <c r="CR247" s="238"/>
      <c r="CS247" s="238"/>
      <c r="CT247" s="238"/>
      <c r="CU247" s="238"/>
      <c r="CV247" s="238"/>
      <c r="CW247" s="238"/>
      <c r="CX247" s="238"/>
      <c r="CY247" s="238"/>
      <c r="CZ247" s="238"/>
      <c r="DA247" s="238"/>
      <c r="DB247" s="238"/>
      <c r="DC247" s="238"/>
      <c r="DD247" s="238"/>
      <c r="DE247" s="238"/>
      <c r="DF247" s="238"/>
      <c r="DG247" s="238"/>
      <c r="DH247" s="238"/>
      <c r="DI247" s="238"/>
      <c r="DJ247" s="238"/>
      <c r="DK247" s="238"/>
      <c r="DL247" s="238"/>
      <c r="DM247" s="238"/>
      <c r="DN247" s="238"/>
      <c r="DO247" s="238"/>
      <c r="DP247" s="238"/>
      <c r="DQ247" s="238"/>
      <c r="DR247" s="238"/>
      <c r="DS247" s="238"/>
      <c r="DT247" s="238"/>
      <c r="DU247" s="238"/>
      <c r="DV247" s="238"/>
      <c r="DW247" s="238"/>
      <c r="DX247" s="238"/>
      <c r="DY247" s="238"/>
      <c r="DZ247" s="238"/>
      <c r="EA247" s="238"/>
      <c r="EB247" s="238"/>
      <c r="EC247" s="238"/>
      <c r="ED247" s="238"/>
      <c r="EE247" s="238"/>
      <c r="EF247" s="238"/>
      <c r="EG247" s="238"/>
      <c r="EH247" s="238"/>
      <c r="EI247" s="238"/>
      <c r="EJ247" s="238"/>
      <c r="EK247" s="238"/>
      <c r="EL247" s="238"/>
      <c r="EM247" s="238"/>
      <c r="EN247" s="238"/>
      <c r="EO247" s="238"/>
      <c r="EP247" s="238"/>
      <c r="EQ247" s="238"/>
      <c r="ER247" s="238"/>
      <c r="ES247" s="238"/>
      <c r="ET247" s="238"/>
      <c r="EU247" s="238"/>
      <c r="EV247" s="238"/>
      <c r="EW247" s="238"/>
      <c r="EX247" s="238"/>
      <c r="EY247" s="238"/>
      <c r="EZ247" s="238"/>
      <c r="FA247" s="238"/>
      <c r="FB247" s="238"/>
      <c r="FC247" s="238"/>
      <c r="FD247" s="238"/>
      <c r="FE247" s="238"/>
      <c r="FF247" s="238"/>
      <c r="FG247" s="238"/>
      <c r="FH247" s="238"/>
      <c r="FI247" s="238"/>
      <c r="FJ247" s="238"/>
      <c r="FK247" s="238"/>
      <c r="FL247" s="238"/>
      <c r="FM247" s="238"/>
      <c r="FN247" s="238"/>
      <c r="FO247" s="238"/>
      <c r="FP247" s="238"/>
    </row>
    <row r="248" spans="1:172">
      <c r="A248" s="203">
        <v>720</v>
      </c>
      <c r="B248" s="196">
        <v>100</v>
      </c>
      <c r="C248" s="196"/>
      <c r="D248" s="196"/>
      <c r="E248" s="196"/>
      <c r="F248" s="196"/>
      <c r="G248" s="221" t="s">
        <v>486</v>
      </c>
      <c r="H248" s="222">
        <v>0</v>
      </c>
      <c r="I248" s="222">
        <v>0</v>
      </c>
      <c r="J248" s="222">
        <f t="shared" si="3"/>
        <v>0</v>
      </c>
      <c r="K248" s="224" t="s">
        <v>487</v>
      </c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  <c r="AJ248" s="238"/>
      <c r="AK248" s="238"/>
      <c r="AL248" s="238"/>
      <c r="AM248" s="238"/>
      <c r="AN248" s="238"/>
      <c r="AO248" s="238"/>
      <c r="AP248" s="238"/>
      <c r="AQ248" s="238"/>
      <c r="AR248" s="238"/>
      <c r="AS248" s="238"/>
      <c r="AT248" s="238"/>
      <c r="AU248" s="238"/>
      <c r="AV248" s="238"/>
      <c r="AW248" s="238"/>
      <c r="AX248" s="238"/>
      <c r="AY248" s="238"/>
      <c r="AZ248" s="238"/>
      <c r="BA248" s="238"/>
      <c r="BB248" s="238"/>
      <c r="BC248" s="238"/>
      <c r="BD248" s="238"/>
      <c r="BE248" s="238"/>
      <c r="BF248" s="238"/>
      <c r="BG248" s="238"/>
      <c r="BH248" s="238"/>
      <c r="BI248" s="238"/>
      <c r="BJ248" s="238"/>
      <c r="BK248" s="238"/>
      <c r="BL248" s="238"/>
      <c r="BM248" s="238"/>
      <c r="BN248" s="238"/>
      <c r="BO248" s="238"/>
      <c r="BP248" s="238"/>
      <c r="BQ248" s="238"/>
      <c r="BR248" s="238"/>
      <c r="BS248" s="238"/>
      <c r="BT248" s="238"/>
      <c r="BU248" s="238"/>
      <c r="BV248" s="238"/>
      <c r="BW248" s="238"/>
      <c r="BX248" s="238"/>
      <c r="BY248" s="238"/>
      <c r="BZ248" s="238"/>
      <c r="CA248" s="238"/>
      <c r="CB248" s="238"/>
      <c r="CC248" s="238"/>
      <c r="CD248" s="238"/>
      <c r="CE248" s="238"/>
      <c r="CF248" s="238"/>
      <c r="CG248" s="238"/>
      <c r="CH248" s="238"/>
      <c r="CI248" s="238"/>
      <c r="CJ248" s="238"/>
      <c r="CK248" s="238"/>
      <c r="CL248" s="238"/>
      <c r="CM248" s="238"/>
      <c r="CN248" s="238"/>
      <c r="CO248" s="238"/>
      <c r="CP248" s="238"/>
      <c r="CQ248" s="238"/>
      <c r="CR248" s="238"/>
      <c r="CS248" s="238"/>
      <c r="CT248" s="238"/>
      <c r="CU248" s="238"/>
      <c r="CV248" s="238"/>
      <c r="CW248" s="238"/>
      <c r="CX248" s="238"/>
      <c r="CY248" s="238"/>
      <c r="CZ248" s="238"/>
      <c r="DA248" s="238"/>
      <c r="DB248" s="238"/>
      <c r="DC248" s="238"/>
      <c r="DD248" s="238"/>
      <c r="DE248" s="238"/>
      <c r="DF248" s="238"/>
      <c r="DG248" s="238"/>
      <c r="DH248" s="238"/>
      <c r="DI248" s="238"/>
      <c r="DJ248" s="238"/>
      <c r="DK248" s="238"/>
      <c r="DL248" s="238"/>
      <c r="DM248" s="238"/>
      <c r="DN248" s="238"/>
      <c r="DO248" s="238"/>
      <c r="DP248" s="238"/>
      <c r="DQ248" s="238"/>
      <c r="DR248" s="238"/>
      <c r="DS248" s="238"/>
      <c r="DT248" s="238"/>
      <c r="DU248" s="238"/>
      <c r="DV248" s="238"/>
      <c r="DW248" s="238"/>
      <c r="DX248" s="238"/>
      <c r="DY248" s="238"/>
      <c r="DZ248" s="238"/>
      <c r="EA248" s="238"/>
      <c r="EB248" s="238"/>
      <c r="EC248" s="238"/>
      <c r="ED248" s="238"/>
      <c r="EE248" s="238"/>
      <c r="EF248" s="238"/>
      <c r="EG248" s="238"/>
      <c r="EH248" s="238"/>
      <c r="EI248" s="238"/>
      <c r="EJ248" s="238"/>
      <c r="EK248" s="238"/>
      <c r="EL248" s="238"/>
      <c r="EM248" s="238"/>
      <c r="EN248" s="238"/>
      <c r="EO248" s="238"/>
      <c r="EP248" s="238"/>
      <c r="EQ248" s="238"/>
      <c r="ER248" s="238"/>
      <c r="ES248" s="238"/>
      <c r="ET248" s="238"/>
      <c r="EU248" s="238"/>
      <c r="EV248" s="238"/>
      <c r="EW248" s="238"/>
      <c r="EX248" s="238"/>
      <c r="EY248" s="238"/>
      <c r="EZ248" s="238"/>
      <c r="FA248" s="238"/>
      <c r="FB248" s="238"/>
      <c r="FC248" s="238"/>
      <c r="FD248" s="238"/>
      <c r="FE248" s="238"/>
      <c r="FF248" s="238"/>
      <c r="FG248" s="238"/>
      <c r="FH248" s="238"/>
      <c r="FI248" s="238"/>
      <c r="FJ248" s="238"/>
      <c r="FK248" s="238"/>
      <c r="FL248" s="238"/>
      <c r="FM248" s="238"/>
      <c r="FN248" s="238"/>
      <c r="FO248" s="238"/>
      <c r="FP248" s="238"/>
    </row>
    <row r="249" spans="1:172">
      <c r="A249" s="203">
        <v>720</v>
      </c>
      <c r="B249" s="199">
        <v>200</v>
      </c>
      <c r="C249" s="199"/>
      <c r="D249" s="199"/>
      <c r="E249" s="199"/>
      <c r="F249" s="199"/>
      <c r="G249" s="218" t="s">
        <v>488</v>
      </c>
      <c r="H249" s="223"/>
      <c r="I249" s="223">
        <v>0</v>
      </c>
      <c r="J249" s="223">
        <f t="shared" si="3"/>
        <v>0</v>
      </c>
      <c r="K249" s="224" t="s">
        <v>489</v>
      </c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  <c r="AJ249" s="238"/>
      <c r="AK249" s="238"/>
      <c r="AL249" s="238"/>
      <c r="AM249" s="238"/>
      <c r="AN249" s="238"/>
      <c r="AO249" s="238"/>
      <c r="AP249" s="238"/>
      <c r="AQ249" s="238"/>
      <c r="AR249" s="238"/>
      <c r="AS249" s="238"/>
      <c r="AT249" s="238"/>
      <c r="AU249" s="238"/>
      <c r="AV249" s="238"/>
      <c r="AW249" s="238"/>
      <c r="AX249" s="238"/>
      <c r="AY249" s="238"/>
      <c r="AZ249" s="238"/>
      <c r="BA249" s="238"/>
      <c r="BB249" s="238"/>
      <c r="BC249" s="238"/>
      <c r="BD249" s="238"/>
      <c r="BE249" s="238"/>
      <c r="BF249" s="238"/>
      <c r="BG249" s="238"/>
      <c r="BH249" s="238"/>
      <c r="BI249" s="238"/>
      <c r="BJ249" s="238"/>
      <c r="BK249" s="238"/>
      <c r="BL249" s="238"/>
      <c r="BM249" s="238"/>
      <c r="BN249" s="238"/>
      <c r="BO249" s="238"/>
      <c r="BP249" s="238"/>
      <c r="BQ249" s="238"/>
      <c r="BR249" s="238"/>
      <c r="BS249" s="238"/>
      <c r="BT249" s="238"/>
      <c r="BU249" s="238"/>
      <c r="BV249" s="238"/>
      <c r="BW249" s="238"/>
      <c r="BX249" s="238"/>
      <c r="BY249" s="238"/>
      <c r="BZ249" s="238"/>
      <c r="CA249" s="238"/>
      <c r="CB249" s="238"/>
      <c r="CC249" s="238"/>
      <c r="CD249" s="238"/>
      <c r="CE249" s="238"/>
      <c r="CF249" s="238"/>
      <c r="CG249" s="238"/>
      <c r="CH249" s="238"/>
      <c r="CI249" s="238"/>
      <c r="CJ249" s="238"/>
      <c r="CK249" s="238"/>
      <c r="CL249" s="238"/>
      <c r="CM249" s="238"/>
      <c r="CN249" s="238"/>
      <c r="CO249" s="238"/>
      <c r="CP249" s="238"/>
      <c r="CQ249" s="238"/>
      <c r="CR249" s="238"/>
      <c r="CS249" s="238"/>
      <c r="CT249" s="238"/>
      <c r="CU249" s="238"/>
      <c r="CV249" s="238"/>
      <c r="CW249" s="238"/>
      <c r="CX249" s="238"/>
      <c r="CY249" s="238"/>
      <c r="CZ249" s="238"/>
      <c r="DA249" s="238"/>
      <c r="DB249" s="238"/>
      <c r="DC249" s="238"/>
      <c r="DD249" s="238"/>
      <c r="DE249" s="238"/>
      <c r="DF249" s="238"/>
      <c r="DG249" s="238"/>
      <c r="DH249" s="238"/>
      <c r="DI249" s="238"/>
      <c r="DJ249" s="238"/>
      <c r="DK249" s="238"/>
      <c r="DL249" s="238"/>
      <c r="DM249" s="238"/>
      <c r="DN249" s="238"/>
      <c r="DO249" s="238"/>
      <c r="DP249" s="238"/>
      <c r="DQ249" s="238"/>
      <c r="DR249" s="238"/>
      <c r="DS249" s="238"/>
      <c r="DT249" s="238"/>
      <c r="DU249" s="238"/>
      <c r="DV249" s="238"/>
      <c r="DW249" s="238"/>
      <c r="DX249" s="238"/>
      <c r="DY249" s="238"/>
      <c r="DZ249" s="238"/>
      <c r="EA249" s="238"/>
      <c r="EB249" s="238"/>
      <c r="EC249" s="238"/>
      <c r="ED249" s="238"/>
      <c r="EE249" s="238"/>
      <c r="EF249" s="238"/>
      <c r="EG249" s="238"/>
      <c r="EH249" s="238"/>
      <c r="EI249" s="238"/>
      <c r="EJ249" s="238"/>
      <c r="EK249" s="238"/>
      <c r="EL249" s="238"/>
      <c r="EM249" s="238"/>
      <c r="EN249" s="238"/>
      <c r="EO249" s="238"/>
      <c r="EP249" s="238"/>
      <c r="EQ249" s="238"/>
      <c r="ER249" s="238"/>
      <c r="ES249" s="238"/>
      <c r="ET249" s="238"/>
      <c r="EU249" s="238"/>
      <c r="EV249" s="238"/>
      <c r="EW249" s="238"/>
      <c r="EX249" s="238"/>
      <c r="EY249" s="238"/>
      <c r="EZ249" s="238"/>
      <c r="FA249" s="238"/>
      <c r="FB249" s="238"/>
      <c r="FC249" s="238"/>
      <c r="FD249" s="238"/>
      <c r="FE249" s="238"/>
      <c r="FF249" s="238"/>
      <c r="FG249" s="238"/>
      <c r="FH249" s="238"/>
      <c r="FI249" s="238"/>
      <c r="FJ249" s="238"/>
      <c r="FK249" s="238"/>
      <c r="FL249" s="238"/>
      <c r="FM249" s="238"/>
      <c r="FN249" s="238"/>
      <c r="FO249" s="238"/>
      <c r="FP249" s="238"/>
    </row>
    <row r="250" spans="1:172">
      <c r="A250" s="203">
        <v>720</v>
      </c>
      <c r="B250" s="199">
        <v>200</v>
      </c>
      <c r="C250" s="199">
        <v>100</v>
      </c>
      <c r="D250" s="199"/>
      <c r="E250" s="199"/>
      <c r="F250" s="199"/>
      <c r="G250" s="218" t="s">
        <v>490</v>
      </c>
      <c r="H250" s="222">
        <v>183625</v>
      </c>
      <c r="I250" s="222">
        <v>0</v>
      </c>
      <c r="J250" s="222">
        <f t="shared" si="3"/>
        <v>-183625</v>
      </c>
      <c r="K250" s="224" t="s">
        <v>491</v>
      </c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  <c r="AJ250" s="238"/>
      <c r="AK250" s="238"/>
      <c r="AL250" s="238"/>
      <c r="AM250" s="238"/>
      <c r="AN250" s="238"/>
      <c r="AO250" s="238"/>
      <c r="AP250" s="238"/>
      <c r="AQ250" s="238"/>
      <c r="AR250" s="238"/>
      <c r="AS250" s="238"/>
      <c r="AT250" s="238"/>
      <c r="AU250" s="238"/>
      <c r="AV250" s="238"/>
      <c r="AW250" s="238"/>
      <c r="AX250" s="238"/>
      <c r="AY250" s="238"/>
      <c r="AZ250" s="238"/>
      <c r="BA250" s="238"/>
      <c r="BB250" s="238"/>
      <c r="BC250" s="238"/>
      <c r="BD250" s="238"/>
      <c r="BE250" s="238"/>
      <c r="BF250" s="238"/>
      <c r="BG250" s="238"/>
      <c r="BH250" s="238"/>
      <c r="BI250" s="238"/>
      <c r="BJ250" s="238"/>
      <c r="BK250" s="238"/>
      <c r="BL250" s="238"/>
      <c r="BM250" s="238"/>
      <c r="BN250" s="238"/>
      <c r="BO250" s="238"/>
      <c r="BP250" s="238"/>
      <c r="BQ250" s="238"/>
      <c r="BR250" s="238"/>
      <c r="BS250" s="238"/>
      <c r="BT250" s="238"/>
      <c r="BU250" s="238"/>
      <c r="BV250" s="238"/>
      <c r="BW250" s="238"/>
      <c r="BX250" s="238"/>
      <c r="BY250" s="238"/>
      <c r="BZ250" s="238"/>
      <c r="CA250" s="238"/>
      <c r="CB250" s="238"/>
      <c r="CC250" s="238"/>
      <c r="CD250" s="238"/>
      <c r="CE250" s="238"/>
      <c r="CF250" s="238"/>
      <c r="CG250" s="238"/>
      <c r="CH250" s="238"/>
      <c r="CI250" s="238"/>
      <c r="CJ250" s="238"/>
      <c r="CK250" s="238"/>
      <c r="CL250" s="238"/>
      <c r="CM250" s="238"/>
      <c r="CN250" s="238"/>
      <c r="CO250" s="238"/>
      <c r="CP250" s="238"/>
      <c r="CQ250" s="238"/>
      <c r="CR250" s="238"/>
      <c r="CS250" s="238"/>
      <c r="CT250" s="238"/>
      <c r="CU250" s="238"/>
      <c r="CV250" s="238"/>
      <c r="CW250" s="238"/>
      <c r="CX250" s="238"/>
      <c r="CY250" s="238"/>
      <c r="CZ250" s="238"/>
      <c r="DA250" s="238"/>
      <c r="DB250" s="238"/>
      <c r="DC250" s="238"/>
      <c r="DD250" s="238"/>
      <c r="DE250" s="238"/>
      <c r="DF250" s="238"/>
      <c r="DG250" s="238"/>
      <c r="DH250" s="238"/>
      <c r="DI250" s="238"/>
      <c r="DJ250" s="238"/>
      <c r="DK250" s="238"/>
      <c r="DL250" s="238"/>
      <c r="DM250" s="238"/>
      <c r="DN250" s="238"/>
      <c r="DO250" s="238"/>
      <c r="DP250" s="238"/>
      <c r="DQ250" s="238"/>
      <c r="DR250" s="238"/>
      <c r="DS250" s="238"/>
      <c r="DT250" s="238"/>
      <c r="DU250" s="238"/>
      <c r="DV250" s="238"/>
      <c r="DW250" s="238"/>
      <c r="DX250" s="238"/>
      <c r="DY250" s="238"/>
      <c r="DZ250" s="238"/>
      <c r="EA250" s="238"/>
      <c r="EB250" s="238"/>
      <c r="EC250" s="238"/>
      <c r="ED250" s="238"/>
      <c r="EE250" s="238"/>
      <c r="EF250" s="238"/>
      <c r="EG250" s="238"/>
      <c r="EH250" s="238"/>
      <c r="EI250" s="238"/>
      <c r="EJ250" s="238"/>
      <c r="EK250" s="238"/>
      <c r="EL250" s="238"/>
      <c r="EM250" s="238"/>
      <c r="EN250" s="238"/>
      <c r="EO250" s="238"/>
      <c r="EP250" s="238"/>
      <c r="EQ250" s="238"/>
      <c r="ER250" s="238"/>
      <c r="ES250" s="238"/>
      <c r="ET250" s="238"/>
      <c r="EU250" s="238"/>
      <c r="EV250" s="238"/>
      <c r="EW250" s="238"/>
      <c r="EX250" s="238"/>
      <c r="EY250" s="238"/>
      <c r="EZ250" s="238"/>
      <c r="FA250" s="238"/>
      <c r="FB250" s="238"/>
      <c r="FC250" s="238"/>
      <c r="FD250" s="238"/>
      <c r="FE250" s="238"/>
      <c r="FF250" s="238"/>
      <c r="FG250" s="238"/>
      <c r="FH250" s="238"/>
      <c r="FI250" s="238"/>
      <c r="FJ250" s="238"/>
      <c r="FK250" s="238"/>
      <c r="FL250" s="238"/>
      <c r="FM250" s="238"/>
      <c r="FN250" s="238"/>
      <c r="FO250" s="238"/>
      <c r="FP250" s="238"/>
    </row>
    <row r="251" spans="1:172">
      <c r="A251" s="203">
        <v>720</v>
      </c>
      <c r="B251" s="199">
        <v>200</v>
      </c>
      <c r="C251" s="199">
        <v>200</v>
      </c>
      <c r="D251" s="199"/>
      <c r="E251" s="199"/>
      <c r="F251" s="199"/>
      <c r="G251" s="218" t="s">
        <v>492</v>
      </c>
      <c r="H251" s="223"/>
      <c r="I251" s="223">
        <v>0</v>
      </c>
      <c r="J251" s="223">
        <f t="shared" si="3"/>
        <v>0</v>
      </c>
      <c r="K251" s="224" t="s">
        <v>493</v>
      </c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  <c r="AJ251" s="238"/>
      <c r="AK251" s="238"/>
      <c r="AL251" s="238"/>
      <c r="AM251" s="238"/>
      <c r="AN251" s="238"/>
      <c r="AO251" s="238"/>
      <c r="AP251" s="238"/>
      <c r="AQ251" s="238"/>
      <c r="AR251" s="238"/>
      <c r="AS251" s="238"/>
      <c r="AT251" s="238"/>
      <c r="AU251" s="238"/>
      <c r="AV251" s="238"/>
      <c r="AW251" s="238"/>
      <c r="AX251" s="238"/>
      <c r="AY251" s="238"/>
      <c r="AZ251" s="238"/>
      <c r="BA251" s="238"/>
      <c r="BB251" s="238"/>
      <c r="BC251" s="238"/>
      <c r="BD251" s="238"/>
      <c r="BE251" s="238"/>
      <c r="BF251" s="238"/>
      <c r="BG251" s="238"/>
      <c r="BH251" s="238"/>
      <c r="BI251" s="238"/>
      <c r="BJ251" s="238"/>
      <c r="BK251" s="238"/>
      <c r="BL251" s="238"/>
      <c r="BM251" s="238"/>
      <c r="BN251" s="238"/>
      <c r="BO251" s="238"/>
      <c r="BP251" s="238"/>
      <c r="BQ251" s="238"/>
      <c r="BR251" s="238"/>
      <c r="BS251" s="238"/>
      <c r="BT251" s="238"/>
      <c r="BU251" s="238"/>
      <c r="BV251" s="238"/>
      <c r="BW251" s="238"/>
      <c r="BX251" s="238"/>
      <c r="BY251" s="238"/>
      <c r="BZ251" s="238"/>
      <c r="CA251" s="238"/>
      <c r="CB251" s="238"/>
      <c r="CC251" s="238"/>
      <c r="CD251" s="238"/>
      <c r="CE251" s="238"/>
      <c r="CF251" s="238"/>
      <c r="CG251" s="238"/>
      <c r="CH251" s="238"/>
      <c r="CI251" s="238"/>
      <c r="CJ251" s="238"/>
      <c r="CK251" s="238"/>
      <c r="CL251" s="238"/>
      <c r="CM251" s="238"/>
      <c r="CN251" s="238"/>
      <c r="CO251" s="238"/>
      <c r="CP251" s="238"/>
      <c r="CQ251" s="238"/>
      <c r="CR251" s="238"/>
      <c r="CS251" s="238"/>
      <c r="CT251" s="238"/>
      <c r="CU251" s="238"/>
      <c r="CV251" s="238"/>
      <c r="CW251" s="238"/>
      <c r="CX251" s="238"/>
      <c r="CY251" s="238"/>
      <c r="CZ251" s="238"/>
      <c r="DA251" s="238"/>
      <c r="DB251" s="238"/>
      <c r="DC251" s="238"/>
      <c r="DD251" s="238"/>
      <c r="DE251" s="238"/>
      <c r="DF251" s="238"/>
      <c r="DG251" s="238"/>
      <c r="DH251" s="238"/>
      <c r="DI251" s="238"/>
      <c r="DJ251" s="238"/>
      <c r="DK251" s="238"/>
      <c r="DL251" s="238"/>
      <c r="DM251" s="238"/>
      <c r="DN251" s="238"/>
      <c r="DO251" s="238"/>
      <c r="DP251" s="238"/>
      <c r="DQ251" s="238"/>
      <c r="DR251" s="238"/>
      <c r="DS251" s="238"/>
      <c r="DT251" s="238"/>
      <c r="DU251" s="238"/>
      <c r="DV251" s="238"/>
      <c r="DW251" s="238"/>
      <c r="DX251" s="238"/>
      <c r="DY251" s="238"/>
      <c r="DZ251" s="238"/>
      <c r="EA251" s="238"/>
      <c r="EB251" s="238"/>
      <c r="EC251" s="238"/>
      <c r="ED251" s="238"/>
      <c r="EE251" s="238"/>
      <c r="EF251" s="238"/>
      <c r="EG251" s="238"/>
      <c r="EH251" s="238"/>
      <c r="EI251" s="238"/>
      <c r="EJ251" s="238"/>
      <c r="EK251" s="238"/>
      <c r="EL251" s="238"/>
      <c r="EM251" s="238"/>
      <c r="EN251" s="238"/>
      <c r="EO251" s="238"/>
      <c r="EP251" s="238"/>
      <c r="EQ251" s="238"/>
      <c r="ER251" s="238"/>
      <c r="ES251" s="238"/>
      <c r="ET251" s="238"/>
      <c r="EU251" s="238"/>
      <c r="EV251" s="238"/>
      <c r="EW251" s="238"/>
      <c r="EX251" s="238"/>
      <c r="EY251" s="238"/>
      <c r="EZ251" s="238"/>
      <c r="FA251" s="238"/>
      <c r="FB251" s="238"/>
      <c r="FC251" s="238"/>
      <c r="FD251" s="238"/>
      <c r="FE251" s="238"/>
      <c r="FF251" s="238"/>
      <c r="FG251" s="238"/>
      <c r="FH251" s="238"/>
      <c r="FI251" s="238"/>
      <c r="FJ251" s="238"/>
      <c r="FK251" s="238"/>
      <c r="FL251" s="238"/>
      <c r="FM251" s="238"/>
      <c r="FN251" s="238"/>
      <c r="FO251" s="238"/>
      <c r="FP251" s="238"/>
    </row>
    <row r="252" spans="1:172">
      <c r="A252" s="203">
        <v>720</v>
      </c>
      <c r="B252" s="199">
        <v>200</v>
      </c>
      <c r="C252" s="199">
        <v>200</v>
      </c>
      <c r="D252" s="196">
        <v>50</v>
      </c>
      <c r="E252" s="199"/>
      <c r="F252" s="199"/>
      <c r="G252" s="221" t="s">
        <v>494</v>
      </c>
      <c r="H252" s="233"/>
      <c r="I252" s="233">
        <v>0</v>
      </c>
      <c r="J252" s="233">
        <f t="shared" si="3"/>
        <v>0</v>
      </c>
      <c r="K252" s="224" t="s">
        <v>495</v>
      </c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  <c r="AJ252" s="238"/>
      <c r="AK252" s="238"/>
      <c r="AL252" s="238"/>
      <c r="AM252" s="238"/>
      <c r="AN252" s="238"/>
      <c r="AO252" s="238"/>
      <c r="AP252" s="238"/>
      <c r="AQ252" s="238"/>
      <c r="AR252" s="238"/>
      <c r="AS252" s="238"/>
      <c r="AT252" s="238"/>
      <c r="AU252" s="238"/>
      <c r="AV252" s="238"/>
      <c r="AW252" s="238"/>
      <c r="AX252" s="238"/>
      <c r="AY252" s="238"/>
      <c r="AZ252" s="238"/>
      <c r="BA252" s="238"/>
      <c r="BB252" s="238"/>
      <c r="BC252" s="238"/>
      <c r="BD252" s="238"/>
      <c r="BE252" s="238"/>
      <c r="BF252" s="238"/>
      <c r="BG252" s="238"/>
      <c r="BH252" s="238"/>
      <c r="BI252" s="238"/>
      <c r="BJ252" s="238"/>
      <c r="BK252" s="238"/>
      <c r="BL252" s="238"/>
      <c r="BM252" s="238"/>
      <c r="BN252" s="238"/>
      <c r="BO252" s="238"/>
      <c r="BP252" s="238"/>
      <c r="BQ252" s="238"/>
      <c r="BR252" s="238"/>
      <c r="BS252" s="238"/>
      <c r="BT252" s="238"/>
      <c r="BU252" s="238"/>
      <c r="BV252" s="238"/>
      <c r="BW252" s="238"/>
      <c r="BX252" s="238"/>
      <c r="BY252" s="238"/>
      <c r="BZ252" s="238"/>
      <c r="CA252" s="238"/>
      <c r="CB252" s="238"/>
      <c r="CC252" s="238"/>
      <c r="CD252" s="238"/>
      <c r="CE252" s="238"/>
      <c r="CF252" s="238"/>
      <c r="CG252" s="238"/>
      <c r="CH252" s="238"/>
      <c r="CI252" s="238"/>
      <c r="CJ252" s="238"/>
      <c r="CK252" s="238"/>
      <c r="CL252" s="238"/>
      <c r="CM252" s="238"/>
      <c r="CN252" s="238"/>
      <c r="CO252" s="238"/>
      <c r="CP252" s="238"/>
      <c r="CQ252" s="238"/>
      <c r="CR252" s="238"/>
      <c r="CS252" s="238"/>
      <c r="CT252" s="238"/>
      <c r="CU252" s="238"/>
      <c r="CV252" s="238"/>
      <c r="CW252" s="238"/>
      <c r="CX252" s="238"/>
      <c r="CY252" s="238"/>
      <c r="CZ252" s="238"/>
      <c r="DA252" s="238"/>
      <c r="DB252" s="238"/>
      <c r="DC252" s="238"/>
      <c r="DD252" s="238"/>
      <c r="DE252" s="238"/>
      <c r="DF252" s="238"/>
      <c r="DG252" s="238"/>
      <c r="DH252" s="238"/>
      <c r="DI252" s="238"/>
      <c r="DJ252" s="238"/>
      <c r="DK252" s="238"/>
      <c r="DL252" s="238"/>
      <c r="DM252" s="238"/>
      <c r="DN252" s="238"/>
      <c r="DO252" s="238"/>
      <c r="DP252" s="238"/>
      <c r="DQ252" s="238"/>
      <c r="DR252" s="238"/>
      <c r="DS252" s="238"/>
      <c r="DT252" s="238"/>
      <c r="DU252" s="238"/>
      <c r="DV252" s="238"/>
      <c r="DW252" s="238"/>
      <c r="DX252" s="238"/>
      <c r="DY252" s="238"/>
      <c r="DZ252" s="238"/>
      <c r="EA252" s="238"/>
      <c r="EB252" s="238"/>
      <c r="EC252" s="238"/>
      <c r="ED252" s="238"/>
      <c r="EE252" s="238"/>
      <c r="EF252" s="238"/>
      <c r="EG252" s="238"/>
      <c r="EH252" s="238"/>
      <c r="EI252" s="238"/>
      <c r="EJ252" s="238"/>
      <c r="EK252" s="238"/>
      <c r="EL252" s="238"/>
      <c r="EM252" s="238"/>
      <c r="EN252" s="238"/>
      <c r="EO252" s="238"/>
      <c r="EP252" s="238"/>
      <c r="EQ252" s="238"/>
      <c r="ER252" s="238"/>
      <c r="ES252" s="238"/>
      <c r="ET252" s="238"/>
      <c r="EU252" s="238"/>
      <c r="EV252" s="238"/>
      <c r="EW252" s="238"/>
      <c r="EX252" s="238"/>
      <c r="EY252" s="238"/>
      <c r="EZ252" s="238"/>
      <c r="FA252" s="238"/>
      <c r="FB252" s="238"/>
      <c r="FC252" s="238"/>
      <c r="FD252" s="238"/>
      <c r="FE252" s="238"/>
      <c r="FF252" s="238"/>
      <c r="FG252" s="238"/>
      <c r="FH252" s="238"/>
      <c r="FI252" s="238"/>
      <c r="FJ252" s="238"/>
      <c r="FK252" s="238"/>
      <c r="FL252" s="238"/>
      <c r="FM252" s="238"/>
      <c r="FN252" s="238"/>
      <c r="FO252" s="238"/>
      <c r="FP252" s="238"/>
    </row>
    <row r="253" spans="1:172" ht="22.5">
      <c r="A253" s="203">
        <v>720</v>
      </c>
      <c r="B253" s="199">
        <v>200</v>
      </c>
      <c r="C253" s="199">
        <v>200</v>
      </c>
      <c r="D253" s="196">
        <v>100</v>
      </c>
      <c r="E253" s="196"/>
      <c r="F253" s="196"/>
      <c r="G253" s="221" t="s">
        <v>496</v>
      </c>
      <c r="H253" s="222">
        <v>0</v>
      </c>
      <c r="I253" s="222">
        <v>0</v>
      </c>
      <c r="J253" s="222">
        <f t="shared" si="3"/>
        <v>0</v>
      </c>
      <c r="K253" s="224" t="s">
        <v>497</v>
      </c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  <c r="AJ253" s="238"/>
      <c r="AK253" s="238"/>
      <c r="AL253" s="238"/>
      <c r="AM253" s="238"/>
      <c r="AN253" s="238"/>
      <c r="AO253" s="238"/>
      <c r="AP253" s="238"/>
      <c r="AQ253" s="238"/>
      <c r="AR253" s="238"/>
      <c r="AS253" s="238"/>
      <c r="AT253" s="238"/>
      <c r="AU253" s="238"/>
      <c r="AV253" s="238"/>
      <c r="AW253" s="238"/>
      <c r="AX253" s="238"/>
      <c r="AY253" s="238"/>
      <c r="AZ253" s="238"/>
      <c r="BA253" s="238"/>
      <c r="BB253" s="238"/>
      <c r="BC253" s="238"/>
      <c r="BD253" s="238"/>
      <c r="BE253" s="238"/>
      <c r="BF253" s="238"/>
      <c r="BG253" s="238"/>
      <c r="BH253" s="238"/>
      <c r="BI253" s="238"/>
      <c r="BJ253" s="238"/>
      <c r="BK253" s="238"/>
      <c r="BL253" s="238"/>
      <c r="BM253" s="238"/>
      <c r="BN253" s="238"/>
      <c r="BO253" s="238"/>
      <c r="BP253" s="238"/>
      <c r="BQ253" s="238"/>
      <c r="BR253" s="238"/>
      <c r="BS253" s="238"/>
      <c r="BT253" s="238"/>
      <c r="BU253" s="238"/>
      <c r="BV253" s="238"/>
      <c r="BW253" s="238"/>
      <c r="BX253" s="238"/>
      <c r="BY253" s="238"/>
      <c r="BZ253" s="238"/>
      <c r="CA253" s="238"/>
      <c r="CB253" s="238"/>
      <c r="CC253" s="238"/>
      <c r="CD253" s="238"/>
      <c r="CE253" s="238"/>
      <c r="CF253" s="238"/>
      <c r="CG253" s="238"/>
      <c r="CH253" s="238"/>
      <c r="CI253" s="238"/>
      <c r="CJ253" s="238"/>
      <c r="CK253" s="238"/>
      <c r="CL253" s="238"/>
      <c r="CM253" s="238"/>
      <c r="CN253" s="238"/>
      <c r="CO253" s="238"/>
      <c r="CP253" s="238"/>
      <c r="CQ253" s="238"/>
      <c r="CR253" s="238"/>
      <c r="CS253" s="238"/>
      <c r="CT253" s="238"/>
      <c r="CU253" s="238"/>
      <c r="CV253" s="238"/>
      <c r="CW253" s="238"/>
      <c r="CX253" s="238"/>
      <c r="CY253" s="238"/>
      <c r="CZ253" s="238"/>
      <c r="DA253" s="238"/>
      <c r="DB253" s="238"/>
      <c r="DC253" s="238"/>
      <c r="DD253" s="238"/>
      <c r="DE253" s="238"/>
      <c r="DF253" s="238"/>
      <c r="DG253" s="238"/>
      <c r="DH253" s="238"/>
      <c r="DI253" s="238"/>
      <c r="DJ253" s="238"/>
      <c r="DK253" s="238"/>
      <c r="DL253" s="238"/>
      <c r="DM253" s="238"/>
      <c r="DN253" s="238"/>
      <c r="DO253" s="238"/>
      <c r="DP253" s="238"/>
      <c r="DQ253" s="238"/>
      <c r="DR253" s="238"/>
      <c r="DS253" s="238"/>
      <c r="DT253" s="238"/>
      <c r="DU253" s="238"/>
      <c r="DV253" s="238"/>
      <c r="DW253" s="238"/>
      <c r="DX253" s="238"/>
      <c r="DY253" s="238"/>
      <c r="DZ253" s="238"/>
      <c r="EA253" s="238"/>
      <c r="EB253" s="238"/>
      <c r="EC253" s="238"/>
      <c r="ED253" s="238"/>
      <c r="EE253" s="238"/>
      <c r="EF253" s="238"/>
      <c r="EG253" s="238"/>
      <c r="EH253" s="238"/>
      <c r="EI253" s="238"/>
      <c r="EJ253" s="238"/>
      <c r="EK253" s="238"/>
      <c r="EL253" s="238"/>
      <c r="EM253" s="238"/>
      <c r="EN253" s="238"/>
      <c r="EO253" s="238"/>
      <c r="EP253" s="238"/>
      <c r="EQ253" s="238"/>
      <c r="ER253" s="238"/>
      <c r="ES253" s="238"/>
      <c r="ET253" s="238"/>
      <c r="EU253" s="238"/>
      <c r="EV253" s="238"/>
      <c r="EW253" s="238"/>
      <c r="EX253" s="238"/>
      <c r="EY253" s="238"/>
      <c r="EZ253" s="238"/>
      <c r="FA253" s="238"/>
      <c r="FB253" s="238"/>
      <c r="FC253" s="238"/>
      <c r="FD253" s="238"/>
      <c r="FE253" s="238"/>
      <c r="FF253" s="238"/>
      <c r="FG253" s="238"/>
      <c r="FH253" s="238"/>
      <c r="FI253" s="238"/>
      <c r="FJ253" s="238"/>
      <c r="FK253" s="238"/>
      <c r="FL253" s="238"/>
      <c r="FM253" s="238"/>
      <c r="FN253" s="238"/>
      <c r="FO253" s="238"/>
      <c r="FP253" s="238"/>
    </row>
    <row r="254" spans="1:172">
      <c r="A254" s="203">
        <v>720</v>
      </c>
      <c r="B254" s="199">
        <v>200</v>
      </c>
      <c r="C254" s="199">
        <v>200</v>
      </c>
      <c r="D254" s="199">
        <v>200</v>
      </c>
      <c r="E254" s="199"/>
      <c r="F254" s="199"/>
      <c r="G254" s="218" t="s">
        <v>498</v>
      </c>
      <c r="H254" s="223"/>
      <c r="I254" s="223">
        <v>0</v>
      </c>
      <c r="J254" s="223">
        <f t="shared" si="3"/>
        <v>0</v>
      </c>
      <c r="K254" s="224" t="s">
        <v>499</v>
      </c>
    </row>
    <row r="255" spans="1:172" ht="22.5">
      <c r="A255" s="203">
        <v>720</v>
      </c>
      <c r="B255" s="199">
        <v>200</v>
      </c>
      <c r="C255" s="199">
        <v>200</v>
      </c>
      <c r="D255" s="199">
        <v>200</v>
      </c>
      <c r="E255" s="196">
        <v>10</v>
      </c>
      <c r="F255" s="198"/>
      <c r="G255" s="221" t="s">
        <v>500</v>
      </c>
      <c r="H255" s="222">
        <v>0</v>
      </c>
      <c r="I255" s="222">
        <v>0</v>
      </c>
      <c r="J255" s="222">
        <f t="shared" si="3"/>
        <v>0</v>
      </c>
      <c r="K255" s="224" t="s">
        <v>501</v>
      </c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  <c r="AJ255" s="238"/>
      <c r="AK255" s="238"/>
      <c r="AL255" s="238"/>
      <c r="AM255" s="238"/>
      <c r="AN255" s="238"/>
      <c r="AO255" s="238"/>
      <c r="AP255" s="238"/>
      <c r="AQ255" s="238"/>
      <c r="AR255" s="238"/>
      <c r="AS255" s="238"/>
      <c r="AT255" s="238"/>
      <c r="AU255" s="238"/>
      <c r="AV255" s="238"/>
      <c r="AW255" s="238"/>
      <c r="AX255" s="238"/>
      <c r="AY255" s="238"/>
      <c r="AZ255" s="238"/>
      <c r="BA255" s="238"/>
      <c r="BB255" s="238"/>
      <c r="BC255" s="238"/>
      <c r="BD255" s="238"/>
      <c r="BE255" s="238"/>
      <c r="BF255" s="238"/>
      <c r="BG255" s="238"/>
      <c r="BH255" s="238"/>
      <c r="BI255" s="238"/>
      <c r="BJ255" s="238"/>
      <c r="BK255" s="238"/>
      <c r="BL255" s="238"/>
      <c r="BM255" s="238"/>
      <c r="BN255" s="238"/>
      <c r="BO255" s="238"/>
      <c r="BP255" s="238"/>
      <c r="BQ255" s="238"/>
      <c r="BR255" s="238"/>
      <c r="BS255" s="238"/>
      <c r="BT255" s="238"/>
      <c r="BU255" s="238"/>
      <c r="BV255" s="238"/>
      <c r="BW255" s="238"/>
      <c r="BX255" s="238"/>
      <c r="BY255" s="238"/>
      <c r="BZ255" s="238"/>
      <c r="CA255" s="238"/>
      <c r="CB255" s="238"/>
      <c r="CC255" s="238"/>
      <c r="CD255" s="238"/>
      <c r="CE255" s="238"/>
      <c r="CF255" s="238"/>
      <c r="CG255" s="238"/>
      <c r="CH255" s="238"/>
      <c r="CI255" s="238"/>
      <c r="CJ255" s="238"/>
      <c r="CK255" s="238"/>
      <c r="CL255" s="238"/>
      <c r="CM255" s="238"/>
      <c r="CN255" s="238"/>
      <c r="CO255" s="238"/>
      <c r="CP255" s="238"/>
      <c r="CQ255" s="238"/>
      <c r="CR255" s="238"/>
      <c r="CS255" s="238"/>
      <c r="CT255" s="238"/>
      <c r="CU255" s="238"/>
      <c r="CV255" s="238"/>
      <c r="CW255" s="238"/>
      <c r="CX255" s="238"/>
      <c r="CY255" s="238"/>
      <c r="CZ255" s="238"/>
      <c r="DA255" s="238"/>
      <c r="DB255" s="238"/>
      <c r="DC255" s="238"/>
      <c r="DD255" s="238"/>
      <c r="DE255" s="238"/>
      <c r="DF255" s="238"/>
      <c r="DG255" s="238"/>
      <c r="DH255" s="238"/>
      <c r="DI255" s="238"/>
      <c r="DJ255" s="238"/>
      <c r="DK255" s="238"/>
      <c r="DL255" s="238"/>
      <c r="DM255" s="238"/>
      <c r="DN255" s="238"/>
      <c r="DO255" s="238"/>
      <c r="DP255" s="238"/>
      <c r="DQ255" s="238"/>
      <c r="DR255" s="238"/>
      <c r="DS255" s="238"/>
      <c r="DT255" s="238"/>
      <c r="DU255" s="238"/>
      <c r="DV255" s="238"/>
      <c r="DW255" s="238"/>
      <c r="DX255" s="238"/>
      <c r="DY255" s="238"/>
      <c r="DZ255" s="238"/>
      <c r="EA255" s="238"/>
      <c r="EB255" s="238"/>
      <c r="EC255" s="238"/>
      <c r="ED255" s="238"/>
      <c r="EE255" s="238"/>
      <c r="EF255" s="238"/>
      <c r="EG255" s="238"/>
      <c r="EH255" s="238"/>
      <c r="EI255" s="238"/>
      <c r="EJ255" s="238"/>
      <c r="EK255" s="238"/>
      <c r="EL255" s="238"/>
      <c r="EM255" s="238"/>
      <c r="EN255" s="238"/>
      <c r="EO255" s="238"/>
      <c r="EP255" s="238"/>
      <c r="EQ255" s="238"/>
      <c r="ER255" s="238"/>
      <c r="ES255" s="238"/>
      <c r="ET255" s="238"/>
      <c r="EU255" s="238"/>
      <c r="EV255" s="238"/>
      <c r="EW255" s="238"/>
      <c r="EX255" s="238"/>
      <c r="EY255" s="238"/>
      <c r="EZ255" s="238"/>
      <c r="FA255" s="238"/>
      <c r="FB255" s="238"/>
      <c r="FC255" s="238"/>
      <c r="FD255" s="238"/>
      <c r="FE255" s="238"/>
      <c r="FF255" s="238"/>
      <c r="FG255" s="238"/>
      <c r="FH255" s="238"/>
      <c r="FI255" s="238"/>
      <c r="FJ255" s="238"/>
      <c r="FK255" s="238"/>
      <c r="FL255" s="238"/>
      <c r="FM255" s="238"/>
      <c r="FN255" s="238"/>
      <c r="FO255" s="238"/>
      <c r="FP255" s="238"/>
    </row>
    <row r="256" spans="1:172">
      <c r="A256" s="203">
        <v>720</v>
      </c>
      <c r="B256" s="199">
        <v>200</v>
      </c>
      <c r="C256" s="199">
        <v>200</v>
      </c>
      <c r="D256" s="199">
        <v>200</v>
      </c>
      <c r="E256" s="196">
        <v>20</v>
      </c>
      <c r="F256" s="198"/>
      <c r="G256" s="221" t="s">
        <v>502</v>
      </c>
      <c r="H256" s="222">
        <v>0</v>
      </c>
      <c r="I256" s="222">
        <v>0</v>
      </c>
      <c r="J256" s="222">
        <f t="shared" si="3"/>
        <v>0</v>
      </c>
      <c r="K256" s="224" t="s">
        <v>503</v>
      </c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  <c r="AJ256" s="238"/>
      <c r="AK256" s="238"/>
      <c r="AL256" s="238"/>
      <c r="AM256" s="238"/>
      <c r="AN256" s="238"/>
      <c r="AO256" s="238"/>
      <c r="AP256" s="238"/>
      <c r="AQ256" s="238"/>
      <c r="AR256" s="238"/>
      <c r="AS256" s="238"/>
      <c r="AT256" s="238"/>
      <c r="AU256" s="238"/>
      <c r="AV256" s="238"/>
      <c r="AW256" s="238"/>
      <c r="AX256" s="238"/>
      <c r="AY256" s="238"/>
      <c r="AZ256" s="238"/>
      <c r="BA256" s="238"/>
      <c r="BB256" s="238"/>
      <c r="BC256" s="238"/>
      <c r="BD256" s="238"/>
      <c r="BE256" s="238"/>
      <c r="BF256" s="238"/>
      <c r="BG256" s="238"/>
      <c r="BH256" s="238"/>
      <c r="BI256" s="238"/>
      <c r="BJ256" s="238"/>
      <c r="BK256" s="238"/>
      <c r="BL256" s="238"/>
      <c r="BM256" s="238"/>
      <c r="BN256" s="238"/>
      <c r="BO256" s="238"/>
      <c r="BP256" s="238"/>
      <c r="BQ256" s="238"/>
      <c r="BR256" s="238"/>
      <c r="BS256" s="238"/>
      <c r="BT256" s="238"/>
      <c r="BU256" s="238"/>
      <c r="BV256" s="238"/>
      <c r="BW256" s="238"/>
      <c r="BX256" s="238"/>
      <c r="BY256" s="238"/>
      <c r="BZ256" s="238"/>
      <c r="CA256" s="238"/>
      <c r="CB256" s="238"/>
      <c r="CC256" s="238"/>
      <c r="CD256" s="238"/>
      <c r="CE256" s="238"/>
      <c r="CF256" s="238"/>
      <c r="CG256" s="238"/>
      <c r="CH256" s="238"/>
      <c r="CI256" s="238"/>
      <c r="CJ256" s="238"/>
      <c r="CK256" s="238"/>
      <c r="CL256" s="238"/>
      <c r="CM256" s="238"/>
      <c r="CN256" s="238"/>
      <c r="CO256" s="238"/>
      <c r="CP256" s="238"/>
      <c r="CQ256" s="238"/>
      <c r="CR256" s="238"/>
      <c r="CS256" s="238"/>
      <c r="CT256" s="238"/>
      <c r="CU256" s="238"/>
      <c r="CV256" s="238"/>
      <c r="CW256" s="238"/>
      <c r="CX256" s="238"/>
      <c r="CY256" s="238"/>
      <c r="CZ256" s="238"/>
      <c r="DA256" s="238"/>
      <c r="DB256" s="238"/>
      <c r="DC256" s="238"/>
      <c r="DD256" s="238"/>
      <c r="DE256" s="238"/>
      <c r="DF256" s="238"/>
      <c r="DG256" s="238"/>
      <c r="DH256" s="238"/>
      <c r="DI256" s="238"/>
      <c r="DJ256" s="238"/>
      <c r="DK256" s="238"/>
      <c r="DL256" s="238"/>
      <c r="DM256" s="238"/>
      <c r="DN256" s="238"/>
      <c r="DO256" s="238"/>
      <c r="DP256" s="238"/>
      <c r="DQ256" s="238"/>
      <c r="DR256" s="238"/>
      <c r="DS256" s="238"/>
      <c r="DT256" s="238"/>
      <c r="DU256" s="238"/>
      <c r="DV256" s="238"/>
      <c r="DW256" s="238"/>
      <c r="DX256" s="238"/>
      <c r="DY256" s="238"/>
      <c r="DZ256" s="238"/>
      <c r="EA256" s="238"/>
      <c r="EB256" s="238"/>
      <c r="EC256" s="238"/>
      <c r="ED256" s="238"/>
      <c r="EE256" s="238"/>
      <c r="EF256" s="238"/>
      <c r="EG256" s="238"/>
      <c r="EH256" s="238"/>
      <c r="EI256" s="238"/>
      <c r="EJ256" s="238"/>
      <c r="EK256" s="238"/>
      <c r="EL256" s="238"/>
      <c r="EM256" s="238"/>
      <c r="EN256" s="238"/>
      <c r="EO256" s="238"/>
      <c r="EP256" s="238"/>
      <c r="EQ256" s="238"/>
      <c r="ER256" s="238"/>
      <c r="ES256" s="238"/>
      <c r="ET256" s="238"/>
      <c r="EU256" s="238"/>
      <c r="EV256" s="238"/>
      <c r="EW256" s="238"/>
      <c r="EX256" s="238"/>
      <c r="EY256" s="238"/>
      <c r="EZ256" s="238"/>
      <c r="FA256" s="238"/>
      <c r="FB256" s="238"/>
      <c r="FC256" s="238"/>
      <c r="FD256" s="238"/>
      <c r="FE256" s="238"/>
      <c r="FF256" s="238"/>
      <c r="FG256" s="238"/>
      <c r="FH256" s="238"/>
      <c r="FI256" s="238"/>
      <c r="FJ256" s="238"/>
      <c r="FK256" s="238"/>
      <c r="FL256" s="238"/>
      <c r="FM256" s="238"/>
      <c r="FN256" s="238"/>
      <c r="FO256" s="238"/>
      <c r="FP256" s="238"/>
    </row>
    <row r="257" spans="1:172" ht="22.5">
      <c r="A257" s="203">
        <v>720</v>
      </c>
      <c r="B257" s="199">
        <v>200</v>
      </c>
      <c r="C257" s="199">
        <v>200</v>
      </c>
      <c r="D257" s="199">
        <v>200</v>
      </c>
      <c r="E257" s="196">
        <v>30</v>
      </c>
      <c r="F257" s="198"/>
      <c r="G257" s="221" t="s">
        <v>504</v>
      </c>
      <c r="H257" s="222">
        <v>0</v>
      </c>
      <c r="I257" s="222">
        <v>0</v>
      </c>
      <c r="J257" s="222">
        <f t="shared" si="3"/>
        <v>0</v>
      </c>
      <c r="K257" s="224" t="s">
        <v>505</v>
      </c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  <c r="AJ257" s="238"/>
      <c r="AK257" s="238"/>
      <c r="AL257" s="238"/>
      <c r="AM257" s="238"/>
      <c r="AN257" s="238"/>
      <c r="AO257" s="238"/>
      <c r="AP257" s="238"/>
      <c r="AQ257" s="238"/>
      <c r="AR257" s="238"/>
      <c r="AS257" s="238"/>
      <c r="AT257" s="238"/>
      <c r="AU257" s="238"/>
      <c r="AV257" s="238"/>
      <c r="AW257" s="238"/>
      <c r="AX257" s="238"/>
      <c r="AY257" s="238"/>
      <c r="AZ257" s="238"/>
      <c r="BA257" s="238"/>
      <c r="BB257" s="238"/>
      <c r="BC257" s="238"/>
      <c r="BD257" s="238"/>
      <c r="BE257" s="238"/>
      <c r="BF257" s="238"/>
      <c r="BG257" s="238"/>
      <c r="BH257" s="238"/>
      <c r="BI257" s="238"/>
      <c r="BJ257" s="238"/>
      <c r="BK257" s="238"/>
      <c r="BL257" s="238"/>
      <c r="BM257" s="238"/>
      <c r="BN257" s="238"/>
      <c r="BO257" s="238"/>
      <c r="BP257" s="238"/>
      <c r="BQ257" s="238"/>
      <c r="BR257" s="238"/>
      <c r="BS257" s="238"/>
      <c r="BT257" s="238"/>
      <c r="BU257" s="238"/>
      <c r="BV257" s="238"/>
      <c r="BW257" s="238"/>
      <c r="BX257" s="238"/>
      <c r="BY257" s="238"/>
      <c r="BZ257" s="238"/>
      <c r="CA257" s="238"/>
      <c r="CB257" s="238"/>
      <c r="CC257" s="238"/>
      <c r="CD257" s="238"/>
      <c r="CE257" s="238"/>
      <c r="CF257" s="238"/>
      <c r="CG257" s="238"/>
      <c r="CH257" s="238"/>
      <c r="CI257" s="238"/>
      <c r="CJ257" s="238"/>
      <c r="CK257" s="238"/>
      <c r="CL257" s="238"/>
      <c r="CM257" s="238"/>
      <c r="CN257" s="238"/>
      <c r="CO257" s="238"/>
      <c r="CP257" s="238"/>
      <c r="CQ257" s="238"/>
      <c r="CR257" s="238"/>
      <c r="CS257" s="238"/>
      <c r="CT257" s="238"/>
      <c r="CU257" s="238"/>
      <c r="CV257" s="238"/>
      <c r="CW257" s="238"/>
      <c r="CX257" s="238"/>
      <c r="CY257" s="238"/>
      <c r="CZ257" s="238"/>
      <c r="DA257" s="238"/>
      <c r="DB257" s="238"/>
      <c r="DC257" s="238"/>
      <c r="DD257" s="238"/>
      <c r="DE257" s="238"/>
      <c r="DF257" s="238"/>
      <c r="DG257" s="238"/>
      <c r="DH257" s="238"/>
      <c r="DI257" s="238"/>
      <c r="DJ257" s="238"/>
      <c r="DK257" s="238"/>
      <c r="DL257" s="238"/>
      <c r="DM257" s="238"/>
      <c r="DN257" s="238"/>
      <c r="DO257" s="238"/>
      <c r="DP257" s="238"/>
      <c r="DQ257" s="238"/>
      <c r="DR257" s="238"/>
      <c r="DS257" s="238"/>
      <c r="DT257" s="238"/>
      <c r="DU257" s="238"/>
      <c r="DV257" s="238"/>
      <c r="DW257" s="238"/>
      <c r="DX257" s="238"/>
      <c r="DY257" s="238"/>
      <c r="DZ257" s="238"/>
      <c r="EA257" s="238"/>
      <c r="EB257" s="238"/>
      <c r="EC257" s="238"/>
      <c r="ED257" s="238"/>
      <c r="EE257" s="238"/>
      <c r="EF257" s="238"/>
      <c r="EG257" s="238"/>
      <c r="EH257" s="238"/>
      <c r="EI257" s="238"/>
      <c r="EJ257" s="238"/>
      <c r="EK257" s="238"/>
      <c r="EL257" s="238"/>
      <c r="EM257" s="238"/>
      <c r="EN257" s="238"/>
      <c r="EO257" s="238"/>
      <c r="EP257" s="238"/>
      <c r="EQ257" s="238"/>
      <c r="ER257" s="238"/>
      <c r="ES257" s="238"/>
      <c r="ET257" s="238"/>
      <c r="EU257" s="238"/>
      <c r="EV257" s="238"/>
      <c r="EW257" s="238"/>
      <c r="EX257" s="238"/>
      <c r="EY257" s="238"/>
      <c r="EZ257" s="238"/>
      <c r="FA257" s="238"/>
      <c r="FB257" s="238"/>
      <c r="FC257" s="238"/>
      <c r="FD257" s="238"/>
      <c r="FE257" s="238"/>
      <c r="FF257" s="238"/>
      <c r="FG257" s="238"/>
      <c r="FH257" s="238"/>
      <c r="FI257" s="238"/>
      <c r="FJ257" s="238"/>
      <c r="FK257" s="238"/>
      <c r="FL257" s="238"/>
      <c r="FM257" s="238"/>
      <c r="FN257" s="238"/>
      <c r="FO257" s="238"/>
      <c r="FP257" s="238"/>
    </row>
    <row r="258" spans="1:172" ht="22.5">
      <c r="A258" s="203">
        <v>720</v>
      </c>
      <c r="B258" s="199">
        <v>200</v>
      </c>
      <c r="C258" s="199">
        <v>200</v>
      </c>
      <c r="D258" s="199">
        <v>200</v>
      </c>
      <c r="E258" s="196">
        <v>40</v>
      </c>
      <c r="F258" s="198"/>
      <c r="G258" s="221" t="s">
        <v>506</v>
      </c>
      <c r="H258" s="222">
        <v>0</v>
      </c>
      <c r="I258" s="222">
        <v>0</v>
      </c>
      <c r="J258" s="222">
        <f t="shared" si="3"/>
        <v>0</v>
      </c>
      <c r="K258" s="224" t="s">
        <v>507</v>
      </c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  <c r="AJ258" s="238"/>
      <c r="AK258" s="238"/>
      <c r="AL258" s="238"/>
      <c r="AM258" s="238"/>
      <c r="AN258" s="238"/>
      <c r="AO258" s="238"/>
      <c r="AP258" s="238"/>
      <c r="AQ258" s="238"/>
      <c r="AR258" s="238"/>
      <c r="AS258" s="238"/>
      <c r="AT258" s="238"/>
      <c r="AU258" s="238"/>
      <c r="AV258" s="238"/>
      <c r="AW258" s="238"/>
      <c r="AX258" s="238"/>
      <c r="AY258" s="238"/>
      <c r="AZ258" s="238"/>
      <c r="BA258" s="238"/>
      <c r="BB258" s="238"/>
      <c r="BC258" s="238"/>
      <c r="BD258" s="238"/>
      <c r="BE258" s="238"/>
      <c r="BF258" s="238"/>
      <c r="BG258" s="238"/>
      <c r="BH258" s="238"/>
      <c r="BI258" s="238"/>
      <c r="BJ258" s="238"/>
      <c r="BK258" s="238"/>
      <c r="BL258" s="238"/>
      <c r="BM258" s="238"/>
      <c r="BN258" s="238"/>
      <c r="BO258" s="238"/>
      <c r="BP258" s="238"/>
      <c r="BQ258" s="238"/>
      <c r="BR258" s="238"/>
      <c r="BS258" s="238"/>
      <c r="BT258" s="238"/>
      <c r="BU258" s="238"/>
      <c r="BV258" s="238"/>
      <c r="BW258" s="238"/>
      <c r="BX258" s="238"/>
      <c r="BY258" s="238"/>
      <c r="BZ258" s="238"/>
      <c r="CA258" s="238"/>
      <c r="CB258" s="238"/>
      <c r="CC258" s="238"/>
      <c r="CD258" s="238"/>
      <c r="CE258" s="238"/>
      <c r="CF258" s="238"/>
      <c r="CG258" s="238"/>
      <c r="CH258" s="238"/>
      <c r="CI258" s="238"/>
      <c r="CJ258" s="238"/>
      <c r="CK258" s="238"/>
      <c r="CL258" s="238"/>
      <c r="CM258" s="238"/>
      <c r="CN258" s="238"/>
      <c r="CO258" s="238"/>
      <c r="CP258" s="238"/>
      <c r="CQ258" s="238"/>
      <c r="CR258" s="238"/>
      <c r="CS258" s="238"/>
      <c r="CT258" s="238"/>
      <c r="CU258" s="238"/>
      <c r="CV258" s="238"/>
      <c r="CW258" s="238"/>
      <c r="CX258" s="238"/>
      <c r="CY258" s="238"/>
      <c r="CZ258" s="238"/>
      <c r="DA258" s="238"/>
      <c r="DB258" s="238"/>
      <c r="DC258" s="238"/>
      <c r="DD258" s="238"/>
      <c r="DE258" s="238"/>
      <c r="DF258" s="238"/>
      <c r="DG258" s="238"/>
      <c r="DH258" s="238"/>
      <c r="DI258" s="238"/>
      <c r="DJ258" s="238"/>
      <c r="DK258" s="238"/>
      <c r="DL258" s="238"/>
      <c r="DM258" s="238"/>
      <c r="DN258" s="238"/>
      <c r="DO258" s="238"/>
      <c r="DP258" s="238"/>
      <c r="DQ258" s="238"/>
      <c r="DR258" s="238"/>
      <c r="DS258" s="238"/>
      <c r="DT258" s="238"/>
      <c r="DU258" s="238"/>
      <c r="DV258" s="238"/>
      <c r="DW258" s="238"/>
      <c r="DX258" s="238"/>
      <c r="DY258" s="238"/>
      <c r="DZ258" s="238"/>
      <c r="EA258" s="238"/>
      <c r="EB258" s="238"/>
      <c r="EC258" s="238"/>
      <c r="ED258" s="238"/>
      <c r="EE258" s="238"/>
      <c r="EF258" s="238"/>
      <c r="EG258" s="238"/>
      <c r="EH258" s="238"/>
      <c r="EI258" s="238"/>
      <c r="EJ258" s="238"/>
      <c r="EK258" s="238"/>
      <c r="EL258" s="238"/>
      <c r="EM258" s="238"/>
      <c r="EN258" s="238"/>
      <c r="EO258" s="238"/>
      <c r="EP258" s="238"/>
      <c r="EQ258" s="238"/>
      <c r="ER258" s="238"/>
      <c r="ES258" s="238"/>
      <c r="ET258" s="238"/>
      <c r="EU258" s="238"/>
      <c r="EV258" s="238"/>
      <c r="EW258" s="238"/>
      <c r="EX258" s="238"/>
      <c r="EY258" s="238"/>
      <c r="EZ258" s="238"/>
      <c r="FA258" s="238"/>
      <c r="FB258" s="238"/>
      <c r="FC258" s="238"/>
      <c r="FD258" s="238"/>
      <c r="FE258" s="238"/>
      <c r="FF258" s="238"/>
      <c r="FG258" s="238"/>
      <c r="FH258" s="238"/>
      <c r="FI258" s="238"/>
      <c r="FJ258" s="238"/>
      <c r="FK258" s="238"/>
      <c r="FL258" s="238"/>
      <c r="FM258" s="238"/>
      <c r="FN258" s="238"/>
      <c r="FO258" s="238"/>
      <c r="FP258" s="238"/>
    </row>
    <row r="259" spans="1:172" ht="22.5">
      <c r="A259" s="203">
        <v>720</v>
      </c>
      <c r="B259" s="199">
        <v>200</v>
      </c>
      <c r="C259" s="199">
        <v>200</v>
      </c>
      <c r="D259" s="199">
        <v>200</v>
      </c>
      <c r="E259" s="196">
        <v>50</v>
      </c>
      <c r="F259" s="198"/>
      <c r="G259" s="221" t="s">
        <v>508</v>
      </c>
      <c r="H259" s="222">
        <v>0</v>
      </c>
      <c r="I259" s="222">
        <v>0</v>
      </c>
      <c r="J259" s="222">
        <f t="shared" si="3"/>
        <v>0</v>
      </c>
      <c r="K259" s="224" t="s">
        <v>509</v>
      </c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  <c r="AJ259" s="238"/>
      <c r="AK259" s="238"/>
      <c r="AL259" s="238"/>
      <c r="AM259" s="238"/>
      <c r="AN259" s="238"/>
      <c r="AO259" s="238"/>
      <c r="AP259" s="238"/>
      <c r="AQ259" s="238"/>
      <c r="AR259" s="238"/>
      <c r="AS259" s="238"/>
      <c r="AT259" s="238"/>
      <c r="AU259" s="238"/>
      <c r="AV259" s="238"/>
      <c r="AW259" s="238"/>
      <c r="AX259" s="238"/>
      <c r="AY259" s="238"/>
      <c r="AZ259" s="238"/>
      <c r="BA259" s="238"/>
      <c r="BB259" s="238"/>
      <c r="BC259" s="238"/>
      <c r="BD259" s="238"/>
      <c r="BE259" s="238"/>
      <c r="BF259" s="238"/>
      <c r="BG259" s="238"/>
      <c r="BH259" s="238"/>
      <c r="BI259" s="238"/>
      <c r="BJ259" s="238"/>
      <c r="BK259" s="238"/>
      <c r="BL259" s="238"/>
      <c r="BM259" s="238"/>
      <c r="BN259" s="238"/>
      <c r="BO259" s="238"/>
      <c r="BP259" s="238"/>
      <c r="BQ259" s="238"/>
      <c r="BR259" s="238"/>
      <c r="BS259" s="238"/>
      <c r="BT259" s="238"/>
      <c r="BU259" s="238"/>
      <c r="BV259" s="238"/>
      <c r="BW259" s="238"/>
      <c r="BX259" s="238"/>
      <c r="BY259" s="238"/>
      <c r="BZ259" s="238"/>
      <c r="CA259" s="238"/>
      <c r="CB259" s="238"/>
      <c r="CC259" s="238"/>
      <c r="CD259" s="238"/>
      <c r="CE259" s="238"/>
      <c r="CF259" s="238"/>
      <c r="CG259" s="238"/>
      <c r="CH259" s="238"/>
      <c r="CI259" s="238"/>
      <c r="CJ259" s="238"/>
      <c r="CK259" s="238"/>
      <c r="CL259" s="238"/>
      <c r="CM259" s="238"/>
      <c r="CN259" s="238"/>
      <c r="CO259" s="238"/>
      <c r="CP259" s="238"/>
      <c r="CQ259" s="238"/>
      <c r="CR259" s="238"/>
      <c r="CS259" s="238"/>
      <c r="CT259" s="238"/>
      <c r="CU259" s="238"/>
      <c r="CV259" s="238"/>
      <c r="CW259" s="238"/>
      <c r="CX259" s="238"/>
      <c r="CY259" s="238"/>
      <c r="CZ259" s="238"/>
      <c r="DA259" s="238"/>
      <c r="DB259" s="238"/>
      <c r="DC259" s="238"/>
      <c r="DD259" s="238"/>
      <c r="DE259" s="238"/>
      <c r="DF259" s="238"/>
      <c r="DG259" s="238"/>
      <c r="DH259" s="238"/>
      <c r="DI259" s="238"/>
      <c r="DJ259" s="238"/>
      <c r="DK259" s="238"/>
      <c r="DL259" s="238"/>
      <c r="DM259" s="238"/>
      <c r="DN259" s="238"/>
      <c r="DO259" s="238"/>
      <c r="DP259" s="238"/>
      <c r="DQ259" s="238"/>
      <c r="DR259" s="238"/>
      <c r="DS259" s="238"/>
      <c r="DT259" s="238"/>
      <c r="DU259" s="238"/>
      <c r="DV259" s="238"/>
      <c r="DW259" s="238"/>
      <c r="DX259" s="238"/>
      <c r="DY259" s="238"/>
      <c r="DZ259" s="238"/>
      <c r="EA259" s="238"/>
      <c r="EB259" s="238"/>
      <c r="EC259" s="238"/>
      <c r="ED259" s="238"/>
      <c r="EE259" s="238"/>
      <c r="EF259" s="238"/>
      <c r="EG259" s="238"/>
      <c r="EH259" s="238"/>
      <c r="EI259" s="238"/>
      <c r="EJ259" s="238"/>
      <c r="EK259" s="238"/>
      <c r="EL259" s="238"/>
      <c r="EM259" s="238"/>
      <c r="EN259" s="238"/>
      <c r="EO259" s="238"/>
      <c r="EP259" s="238"/>
      <c r="EQ259" s="238"/>
      <c r="ER259" s="238"/>
      <c r="ES259" s="238"/>
      <c r="ET259" s="238"/>
      <c r="EU259" s="238"/>
      <c r="EV259" s="238"/>
      <c r="EW259" s="238"/>
      <c r="EX259" s="238"/>
      <c r="EY259" s="238"/>
      <c r="EZ259" s="238"/>
      <c r="FA259" s="238"/>
      <c r="FB259" s="238"/>
      <c r="FC259" s="238"/>
      <c r="FD259" s="238"/>
      <c r="FE259" s="238"/>
      <c r="FF259" s="238"/>
      <c r="FG259" s="238"/>
      <c r="FH259" s="238"/>
      <c r="FI259" s="238"/>
      <c r="FJ259" s="238"/>
      <c r="FK259" s="238"/>
      <c r="FL259" s="238"/>
      <c r="FM259" s="238"/>
      <c r="FN259" s="238"/>
      <c r="FO259" s="238"/>
      <c r="FP259" s="238"/>
    </row>
    <row r="260" spans="1:172" ht="22.5">
      <c r="A260" s="203">
        <v>720</v>
      </c>
      <c r="B260" s="199">
        <v>200</v>
      </c>
      <c r="C260" s="199">
        <v>200</v>
      </c>
      <c r="D260" s="199">
        <v>200</v>
      </c>
      <c r="E260" s="196">
        <v>60</v>
      </c>
      <c r="F260" s="198"/>
      <c r="G260" s="221" t="s">
        <v>510</v>
      </c>
      <c r="H260" s="222">
        <v>17894</v>
      </c>
      <c r="I260" s="222">
        <v>0</v>
      </c>
      <c r="J260" s="222">
        <f t="shared" si="3"/>
        <v>-17894</v>
      </c>
      <c r="K260" s="224" t="s">
        <v>511</v>
      </c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  <c r="AJ260" s="238"/>
      <c r="AK260" s="238"/>
      <c r="AL260" s="238"/>
      <c r="AM260" s="238"/>
      <c r="AN260" s="238"/>
      <c r="AO260" s="238"/>
      <c r="AP260" s="238"/>
      <c r="AQ260" s="238"/>
      <c r="AR260" s="238"/>
      <c r="AS260" s="238"/>
      <c r="AT260" s="238"/>
      <c r="AU260" s="238"/>
      <c r="AV260" s="238"/>
      <c r="AW260" s="238"/>
      <c r="AX260" s="238"/>
      <c r="AY260" s="238"/>
      <c r="AZ260" s="238"/>
      <c r="BA260" s="238"/>
      <c r="BB260" s="238"/>
      <c r="BC260" s="238"/>
      <c r="BD260" s="238"/>
      <c r="BE260" s="238"/>
      <c r="BF260" s="238"/>
      <c r="BG260" s="238"/>
      <c r="BH260" s="238"/>
      <c r="BI260" s="238"/>
      <c r="BJ260" s="238"/>
      <c r="BK260" s="238"/>
      <c r="BL260" s="238"/>
      <c r="BM260" s="238"/>
      <c r="BN260" s="238"/>
      <c r="BO260" s="238"/>
      <c r="BP260" s="238"/>
      <c r="BQ260" s="238"/>
      <c r="BR260" s="238"/>
      <c r="BS260" s="238"/>
      <c r="BT260" s="238"/>
      <c r="BU260" s="238"/>
      <c r="BV260" s="238"/>
      <c r="BW260" s="238"/>
      <c r="BX260" s="238"/>
      <c r="BY260" s="238"/>
      <c r="BZ260" s="238"/>
      <c r="CA260" s="238"/>
      <c r="CB260" s="238"/>
      <c r="CC260" s="238"/>
      <c r="CD260" s="238"/>
      <c r="CE260" s="238"/>
      <c r="CF260" s="238"/>
      <c r="CG260" s="238"/>
      <c r="CH260" s="238"/>
      <c r="CI260" s="238"/>
      <c r="CJ260" s="238"/>
      <c r="CK260" s="238"/>
      <c r="CL260" s="238"/>
      <c r="CM260" s="238"/>
      <c r="CN260" s="238"/>
      <c r="CO260" s="238"/>
      <c r="CP260" s="238"/>
      <c r="CQ260" s="238"/>
      <c r="CR260" s="238"/>
      <c r="CS260" s="238"/>
      <c r="CT260" s="238"/>
      <c r="CU260" s="238"/>
      <c r="CV260" s="238"/>
      <c r="CW260" s="238"/>
      <c r="CX260" s="238"/>
      <c r="CY260" s="238"/>
      <c r="CZ260" s="238"/>
      <c r="DA260" s="238"/>
      <c r="DB260" s="238"/>
      <c r="DC260" s="238"/>
      <c r="DD260" s="238"/>
      <c r="DE260" s="238"/>
      <c r="DF260" s="238"/>
      <c r="DG260" s="238"/>
      <c r="DH260" s="238"/>
      <c r="DI260" s="238"/>
      <c r="DJ260" s="238"/>
      <c r="DK260" s="238"/>
      <c r="DL260" s="238"/>
      <c r="DM260" s="238"/>
      <c r="DN260" s="238"/>
      <c r="DO260" s="238"/>
      <c r="DP260" s="238"/>
      <c r="DQ260" s="238"/>
      <c r="DR260" s="238"/>
      <c r="DS260" s="238"/>
      <c r="DT260" s="238"/>
      <c r="DU260" s="238"/>
      <c r="DV260" s="238"/>
      <c r="DW260" s="238"/>
      <c r="DX260" s="238"/>
      <c r="DY260" s="238"/>
      <c r="DZ260" s="238"/>
      <c r="EA260" s="238"/>
      <c r="EB260" s="238"/>
      <c r="EC260" s="238"/>
      <c r="ED260" s="238"/>
      <c r="EE260" s="238"/>
      <c r="EF260" s="238"/>
      <c r="EG260" s="238"/>
      <c r="EH260" s="238"/>
      <c r="EI260" s="238"/>
      <c r="EJ260" s="238"/>
      <c r="EK260" s="238"/>
      <c r="EL260" s="238"/>
      <c r="EM260" s="238"/>
      <c r="EN260" s="238"/>
      <c r="EO260" s="238"/>
      <c r="EP260" s="238"/>
      <c r="EQ260" s="238"/>
      <c r="ER260" s="238"/>
      <c r="ES260" s="238"/>
      <c r="ET260" s="238"/>
      <c r="EU260" s="238"/>
      <c r="EV260" s="238"/>
      <c r="EW260" s="238"/>
      <c r="EX260" s="238"/>
      <c r="EY260" s="238"/>
      <c r="EZ260" s="238"/>
      <c r="FA260" s="238"/>
      <c r="FB260" s="238"/>
      <c r="FC260" s="238"/>
      <c r="FD260" s="238"/>
      <c r="FE260" s="238"/>
      <c r="FF260" s="238"/>
      <c r="FG260" s="238"/>
      <c r="FH260" s="238"/>
      <c r="FI260" s="238"/>
      <c r="FJ260" s="238"/>
      <c r="FK260" s="238"/>
      <c r="FL260" s="238"/>
      <c r="FM260" s="238"/>
      <c r="FN260" s="238"/>
      <c r="FO260" s="238"/>
      <c r="FP260" s="238"/>
    </row>
    <row r="261" spans="1:172">
      <c r="A261" s="203">
        <v>720</v>
      </c>
      <c r="B261" s="199">
        <v>200</v>
      </c>
      <c r="C261" s="199">
        <v>200</v>
      </c>
      <c r="D261" s="199">
        <v>200</v>
      </c>
      <c r="E261" s="196">
        <v>90</v>
      </c>
      <c r="F261" s="198"/>
      <c r="G261" s="221" t="s">
        <v>512</v>
      </c>
      <c r="H261" s="222">
        <v>4425</v>
      </c>
      <c r="I261" s="222">
        <v>0</v>
      </c>
      <c r="J261" s="222">
        <f t="shared" si="3"/>
        <v>-4425</v>
      </c>
      <c r="K261" s="224" t="s">
        <v>513</v>
      </c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  <c r="AJ261" s="238"/>
      <c r="AK261" s="238"/>
      <c r="AL261" s="238"/>
      <c r="AM261" s="238"/>
      <c r="AN261" s="238"/>
      <c r="AO261" s="238"/>
      <c r="AP261" s="238"/>
      <c r="AQ261" s="238"/>
      <c r="AR261" s="238"/>
      <c r="AS261" s="238"/>
      <c r="AT261" s="238"/>
      <c r="AU261" s="238"/>
      <c r="AV261" s="238"/>
      <c r="AW261" s="238"/>
      <c r="AX261" s="238"/>
      <c r="AY261" s="238"/>
      <c r="AZ261" s="238"/>
      <c r="BA261" s="238"/>
      <c r="BB261" s="238"/>
      <c r="BC261" s="238"/>
      <c r="BD261" s="238"/>
      <c r="BE261" s="238"/>
      <c r="BF261" s="238"/>
      <c r="BG261" s="238"/>
      <c r="BH261" s="238"/>
      <c r="BI261" s="238"/>
      <c r="BJ261" s="238"/>
      <c r="BK261" s="238"/>
      <c r="BL261" s="238"/>
      <c r="BM261" s="238"/>
      <c r="BN261" s="238"/>
      <c r="BO261" s="238"/>
      <c r="BP261" s="238"/>
      <c r="BQ261" s="238"/>
      <c r="BR261" s="238"/>
      <c r="BS261" s="238"/>
      <c r="BT261" s="238"/>
      <c r="BU261" s="238"/>
      <c r="BV261" s="238"/>
      <c r="BW261" s="238"/>
      <c r="BX261" s="238"/>
      <c r="BY261" s="238"/>
      <c r="BZ261" s="238"/>
      <c r="CA261" s="238"/>
      <c r="CB261" s="238"/>
      <c r="CC261" s="238"/>
      <c r="CD261" s="238"/>
      <c r="CE261" s="238"/>
      <c r="CF261" s="238"/>
      <c r="CG261" s="238"/>
      <c r="CH261" s="238"/>
      <c r="CI261" s="238"/>
      <c r="CJ261" s="238"/>
      <c r="CK261" s="238"/>
      <c r="CL261" s="238"/>
      <c r="CM261" s="238"/>
      <c r="CN261" s="238"/>
      <c r="CO261" s="238"/>
      <c r="CP261" s="238"/>
      <c r="CQ261" s="238"/>
      <c r="CR261" s="238"/>
      <c r="CS261" s="238"/>
      <c r="CT261" s="238"/>
      <c r="CU261" s="238"/>
      <c r="CV261" s="238"/>
      <c r="CW261" s="238"/>
      <c r="CX261" s="238"/>
      <c r="CY261" s="238"/>
      <c r="CZ261" s="238"/>
      <c r="DA261" s="238"/>
      <c r="DB261" s="238"/>
      <c r="DC261" s="238"/>
      <c r="DD261" s="238"/>
      <c r="DE261" s="238"/>
      <c r="DF261" s="238"/>
      <c r="DG261" s="238"/>
      <c r="DH261" s="238"/>
      <c r="DI261" s="238"/>
      <c r="DJ261" s="238"/>
      <c r="DK261" s="238"/>
      <c r="DL261" s="238"/>
      <c r="DM261" s="238"/>
      <c r="DN261" s="238"/>
      <c r="DO261" s="238"/>
      <c r="DP261" s="238"/>
      <c r="DQ261" s="238"/>
      <c r="DR261" s="238"/>
      <c r="DS261" s="238"/>
      <c r="DT261" s="238"/>
      <c r="DU261" s="238"/>
      <c r="DV261" s="238"/>
      <c r="DW261" s="238"/>
      <c r="DX261" s="238"/>
      <c r="DY261" s="238"/>
      <c r="DZ261" s="238"/>
      <c r="EA261" s="238"/>
      <c r="EB261" s="238"/>
      <c r="EC261" s="238"/>
      <c r="ED261" s="238"/>
      <c r="EE261" s="238"/>
      <c r="EF261" s="238"/>
      <c r="EG261" s="238"/>
      <c r="EH261" s="238"/>
      <c r="EI261" s="238"/>
      <c r="EJ261" s="238"/>
      <c r="EK261" s="238"/>
      <c r="EL261" s="238"/>
      <c r="EM261" s="238"/>
      <c r="EN261" s="238"/>
      <c r="EO261" s="238"/>
      <c r="EP261" s="238"/>
      <c r="EQ261" s="238"/>
      <c r="ER261" s="238"/>
      <c r="ES261" s="238"/>
      <c r="ET261" s="238"/>
      <c r="EU261" s="238"/>
      <c r="EV261" s="238"/>
      <c r="EW261" s="238"/>
      <c r="EX261" s="238"/>
      <c r="EY261" s="238"/>
      <c r="EZ261" s="238"/>
      <c r="FA261" s="238"/>
      <c r="FB261" s="238"/>
      <c r="FC261" s="238"/>
      <c r="FD261" s="238"/>
      <c r="FE261" s="238"/>
      <c r="FF261" s="238"/>
      <c r="FG261" s="238"/>
      <c r="FH261" s="238"/>
      <c r="FI261" s="238"/>
      <c r="FJ261" s="238"/>
      <c r="FK261" s="238"/>
      <c r="FL261" s="238"/>
      <c r="FM261" s="238"/>
      <c r="FN261" s="238"/>
      <c r="FO261" s="238"/>
      <c r="FP261" s="238"/>
    </row>
    <row r="262" spans="1:172">
      <c r="A262" s="203">
        <v>720</v>
      </c>
      <c r="B262" s="199">
        <v>200</v>
      </c>
      <c r="C262" s="199">
        <v>300</v>
      </c>
      <c r="D262" s="199"/>
      <c r="E262" s="199"/>
      <c r="F262" s="209"/>
      <c r="G262" s="218" t="s">
        <v>514</v>
      </c>
      <c r="H262" s="223"/>
      <c r="I262" s="223">
        <v>0</v>
      </c>
      <c r="J262" s="223">
        <f t="shared" si="3"/>
        <v>0</v>
      </c>
      <c r="K262" s="224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  <c r="AJ262" s="238"/>
      <c r="AK262" s="238"/>
      <c r="AL262" s="238"/>
      <c r="AM262" s="238"/>
      <c r="AN262" s="238"/>
      <c r="AO262" s="238"/>
      <c r="AP262" s="238"/>
      <c r="AQ262" s="238"/>
      <c r="AR262" s="238"/>
      <c r="AS262" s="238"/>
      <c r="AT262" s="238"/>
      <c r="AU262" s="238"/>
      <c r="AV262" s="238"/>
      <c r="AW262" s="238"/>
      <c r="AX262" s="238"/>
      <c r="AY262" s="238"/>
      <c r="AZ262" s="238"/>
      <c r="BA262" s="238"/>
      <c r="BB262" s="238"/>
      <c r="BC262" s="238"/>
      <c r="BD262" s="238"/>
      <c r="BE262" s="238"/>
      <c r="BF262" s="238"/>
      <c r="BG262" s="238"/>
      <c r="BH262" s="238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8"/>
      <c r="BW262" s="238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  <c r="CL262" s="238"/>
      <c r="CM262" s="238"/>
      <c r="CN262" s="238"/>
      <c r="CO262" s="238"/>
      <c r="CP262" s="238"/>
      <c r="CQ262" s="238"/>
      <c r="CR262" s="238"/>
      <c r="CS262" s="238"/>
      <c r="CT262" s="238"/>
      <c r="CU262" s="238"/>
      <c r="CV262" s="238"/>
      <c r="CW262" s="238"/>
      <c r="CX262" s="238"/>
      <c r="CY262" s="238"/>
      <c r="CZ262" s="238"/>
      <c r="DA262" s="238"/>
      <c r="DB262" s="238"/>
      <c r="DC262" s="238"/>
      <c r="DD262" s="238"/>
      <c r="DE262" s="238"/>
      <c r="DF262" s="238"/>
      <c r="DG262" s="238"/>
      <c r="DH262" s="238"/>
      <c r="DI262" s="238"/>
      <c r="DJ262" s="238"/>
      <c r="DK262" s="238"/>
      <c r="DL262" s="238"/>
      <c r="DM262" s="238"/>
      <c r="DN262" s="238"/>
      <c r="DO262" s="238"/>
      <c r="DP262" s="238"/>
      <c r="DQ262" s="238"/>
      <c r="DR262" s="238"/>
      <c r="DS262" s="238"/>
      <c r="DT262" s="238"/>
      <c r="DU262" s="238"/>
      <c r="DV262" s="238"/>
      <c r="DW262" s="238"/>
      <c r="DX262" s="238"/>
      <c r="DY262" s="238"/>
      <c r="DZ262" s="238"/>
      <c r="EA262" s="238"/>
      <c r="EB262" s="238"/>
      <c r="EC262" s="238"/>
      <c r="ED262" s="238"/>
      <c r="EE262" s="238"/>
      <c r="EF262" s="238"/>
      <c r="EG262" s="238"/>
      <c r="EH262" s="238"/>
      <c r="EI262" s="238"/>
      <c r="EJ262" s="238"/>
      <c r="EK262" s="238"/>
      <c r="EL262" s="238"/>
      <c r="EM262" s="238"/>
      <c r="EN262" s="238"/>
      <c r="EO262" s="238"/>
      <c r="EP262" s="238"/>
      <c r="EQ262" s="238"/>
      <c r="ER262" s="238"/>
      <c r="ES262" s="238"/>
      <c r="ET262" s="238"/>
      <c r="EU262" s="238"/>
      <c r="EV262" s="238"/>
      <c r="EW262" s="238"/>
      <c r="EX262" s="238"/>
      <c r="EY262" s="238"/>
      <c r="EZ262" s="238"/>
      <c r="FA262" s="238"/>
      <c r="FB262" s="238"/>
      <c r="FC262" s="238"/>
      <c r="FD262" s="238"/>
      <c r="FE262" s="238"/>
      <c r="FF262" s="238"/>
      <c r="FG262" s="238"/>
      <c r="FH262" s="238"/>
      <c r="FI262" s="238"/>
      <c r="FJ262" s="238"/>
      <c r="FK262" s="238"/>
      <c r="FL262" s="238"/>
      <c r="FM262" s="238"/>
      <c r="FN262" s="238"/>
      <c r="FO262" s="238"/>
      <c r="FP262" s="238"/>
    </row>
    <row r="263" spans="1:172" ht="22.5">
      <c r="A263" s="203">
        <v>720</v>
      </c>
      <c r="B263" s="199">
        <v>200</v>
      </c>
      <c r="C263" s="199">
        <v>300</v>
      </c>
      <c r="D263" s="196">
        <v>100</v>
      </c>
      <c r="E263" s="196"/>
      <c r="F263" s="196"/>
      <c r="G263" s="221" t="s">
        <v>515</v>
      </c>
      <c r="H263" s="222">
        <v>0</v>
      </c>
      <c r="I263" s="222">
        <v>0</v>
      </c>
      <c r="J263" s="222">
        <f t="shared" ref="J263:J273" si="4">+I263-H263</f>
        <v>0</v>
      </c>
      <c r="K263" s="224" t="s">
        <v>516</v>
      </c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  <c r="AJ263" s="238"/>
      <c r="AK263" s="238"/>
      <c r="AL263" s="238"/>
      <c r="AM263" s="238"/>
      <c r="AN263" s="238"/>
      <c r="AO263" s="238"/>
      <c r="AP263" s="238"/>
      <c r="AQ263" s="238"/>
      <c r="AR263" s="238"/>
      <c r="AS263" s="238"/>
      <c r="AT263" s="238"/>
      <c r="AU263" s="238"/>
      <c r="AV263" s="238"/>
      <c r="AW263" s="238"/>
      <c r="AX263" s="238"/>
      <c r="AY263" s="238"/>
      <c r="AZ263" s="238"/>
      <c r="BA263" s="238"/>
      <c r="BB263" s="238"/>
      <c r="BC263" s="238"/>
      <c r="BD263" s="238"/>
      <c r="BE263" s="238"/>
      <c r="BF263" s="238"/>
      <c r="BG263" s="238"/>
      <c r="BH263" s="238"/>
      <c r="BI263" s="238"/>
      <c r="BJ263" s="238"/>
      <c r="BK263" s="238"/>
      <c r="BL263" s="238"/>
      <c r="BM263" s="238"/>
      <c r="BN263" s="238"/>
      <c r="BO263" s="238"/>
      <c r="BP263" s="238"/>
      <c r="BQ263" s="238"/>
      <c r="BR263" s="238"/>
      <c r="BS263" s="238"/>
      <c r="BT263" s="238"/>
      <c r="BU263" s="238"/>
      <c r="BV263" s="238"/>
      <c r="BW263" s="238"/>
      <c r="BX263" s="238"/>
      <c r="BY263" s="238"/>
      <c r="BZ263" s="238"/>
      <c r="CA263" s="238"/>
      <c r="CB263" s="238"/>
      <c r="CC263" s="238"/>
      <c r="CD263" s="238"/>
      <c r="CE263" s="238"/>
      <c r="CF263" s="238"/>
      <c r="CG263" s="238"/>
      <c r="CH263" s="238"/>
      <c r="CI263" s="238"/>
      <c r="CJ263" s="238"/>
      <c r="CK263" s="238"/>
      <c r="CL263" s="238"/>
      <c r="CM263" s="238"/>
      <c r="CN263" s="238"/>
      <c r="CO263" s="238"/>
      <c r="CP263" s="238"/>
      <c r="CQ263" s="238"/>
      <c r="CR263" s="238"/>
      <c r="CS263" s="238"/>
      <c r="CT263" s="238"/>
      <c r="CU263" s="238"/>
      <c r="CV263" s="238"/>
      <c r="CW263" s="238"/>
      <c r="CX263" s="238"/>
      <c r="CY263" s="238"/>
      <c r="CZ263" s="238"/>
      <c r="DA263" s="238"/>
      <c r="DB263" s="238"/>
      <c r="DC263" s="238"/>
      <c r="DD263" s="238"/>
      <c r="DE263" s="238"/>
      <c r="DF263" s="238"/>
      <c r="DG263" s="238"/>
      <c r="DH263" s="238"/>
      <c r="DI263" s="238"/>
      <c r="DJ263" s="238"/>
      <c r="DK263" s="238"/>
      <c r="DL263" s="238"/>
      <c r="DM263" s="238"/>
      <c r="DN263" s="238"/>
      <c r="DO263" s="238"/>
      <c r="DP263" s="238"/>
      <c r="DQ263" s="238"/>
      <c r="DR263" s="238"/>
      <c r="DS263" s="238"/>
      <c r="DT263" s="238"/>
      <c r="DU263" s="238"/>
      <c r="DV263" s="238"/>
      <c r="DW263" s="238"/>
      <c r="DX263" s="238"/>
      <c r="DY263" s="238"/>
      <c r="DZ263" s="238"/>
      <c r="EA263" s="238"/>
      <c r="EB263" s="238"/>
      <c r="EC263" s="238"/>
      <c r="ED263" s="238"/>
      <c r="EE263" s="238"/>
      <c r="EF263" s="238"/>
      <c r="EG263" s="238"/>
      <c r="EH263" s="238"/>
      <c r="EI263" s="238"/>
      <c r="EJ263" s="238"/>
      <c r="EK263" s="238"/>
      <c r="EL263" s="238"/>
      <c r="EM263" s="238"/>
      <c r="EN263" s="238"/>
      <c r="EO263" s="238"/>
      <c r="EP263" s="238"/>
      <c r="EQ263" s="238"/>
      <c r="ER263" s="238"/>
      <c r="ES263" s="238"/>
      <c r="ET263" s="238"/>
      <c r="EU263" s="238"/>
      <c r="EV263" s="238"/>
      <c r="EW263" s="238"/>
      <c r="EX263" s="238"/>
      <c r="EY263" s="238"/>
      <c r="EZ263" s="238"/>
      <c r="FA263" s="238"/>
      <c r="FB263" s="238"/>
      <c r="FC263" s="238"/>
      <c r="FD263" s="238"/>
      <c r="FE263" s="238"/>
      <c r="FF263" s="238"/>
      <c r="FG263" s="238"/>
      <c r="FH263" s="238"/>
      <c r="FI263" s="238"/>
      <c r="FJ263" s="238"/>
      <c r="FK263" s="238"/>
      <c r="FL263" s="238"/>
      <c r="FM263" s="238"/>
      <c r="FN263" s="238"/>
      <c r="FO263" s="238"/>
      <c r="FP263" s="238"/>
    </row>
    <row r="264" spans="1:172">
      <c r="A264" s="203">
        <v>720</v>
      </c>
      <c r="B264" s="199">
        <v>200</v>
      </c>
      <c r="C264" s="199">
        <v>300</v>
      </c>
      <c r="D264" s="199">
        <v>200</v>
      </c>
      <c r="E264" s="199"/>
      <c r="F264" s="199"/>
      <c r="G264" s="218" t="s">
        <v>517</v>
      </c>
      <c r="H264" s="223"/>
      <c r="I264" s="223">
        <v>0</v>
      </c>
      <c r="J264" s="223">
        <f t="shared" si="4"/>
        <v>0</v>
      </c>
      <c r="K264" s="224"/>
    </row>
    <row r="265" spans="1:172" ht="22.5">
      <c r="A265" s="203">
        <v>720</v>
      </c>
      <c r="B265" s="199">
        <v>200</v>
      </c>
      <c r="C265" s="199">
        <v>300</v>
      </c>
      <c r="D265" s="199">
        <v>200</v>
      </c>
      <c r="E265" s="196">
        <v>10</v>
      </c>
      <c r="F265" s="196"/>
      <c r="G265" s="221" t="s">
        <v>518</v>
      </c>
      <c r="H265" s="222">
        <v>0</v>
      </c>
      <c r="I265" s="222">
        <v>0</v>
      </c>
      <c r="J265" s="222">
        <f t="shared" si="4"/>
        <v>0</v>
      </c>
      <c r="K265" s="224" t="s">
        <v>519</v>
      </c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  <c r="AJ265" s="238"/>
      <c r="AK265" s="238"/>
      <c r="AL265" s="238"/>
      <c r="AM265" s="238"/>
      <c r="AN265" s="238"/>
      <c r="AO265" s="238"/>
      <c r="AP265" s="238"/>
      <c r="AQ265" s="238"/>
      <c r="AR265" s="238"/>
      <c r="AS265" s="238"/>
      <c r="AT265" s="238"/>
      <c r="AU265" s="238"/>
      <c r="AV265" s="238"/>
      <c r="AW265" s="238"/>
      <c r="AX265" s="238"/>
      <c r="AY265" s="238"/>
      <c r="AZ265" s="238"/>
      <c r="BA265" s="238"/>
      <c r="BB265" s="238"/>
      <c r="BC265" s="238"/>
      <c r="BD265" s="238"/>
      <c r="BE265" s="238"/>
      <c r="BF265" s="238"/>
      <c r="BG265" s="238"/>
      <c r="BH265" s="238"/>
      <c r="BI265" s="238"/>
      <c r="BJ265" s="238"/>
      <c r="BK265" s="238"/>
      <c r="BL265" s="238"/>
      <c r="BM265" s="238"/>
      <c r="BN265" s="238"/>
      <c r="BO265" s="238"/>
      <c r="BP265" s="238"/>
      <c r="BQ265" s="238"/>
      <c r="BR265" s="238"/>
      <c r="BS265" s="238"/>
      <c r="BT265" s="238"/>
      <c r="BU265" s="238"/>
      <c r="BV265" s="238"/>
      <c r="BW265" s="238"/>
      <c r="BX265" s="238"/>
      <c r="BY265" s="238"/>
      <c r="BZ265" s="238"/>
      <c r="CA265" s="238"/>
      <c r="CB265" s="238"/>
      <c r="CC265" s="238"/>
      <c r="CD265" s="238"/>
      <c r="CE265" s="238"/>
      <c r="CF265" s="238"/>
      <c r="CG265" s="238"/>
      <c r="CH265" s="238"/>
      <c r="CI265" s="238"/>
      <c r="CJ265" s="238"/>
      <c r="CK265" s="238"/>
      <c r="CL265" s="238"/>
      <c r="CM265" s="238"/>
      <c r="CN265" s="238"/>
      <c r="CO265" s="238"/>
      <c r="CP265" s="238"/>
      <c r="CQ265" s="238"/>
      <c r="CR265" s="238"/>
      <c r="CS265" s="238"/>
      <c r="CT265" s="238"/>
      <c r="CU265" s="238"/>
      <c r="CV265" s="238"/>
      <c r="CW265" s="238"/>
      <c r="CX265" s="238"/>
      <c r="CY265" s="238"/>
      <c r="CZ265" s="238"/>
      <c r="DA265" s="238"/>
      <c r="DB265" s="238"/>
      <c r="DC265" s="238"/>
      <c r="DD265" s="238"/>
      <c r="DE265" s="238"/>
      <c r="DF265" s="238"/>
      <c r="DG265" s="238"/>
      <c r="DH265" s="238"/>
      <c r="DI265" s="238"/>
      <c r="DJ265" s="238"/>
      <c r="DK265" s="238"/>
      <c r="DL265" s="238"/>
      <c r="DM265" s="238"/>
      <c r="DN265" s="238"/>
      <c r="DO265" s="238"/>
      <c r="DP265" s="238"/>
      <c r="DQ265" s="238"/>
      <c r="DR265" s="238"/>
      <c r="DS265" s="238"/>
      <c r="DT265" s="238"/>
      <c r="DU265" s="238"/>
      <c r="DV265" s="238"/>
      <c r="DW265" s="238"/>
      <c r="DX265" s="238"/>
      <c r="DY265" s="238"/>
      <c r="DZ265" s="238"/>
      <c r="EA265" s="238"/>
      <c r="EB265" s="238"/>
      <c r="EC265" s="238"/>
      <c r="ED265" s="238"/>
      <c r="EE265" s="238"/>
      <c r="EF265" s="238"/>
      <c r="EG265" s="238"/>
      <c r="EH265" s="238"/>
      <c r="EI265" s="238"/>
      <c r="EJ265" s="238"/>
      <c r="EK265" s="238"/>
      <c r="EL265" s="238"/>
      <c r="EM265" s="238"/>
      <c r="EN265" s="238"/>
      <c r="EO265" s="238"/>
      <c r="EP265" s="238"/>
      <c r="EQ265" s="238"/>
      <c r="ER265" s="238"/>
      <c r="ES265" s="238"/>
      <c r="ET265" s="238"/>
      <c r="EU265" s="238"/>
      <c r="EV265" s="238"/>
      <c r="EW265" s="238"/>
      <c r="EX265" s="238"/>
      <c r="EY265" s="238"/>
      <c r="EZ265" s="238"/>
      <c r="FA265" s="238"/>
      <c r="FB265" s="238"/>
      <c r="FC265" s="238"/>
      <c r="FD265" s="238"/>
      <c r="FE265" s="238"/>
      <c r="FF265" s="238"/>
      <c r="FG265" s="238"/>
      <c r="FH265" s="238"/>
      <c r="FI265" s="238"/>
      <c r="FJ265" s="238"/>
      <c r="FK265" s="238"/>
      <c r="FL265" s="238"/>
      <c r="FM265" s="238"/>
      <c r="FN265" s="238"/>
      <c r="FO265" s="238"/>
      <c r="FP265" s="238"/>
    </row>
    <row r="266" spans="1:172">
      <c r="A266" s="203">
        <v>720</v>
      </c>
      <c r="B266" s="199">
        <v>200</v>
      </c>
      <c r="C266" s="199">
        <v>300</v>
      </c>
      <c r="D266" s="199">
        <v>200</v>
      </c>
      <c r="E266" s="196">
        <v>20</v>
      </c>
      <c r="F266" s="196"/>
      <c r="G266" s="221" t="s">
        <v>520</v>
      </c>
      <c r="H266" s="222">
        <v>0</v>
      </c>
      <c r="I266" s="222">
        <v>0</v>
      </c>
      <c r="J266" s="222">
        <f t="shared" si="4"/>
        <v>0</v>
      </c>
      <c r="K266" s="224" t="s">
        <v>521</v>
      </c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  <c r="AJ266" s="238"/>
      <c r="AK266" s="238"/>
      <c r="AL266" s="238"/>
      <c r="AM266" s="238"/>
      <c r="AN266" s="238"/>
      <c r="AO266" s="238"/>
      <c r="AP266" s="238"/>
      <c r="AQ266" s="238"/>
      <c r="AR266" s="238"/>
      <c r="AS266" s="238"/>
      <c r="AT266" s="238"/>
      <c r="AU266" s="238"/>
      <c r="AV266" s="238"/>
      <c r="AW266" s="238"/>
      <c r="AX266" s="238"/>
      <c r="AY266" s="238"/>
      <c r="AZ266" s="238"/>
      <c r="BA266" s="238"/>
      <c r="BB266" s="238"/>
      <c r="BC266" s="238"/>
      <c r="BD266" s="238"/>
      <c r="BE266" s="238"/>
      <c r="BF266" s="238"/>
      <c r="BG266" s="238"/>
      <c r="BH266" s="238"/>
      <c r="BI266" s="238"/>
      <c r="BJ266" s="238"/>
      <c r="BK266" s="238"/>
      <c r="BL266" s="238"/>
      <c r="BM266" s="238"/>
      <c r="BN266" s="238"/>
      <c r="BO266" s="238"/>
      <c r="BP266" s="238"/>
      <c r="BQ266" s="238"/>
      <c r="BR266" s="238"/>
      <c r="BS266" s="238"/>
      <c r="BT266" s="238"/>
      <c r="BU266" s="238"/>
      <c r="BV266" s="238"/>
      <c r="BW266" s="238"/>
      <c r="BX266" s="238"/>
      <c r="BY266" s="238"/>
      <c r="BZ266" s="238"/>
      <c r="CA266" s="238"/>
      <c r="CB266" s="238"/>
      <c r="CC266" s="238"/>
      <c r="CD266" s="238"/>
      <c r="CE266" s="238"/>
      <c r="CF266" s="238"/>
      <c r="CG266" s="238"/>
      <c r="CH266" s="238"/>
      <c r="CI266" s="238"/>
      <c r="CJ266" s="238"/>
      <c r="CK266" s="238"/>
      <c r="CL266" s="238"/>
      <c r="CM266" s="238"/>
      <c r="CN266" s="238"/>
      <c r="CO266" s="238"/>
      <c r="CP266" s="238"/>
      <c r="CQ266" s="238"/>
      <c r="CR266" s="238"/>
      <c r="CS266" s="238"/>
      <c r="CT266" s="238"/>
      <c r="CU266" s="238"/>
      <c r="CV266" s="238"/>
      <c r="CW266" s="238"/>
      <c r="CX266" s="238"/>
      <c r="CY266" s="238"/>
      <c r="CZ266" s="238"/>
      <c r="DA266" s="238"/>
      <c r="DB266" s="238"/>
      <c r="DC266" s="238"/>
      <c r="DD266" s="238"/>
      <c r="DE266" s="238"/>
      <c r="DF266" s="238"/>
      <c r="DG266" s="238"/>
      <c r="DH266" s="238"/>
      <c r="DI266" s="238"/>
      <c r="DJ266" s="238"/>
      <c r="DK266" s="238"/>
      <c r="DL266" s="238"/>
      <c r="DM266" s="238"/>
      <c r="DN266" s="238"/>
      <c r="DO266" s="238"/>
      <c r="DP266" s="238"/>
      <c r="DQ266" s="238"/>
      <c r="DR266" s="238"/>
      <c r="DS266" s="238"/>
      <c r="DT266" s="238"/>
      <c r="DU266" s="238"/>
      <c r="DV266" s="238"/>
      <c r="DW266" s="238"/>
      <c r="DX266" s="238"/>
      <c r="DY266" s="238"/>
      <c r="DZ266" s="238"/>
      <c r="EA266" s="238"/>
      <c r="EB266" s="238"/>
      <c r="EC266" s="238"/>
      <c r="ED266" s="238"/>
      <c r="EE266" s="238"/>
      <c r="EF266" s="238"/>
      <c r="EG266" s="238"/>
      <c r="EH266" s="238"/>
      <c r="EI266" s="238"/>
      <c r="EJ266" s="238"/>
      <c r="EK266" s="238"/>
      <c r="EL266" s="238"/>
      <c r="EM266" s="238"/>
      <c r="EN266" s="238"/>
      <c r="EO266" s="238"/>
      <c r="EP266" s="238"/>
      <c r="EQ266" s="238"/>
      <c r="ER266" s="238"/>
      <c r="ES266" s="238"/>
      <c r="ET266" s="238"/>
      <c r="EU266" s="238"/>
      <c r="EV266" s="238"/>
      <c r="EW266" s="238"/>
      <c r="EX266" s="238"/>
      <c r="EY266" s="238"/>
      <c r="EZ266" s="238"/>
      <c r="FA266" s="238"/>
      <c r="FB266" s="238"/>
      <c r="FC266" s="238"/>
      <c r="FD266" s="238"/>
      <c r="FE266" s="238"/>
      <c r="FF266" s="238"/>
      <c r="FG266" s="238"/>
      <c r="FH266" s="238"/>
      <c r="FI266" s="238"/>
      <c r="FJ266" s="238"/>
      <c r="FK266" s="238"/>
      <c r="FL266" s="238"/>
      <c r="FM266" s="238"/>
      <c r="FN266" s="238"/>
      <c r="FO266" s="238"/>
      <c r="FP266" s="238"/>
    </row>
    <row r="267" spans="1:172" ht="22.5">
      <c r="A267" s="203">
        <v>720</v>
      </c>
      <c r="B267" s="199">
        <v>200</v>
      </c>
      <c r="C267" s="199">
        <v>300</v>
      </c>
      <c r="D267" s="199">
        <v>200</v>
      </c>
      <c r="E267" s="196">
        <v>30</v>
      </c>
      <c r="F267" s="196"/>
      <c r="G267" s="221" t="s">
        <v>522</v>
      </c>
      <c r="H267" s="222">
        <v>0</v>
      </c>
      <c r="I267" s="222">
        <v>0</v>
      </c>
      <c r="J267" s="222">
        <f t="shared" si="4"/>
        <v>0</v>
      </c>
      <c r="K267" s="224" t="s">
        <v>523</v>
      </c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  <c r="AJ267" s="238"/>
      <c r="AK267" s="238"/>
      <c r="AL267" s="238"/>
      <c r="AM267" s="238"/>
      <c r="AN267" s="238"/>
      <c r="AO267" s="238"/>
      <c r="AP267" s="238"/>
      <c r="AQ267" s="238"/>
      <c r="AR267" s="238"/>
      <c r="AS267" s="238"/>
      <c r="AT267" s="238"/>
      <c r="AU267" s="238"/>
      <c r="AV267" s="238"/>
      <c r="AW267" s="238"/>
      <c r="AX267" s="238"/>
      <c r="AY267" s="238"/>
      <c r="AZ267" s="238"/>
      <c r="BA267" s="238"/>
      <c r="BB267" s="238"/>
      <c r="BC267" s="238"/>
      <c r="BD267" s="238"/>
      <c r="BE267" s="238"/>
      <c r="BF267" s="238"/>
      <c r="BG267" s="238"/>
      <c r="BH267" s="238"/>
      <c r="BI267" s="238"/>
      <c r="BJ267" s="238"/>
      <c r="BK267" s="238"/>
      <c r="BL267" s="238"/>
      <c r="BM267" s="238"/>
      <c r="BN267" s="238"/>
      <c r="BO267" s="238"/>
      <c r="BP267" s="238"/>
      <c r="BQ267" s="238"/>
      <c r="BR267" s="238"/>
      <c r="BS267" s="238"/>
      <c r="BT267" s="238"/>
      <c r="BU267" s="238"/>
      <c r="BV267" s="238"/>
      <c r="BW267" s="238"/>
      <c r="BX267" s="238"/>
      <c r="BY267" s="238"/>
      <c r="BZ267" s="238"/>
      <c r="CA267" s="238"/>
      <c r="CB267" s="238"/>
      <c r="CC267" s="238"/>
      <c r="CD267" s="238"/>
      <c r="CE267" s="238"/>
      <c r="CF267" s="238"/>
      <c r="CG267" s="238"/>
      <c r="CH267" s="238"/>
      <c r="CI267" s="238"/>
      <c r="CJ267" s="238"/>
      <c r="CK267" s="238"/>
      <c r="CL267" s="238"/>
      <c r="CM267" s="238"/>
      <c r="CN267" s="238"/>
      <c r="CO267" s="238"/>
      <c r="CP267" s="238"/>
      <c r="CQ267" s="238"/>
      <c r="CR267" s="238"/>
      <c r="CS267" s="238"/>
      <c r="CT267" s="238"/>
      <c r="CU267" s="238"/>
      <c r="CV267" s="238"/>
      <c r="CW267" s="238"/>
      <c r="CX267" s="238"/>
      <c r="CY267" s="238"/>
      <c r="CZ267" s="238"/>
      <c r="DA267" s="238"/>
      <c r="DB267" s="238"/>
      <c r="DC267" s="238"/>
      <c r="DD267" s="238"/>
      <c r="DE267" s="238"/>
      <c r="DF267" s="238"/>
      <c r="DG267" s="238"/>
      <c r="DH267" s="238"/>
      <c r="DI267" s="238"/>
      <c r="DJ267" s="238"/>
      <c r="DK267" s="238"/>
      <c r="DL267" s="238"/>
      <c r="DM267" s="238"/>
      <c r="DN267" s="238"/>
      <c r="DO267" s="238"/>
      <c r="DP267" s="238"/>
      <c r="DQ267" s="238"/>
      <c r="DR267" s="238"/>
      <c r="DS267" s="238"/>
      <c r="DT267" s="238"/>
      <c r="DU267" s="238"/>
      <c r="DV267" s="238"/>
      <c r="DW267" s="238"/>
      <c r="DX267" s="238"/>
      <c r="DY267" s="238"/>
      <c r="DZ267" s="238"/>
      <c r="EA267" s="238"/>
      <c r="EB267" s="238"/>
      <c r="EC267" s="238"/>
      <c r="ED267" s="238"/>
      <c r="EE267" s="238"/>
      <c r="EF267" s="238"/>
      <c r="EG267" s="238"/>
      <c r="EH267" s="238"/>
      <c r="EI267" s="238"/>
      <c r="EJ267" s="238"/>
      <c r="EK267" s="238"/>
      <c r="EL267" s="238"/>
      <c r="EM267" s="238"/>
      <c r="EN267" s="238"/>
      <c r="EO267" s="238"/>
      <c r="EP267" s="238"/>
      <c r="EQ267" s="238"/>
      <c r="ER267" s="238"/>
      <c r="ES267" s="238"/>
      <c r="ET267" s="238"/>
      <c r="EU267" s="238"/>
      <c r="EV267" s="238"/>
      <c r="EW267" s="238"/>
      <c r="EX267" s="238"/>
      <c r="EY267" s="238"/>
      <c r="EZ267" s="238"/>
      <c r="FA267" s="238"/>
      <c r="FB267" s="238"/>
      <c r="FC267" s="238"/>
      <c r="FD267" s="238"/>
      <c r="FE267" s="238"/>
      <c r="FF267" s="238"/>
      <c r="FG267" s="238"/>
      <c r="FH267" s="238"/>
      <c r="FI267" s="238"/>
      <c r="FJ267" s="238"/>
      <c r="FK267" s="238"/>
      <c r="FL267" s="238"/>
      <c r="FM267" s="238"/>
      <c r="FN267" s="238"/>
      <c r="FO267" s="238"/>
      <c r="FP267" s="238"/>
    </row>
    <row r="268" spans="1:172" ht="22.5">
      <c r="A268" s="203">
        <v>720</v>
      </c>
      <c r="B268" s="199">
        <v>200</v>
      </c>
      <c r="C268" s="199">
        <v>300</v>
      </c>
      <c r="D268" s="199">
        <v>200</v>
      </c>
      <c r="E268" s="196">
        <v>40</v>
      </c>
      <c r="F268" s="196"/>
      <c r="G268" s="221" t="s">
        <v>524</v>
      </c>
      <c r="H268" s="222">
        <v>0</v>
      </c>
      <c r="I268" s="222">
        <v>0</v>
      </c>
      <c r="J268" s="222">
        <f t="shared" si="4"/>
        <v>0</v>
      </c>
      <c r="K268" s="224" t="s">
        <v>525</v>
      </c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  <c r="AJ268" s="238"/>
      <c r="AK268" s="238"/>
      <c r="AL268" s="238"/>
      <c r="AM268" s="238"/>
      <c r="AN268" s="238"/>
      <c r="AO268" s="238"/>
      <c r="AP268" s="238"/>
      <c r="AQ268" s="238"/>
      <c r="AR268" s="238"/>
      <c r="AS268" s="238"/>
      <c r="AT268" s="238"/>
      <c r="AU268" s="238"/>
      <c r="AV268" s="238"/>
      <c r="AW268" s="238"/>
      <c r="AX268" s="238"/>
      <c r="AY268" s="238"/>
      <c r="AZ268" s="238"/>
      <c r="BA268" s="238"/>
      <c r="BB268" s="238"/>
      <c r="BC268" s="238"/>
      <c r="BD268" s="238"/>
      <c r="BE268" s="238"/>
      <c r="BF268" s="238"/>
      <c r="BG268" s="238"/>
      <c r="BH268" s="238"/>
      <c r="BI268" s="238"/>
      <c r="BJ268" s="238"/>
      <c r="BK268" s="238"/>
      <c r="BL268" s="238"/>
      <c r="BM268" s="238"/>
      <c r="BN268" s="238"/>
      <c r="BO268" s="238"/>
      <c r="BP268" s="238"/>
      <c r="BQ268" s="238"/>
      <c r="BR268" s="238"/>
      <c r="BS268" s="238"/>
      <c r="BT268" s="238"/>
      <c r="BU268" s="238"/>
      <c r="BV268" s="238"/>
      <c r="BW268" s="238"/>
      <c r="BX268" s="238"/>
      <c r="BY268" s="238"/>
      <c r="BZ268" s="238"/>
      <c r="CA268" s="238"/>
      <c r="CB268" s="238"/>
      <c r="CC268" s="238"/>
      <c r="CD268" s="238"/>
      <c r="CE268" s="238"/>
      <c r="CF268" s="238"/>
      <c r="CG268" s="238"/>
      <c r="CH268" s="238"/>
      <c r="CI268" s="238"/>
      <c r="CJ268" s="238"/>
      <c r="CK268" s="238"/>
      <c r="CL268" s="238"/>
      <c r="CM268" s="238"/>
      <c r="CN268" s="238"/>
      <c r="CO268" s="238"/>
      <c r="CP268" s="238"/>
      <c r="CQ268" s="238"/>
      <c r="CR268" s="238"/>
      <c r="CS268" s="238"/>
      <c r="CT268" s="238"/>
      <c r="CU268" s="238"/>
      <c r="CV268" s="238"/>
      <c r="CW268" s="238"/>
      <c r="CX268" s="238"/>
      <c r="CY268" s="238"/>
      <c r="CZ268" s="238"/>
      <c r="DA268" s="238"/>
      <c r="DB268" s="238"/>
      <c r="DC268" s="238"/>
      <c r="DD268" s="238"/>
      <c r="DE268" s="238"/>
      <c r="DF268" s="238"/>
      <c r="DG268" s="238"/>
      <c r="DH268" s="238"/>
      <c r="DI268" s="238"/>
      <c r="DJ268" s="238"/>
      <c r="DK268" s="238"/>
      <c r="DL268" s="238"/>
      <c r="DM268" s="238"/>
      <c r="DN268" s="238"/>
      <c r="DO268" s="238"/>
      <c r="DP268" s="238"/>
      <c r="DQ268" s="238"/>
      <c r="DR268" s="238"/>
      <c r="DS268" s="238"/>
      <c r="DT268" s="238"/>
      <c r="DU268" s="238"/>
      <c r="DV268" s="238"/>
      <c r="DW268" s="238"/>
      <c r="DX268" s="238"/>
      <c r="DY268" s="238"/>
      <c r="DZ268" s="238"/>
      <c r="EA268" s="238"/>
      <c r="EB268" s="238"/>
      <c r="EC268" s="238"/>
      <c r="ED268" s="238"/>
      <c r="EE268" s="238"/>
      <c r="EF268" s="238"/>
      <c r="EG268" s="238"/>
      <c r="EH268" s="238"/>
      <c r="EI268" s="238"/>
      <c r="EJ268" s="238"/>
      <c r="EK268" s="238"/>
      <c r="EL268" s="238"/>
      <c r="EM268" s="238"/>
      <c r="EN268" s="238"/>
      <c r="EO268" s="238"/>
      <c r="EP268" s="238"/>
      <c r="EQ268" s="238"/>
      <c r="ER268" s="238"/>
      <c r="ES268" s="238"/>
      <c r="ET268" s="238"/>
      <c r="EU268" s="238"/>
      <c r="EV268" s="238"/>
      <c r="EW268" s="238"/>
      <c r="EX268" s="238"/>
      <c r="EY268" s="238"/>
      <c r="EZ268" s="238"/>
      <c r="FA268" s="238"/>
      <c r="FB268" s="238"/>
      <c r="FC268" s="238"/>
      <c r="FD268" s="238"/>
      <c r="FE268" s="238"/>
      <c r="FF268" s="238"/>
      <c r="FG268" s="238"/>
      <c r="FH268" s="238"/>
      <c r="FI268" s="238"/>
      <c r="FJ268" s="238"/>
      <c r="FK268" s="238"/>
      <c r="FL268" s="238"/>
      <c r="FM268" s="238"/>
      <c r="FN268" s="238"/>
      <c r="FO268" s="238"/>
      <c r="FP268" s="238"/>
    </row>
    <row r="269" spans="1:172" ht="22.5">
      <c r="A269" s="203">
        <v>720</v>
      </c>
      <c r="B269" s="199">
        <v>200</v>
      </c>
      <c r="C269" s="199">
        <v>300</v>
      </c>
      <c r="D269" s="199">
        <v>200</v>
      </c>
      <c r="E269" s="196">
        <v>50</v>
      </c>
      <c r="F269" s="196"/>
      <c r="G269" s="221" t="s">
        <v>526</v>
      </c>
      <c r="H269" s="222">
        <v>0</v>
      </c>
      <c r="I269" s="222">
        <v>0</v>
      </c>
      <c r="J269" s="222">
        <f t="shared" si="4"/>
        <v>0</v>
      </c>
      <c r="K269" s="224" t="s">
        <v>527</v>
      </c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  <c r="AJ269" s="238"/>
      <c r="AK269" s="238"/>
      <c r="AL269" s="238"/>
      <c r="AM269" s="238"/>
      <c r="AN269" s="238"/>
      <c r="AO269" s="238"/>
      <c r="AP269" s="238"/>
      <c r="AQ269" s="238"/>
      <c r="AR269" s="238"/>
      <c r="AS269" s="238"/>
      <c r="AT269" s="238"/>
      <c r="AU269" s="238"/>
      <c r="AV269" s="238"/>
      <c r="AW269" s="238"/>
      <c r="AX269" s="238"/>
      <c r="AY269" s="238"/>
      <c r="AZ269" s="238"/>
      <c r="BA269" s="238"/>
      <c r="BB269" s="238"/>
      <c r="BC269" s="238"/>
      <c r="BD269" s="238"/>
      <c r="BE269" s="238"/>
      <c r="BF269" s="238"/>
      <c r="BG269" s="238"/>
      <c r="BH269" s="238"/>
      <c r="BI269" s="238"/>
      <c r="BJ269" s="238"/>
      <c r="BK269" s="238"/>
      <c r="BL269" s="238"/>
      <c r="BM269" s="238"/>
      <c r="BN269" s="238"/>
      <c r="BO269" s="238"/>
      <c r="BP269" s="238"/>
      <c r="BQ269" s="238"/>
      <c r="BR269" s="238"/>
      <c r="BS269" s="238"/>
      <c r="BT269" s="238"/>
      <c r="BU269" s="238"/>
      <c r="BV269" s="238"/>
      <c r="BW269" s="238"/>
      <c r="BX269" s="238"/>
      <c r="BY269" s="238"/>
      <c r="BZ269" s="238"/>
      <c r="CA269" s="238"/>
      <c r="CB269" s="238"/>
      <c r="CC269" s="238"/>
      <c r="CD269" s="238"/>
      <c r="CE269" s="238"/>
      <c r="CF269" s="238"/>
      <c r="CG269" s="238"/>
      <c r="CH269" s="238"/>
      <c r="CI269" s="238"/>
      <c r="CJ269" s="238"/>
      <c r="CK269" s="238"/>
      <c r="CL269" s="238"/>
      <c r="CM269" s="238"/>
      <c r="CN269" s="238"/>
      <c r="CO269" s="238"/>
      <c r="CP269" s="238"/>
      <c r="CQ269" s="238"/>
      <c r="CR269" s="238"/>
      <c r="CS269" s="238"/>
      <c r="CT269" s="238"/>
      <c r="CU269" s="238"/>
      <c r="CV269" s="238"/>
      <c r="CW269" s="238"/>
      <c r="CX269" s="238"/>
      <c r="CY269" s="238"/>
      <c r="CZ269" s="238"/>
      <c r="DA269" s="238"/>
      <c r="DB269" s="238"/>
      <c r="DC269" s="238"/>
      <c r="DD269" s="238"/>
      <c r="DE269" s="238"/>
      <c r="DF269" s="238"/>
      <c r="DG269" s="238"/>
      <c r="DH269" s="238"/>
      <c r="DI269" s="238"/>
      <c r="DJ269" s="238"/>
      <c r="DK269" s="238"/>
      <c r="DL269" s="238"/>
      <c r="DM269" s="238"/>
      <c r="DN269" s="238"/>
      <c r="DO269" s="238"/>
      <c r="DP269" s="238"/>
      <c r="DQ269" s="238"/>
      <c r="DR269" s="238"/>
      <c r="DS269" s="238"/>
      <c r="DT269" s="238"/>
      <c r="DU269" s="238"/>
      <c r="DV269" s="238"/>
      <c r="DW269" s="238"/>
      <c r="DX269" s="238"/>
      <c r="DY269" s="238"/>
      <c r="DZ269" s="238"/>
      <c r="EA269" s="238"/>
      <c r="EB269" s="238"/>
      <c r="EC269" s="238"/>
      <c r="ED269" s="238"/>
      <c r="EE269" s="238"/>
      <c r="EF269" s="238"/>
      <c r="EG269" s="238"/>
      <c r="EH269" s="238"/>
      <c r="EI269" s="238"/>
      <c r="EJ269" s="238"/>
      <c r="EK269" s="238"/>
      <c r="EL269" s="238"/>
      <c r="EM269" s="238"/>
      <c r="EN269" s="238"/>
      <c r="EO269" s="238"/>
      <c r="EP269" s="238"/>
      <c r="EQ269" s="238"/>
      <c r="ER269" s="238"/>
      <c r="ES269" s="238"/>
      <c r="ET269" s="238"/>
      <c r="EU269" s="238"/>
      <c r="EV269" s="238"/>
      <c r="EW269" s="238"/>
      <c r="EX269" s="238"/>
      <c r="EY269" s="238"/>
      <c r="EZ269" s="238"/>
      <c r="FA269" s="238"/>
      <c r="FB269" s="238"/>
      <c r="FC269" s="238"/>
      <c r="FD269" s="238"/>
      <c r="FE269" s="238"/>
      <c r="FF269" s="238"/>
      <c r="FG269" s="238"/>
      <c r="FH269" s="238"/>
      <c r="FI269" s="238"/>
      <c r="FJ269" s="238"/>
      <c r="FK269" s="238"/>
      <c r="FL269" s="238"/>
      <c r="FM269" s="238"/>
      <c r="FN269" s="238"/>
      <c r="FO269" s="238"/>
      <c r="FP269" s="238"/>
    </row>
    <row r="270" spans="1:172" ht="22.5">
      <c r="A270" s="203">
        <v>720</v>
      </c>
      <c r="B270" s="199">
        <v>200</v>
      </c>
      <c r="C270" s="199">
        <v>300</v>
      </c>
      <c r="D270" s="199">
        <v>200</v>
      </c>
      <c r="E270" s="196">
        <v>60</v>
      </c>
      <c r="F270" s="196"/>
      <c r="G270" s="221" t="s">
        <v>528</v>
      </c>
      <c r="H270" s="222">
        <v>108</v>
      </c>
      <c r="I270" s="222">
        <v>0</v>
      </c>
      <c r="J270" s="222">
        <f t="shared" si="4"/>
        <v>-108</v>
      </c>
      <c r="K270" s="224" t="s">
        <v>529</v>
      </c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  <c r="AJ270" s="238"/>
      <c r="AK270" s="238"/>
      <c r="AL270" s="238"/>
      <c r="AM270" s="238"/>
      <c r="AN270" s="238"/>
      <c r="AO270" s="238"/>
      <c r="AP270" s="238"/>
      <c r="AQ270" s="238"/>
      <c r="AR270" s="238"/>
      <c r="AS270" s="238"/>
      <c r="AT270" s="238"/>
      <c r="AU270" s="238"/>
      <c r="AV270" s="238"/>
      <c r="AW270" s="238"/>
      <c r="AX270" s="238"/>
      <c r="AY270" s="238"/>
      <c r="AZ270" s="238"/>
      <c r="BA270" s="238"/>
      <c r="BB270" s="238"/>
      <c r="BC270" s="238"/>
      <c r="BD270" s="238"/>
      <c r="BE270" s="238"/>
      <c r="BF270" s="238"/>
      <c r="BG270" s="238"/>
      <c r="BH270" s="238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8"/>
      <c r="BW270" s="238"/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  <c r="CL270" s="238"/>
      <c r="CM270" s="238"/>
      <c r="CN270" s="238"/>
      <c r="CO270" s="238"/>
      <c r="CP270" s="238"/>
      <c r="CQ270" s="238"/>
      <c r="CR270" s="238"/>
      <c r="CS270" s="238"/>
      <c r="CT270" s="238"/>
      <c r="CU270" s="238"/>
      <c r="CV270" s="238"/>
      <c r="CW270" s="238"/>
      <c r="CX270" s="238"/>
      <c r="CY270" s="238"/>
      <c r="CZ270" s="238"/>
      <c r="DA270" s="238"/>
      <c r="DB270" s="238"/>
      <c r="DC270" s="238"/>
      <c r="DD270" s="238"/>
      <c r="DE270" s="238"/>
      <c r="DF270" s="238"/>
      <c r="DG270" s="238"/>
      <c r="DH270" s="238"/>
      <c r="DI270" s="238"/>
      <c r="DJ270" s="238"/>
      <c r="DK270" s="238"/>
      <c r="DL270" s="238"/>
      <c r="DM270" s="238"/>
      <c r="DN270" s="238"/>
      <c r="DO270" s="238"/>
      <c r="DP270" s="238"/>
      <c r="DQ270" s="238"/>
      <c r="DR270" s="238"/>
      <c r="DS270" s="238"/>
      <c r="DT270" s="238"/>
      <c r="DU270" s="238"/>
      <c r="DV270" s="238"/>
      <c r="DW270" s="238"/>
      <c r="DX270" s="238"/>
      <c r="DY270" s="238"/>
      <c r="DZ270" s="238"/>
      <c r="EA270" s="238"/>
      <c r="EB270" s="238"/>
      <c r="EC270" s="238"/>
      <c r="ED270" s="238"/>
      <c r="EE270" s="238"/>
      <c r="EF270" s="238"/>
      <c r="EG270" s="238"/>
      <c r="EH270" s="238"/>
      <c r="EI270" s="238"/>
      <c r="EJ270" s="238"/>
      <c r="EK270" s="238"/>
      <c r="EL270" s="238"/>
      <c r="EM270" s="238"/>
      <c r="EN270" s="238"/>
      <c r="EO270" s="238"/>
      <c r="EP270" s="238"/>
      <c r="EQ270" s="238"/>
      <c r="ER270" s="238"/>
      <c r="ES270" s="238"/>
      <c r="ET270" s="238"/>
      <c r="EU270" s="238"/>
      <c r="EV270" s="238"/>
      <c r="EW270" s="238"/>
      <c r="EX270" s="238"/>
      <c r="EY270" s="238"/>
      <c r="EZ270" s="238"/>
      <c r="FA270" s="238"/>
      <c r="FB270" s="238"/>
      <c r="FC270" s="238"/>
      <c r="FD270" s="238"/>
      <c r="FE270" s="238"/>
      <c r="FF270" s="238"/>
      <c r="FG270" s="238"/>
      <c r="FH270" s="238"/>
      <c r="FI270" s="238"/>
      <c r="FJ270" s="238"/>
      <c r="FK270" s="238"/>
      <c r="FL270" s="238"/>
      <c r="FM270" s="238"/>
      <c r="FN270" s="238"/>
      <c r="FO270" s="238"/>
      <c r="FP270" s="238"/>
    </row>
    <row r="271" spans="1:172">
      <c r="A271" s="203">
        <v>720</v>
      </c>
      <c r="B271" s="199">
        <v>200</v>
      </c>
      <c r="C271" s="199">
        <v>300</v>
      </c>
      <c r="D271" s="199">
        <v>200</v>
      </c>
      <c r="E271" s="196">
        <v>90</v>
      </c>
      <c r="F271" s="196"/>
      <c r="G271" s="221" t="s">
        <v>530</v>
      </c>
      <c r="H271" s="222">
        <v>2903</v>
      </c>
      <c r="I271" s="222">
        <v>0</v>
      </c>
      <c r="J271" s="222">
        <f t="shared" si="4"/>
        <v>-2903</v>
      </c>
      <c r="K271" s="224" t="s">
        <v>531</v>
      </c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8"/>
      <c r="AM271" s="238"/>
      <c r="AN271" s="238"/>
      <c r="AO271" s="238"/>
      <c r="AP271" s="238"/>
      <c r="AQ271" s="238"/>
      <c r="AR271" s="238"/>
      <c r="AS271" s="238"/>
      <c r="AT271" s="238"/>
      <c r="AU271" s="238"/>
      <c r="AV271" s="238"/>
      <c r="AW271" s="238"/>
      <c r="AX271" s="238"/>
      <c r="AY271" s="238"/>
      <c r="AZ271" s="238"/>
      <c r="BA271" s="238"/>
      <c r="BB271" s="238"/>
      <c r="BC271" s="238"/>
      <c r="BD271" s="238"/>
      <c r="BE271" s="238"/>
      <c r="BF271" s="238"/>
      <c r="BG271" s="238"/>
      <c r="BH271" s="238"/>
      <c r="BI271" s="238"/>
      <c r="BJ271" s="238"/>
      <c r="BK271" s="238"/>
      <c r="BL271" s="238"/>
      <c r="BM271" s="238"/>
      <c r="BN271" s="238"/>
      <c r="BO271" s="238"/>
      <c r="BP271" s="238"/>
      <c r="BQ271" s="238"/>
      <c r="BR271" s="238"/>
      <c r="BS271" s="238"/>
      <c r="BT271" s="238"/>
      <c r="BU271" s="238"/>
      <c r="BV271" s="238"/>
      <c r="BW271" s="238"/>
      <c r="BX271" s="238"/>
      <c r="BY271" s="238"/>
      <c r="BZ271" s="238"/>
      <c r="CA271" s="238"/>
      <c r="CB271" s="238"/>
      <c r="CC271" s="238"/>
      <c r="CD271" s="238"/>
      <c r="CE271" s="238"/>
      <c r="CF271" s="238"/>
      <c r="CG271" s="238"/>
      <c r="CH271" s="238"/>
      <c r="CI271" s="238"/>
      <c r="CJ271" s="238"/>
      <c r="CK271" s="238"/>
      <c r="CL271" s="238"/>
      <c r="CM271" s="238"/>
      <c r="CN271" s="238"/>
      <c r="CO271" s="238"/>
      <c r="CP271" s="238"/>
      <c r="CQ271" s="238"/>
      <c r="CR271" s="238"/>
      <c r="CS271" s="238"/>
      <c r="CT271" s="238"/>
      <c r="CU271" s="238"/>
      <c r="CV271" s="238"/>
      <c r="CW271" s="238"/>
      <c r="CX271" s="238"/>
      <c r="CY271" s="238"/>
      <c r="CZ271" s="238"/>
      <c r="DA271" s="238"/>
      <c r="DB271" s="238"/>
      <c r="DC271" s="238"/>
      <c r="DD271" s="238"/>
      <c r="DE271" s="238"/>
      <c r="DF271" s="238"/>
      <c r="DG271" s="238"/>
      <c r="DH271" s="238"/>
      <c r="DI271" s="238"/>
      <c r="DJ271" s="238"/>
      <c r="DK271" s="238"/>
      <c r="DL271" s="238"/>
      <c r="DM271" s="238"/>
      <c r="DN271" s="238"/>
      <c r="DO271" s="238"/>
      <c r="DP271" s="238"/>
      <c r="DQ271" s="238"/>
      <c r="DR271" s="238"/>
      <c r="DS271" s="238"/>
      <c r="DT271" s="238"/>
      <c r="DU271" s="238"/>
      <c r="DV271" s="238"/>
      <c r="DW271" s="238"/>
      <c r="DX271" s="238"/>
      <c r="DY271" s="238"/>
      <c r="DZ271" s="238"/>
      <c r="EA271" s="238"/>
      <c r="EB271" s="238"/>
      <c r="EC271" s="238"/>
      <c r="ED271" s="238"/>
      <c r="EE271" s="238"/>
      <c r="EF271" s="238"/>
      <c r="EG271" s="238"/>
      <c r="EH271" s="238"/>
      <c r="EI271" s="238"/>
      <c r="EJ271" s="238"/>
      <c r="EK271" s="238"/>
      <c r="EL271" s="238"/>
      <c r="EM271" s="238"/>
      <c r="EN271" s="238"/>
      <c r="EO271" s="238"/>
      <c r="EP271" s="238"/>
      <c r="EQ271" s="238"/>
      <c r="ER271" s="238"/>
      <c r="ES271" s="238"/>
      <c r="ET271" s="238"/>
      <c r="EU271" s="238"/>
      <c r="EV271" s="238"/>
      <c r="EW271" s="238"/>
      <c r="EX271" s="238"/>
      <c r="EY271" s="238"/>
      <c r="EZ271" s="238"/>
      <c r="FA271" s="238"/>
      <c r="FB271" s="238"/>
      <c r="FC271" s="238"/>
      <c r="FD271" s="238"/>
      <c r="FE271" s="238"/>
      <c r="FF271" s="238"/>
      <c r="FG271" s="238"/>
      <c r="FH271" s="238"/>
      <c r="FI271" s="238"/>
      <c r="FJ271" s="238"/>
      <c r="FK271" s="238"/>
      <c r="FL271" s="238"/>
      <c r="FM271" s="238"/>
      <c r="FN271" s="238"/>
      <c r="FO271" s="238"/>
      <c r="FP271" s="238"/>
    </row>
    <row r="272" spans="1:172" ht="12" thickBot="1">
      <c r="A272" s="210">
        <v>720</v>
      </c>
      <c r="B272" s="211">
        <v>200</v>
      </c>
      <c r="C272" s="212">
        <v>400</v>
      </c>
      <c r="D272" s="212"/>
      <c r="E272" s="212"/>
      <c r="F272" s="212"/>
      <c r="G272" s="239" t="s">
        <v>488</v>
      </c>
      <c r="H272" s="240">
        <v>5058</v>
      </c>
      <c r="I272" s="240">
        <v>0</v>
      </c>
      <c r="J272" s="240">
        <f t="shared" si="4"/>
        <v>-5058</v>
      </c>
      <c r="K272" s="241" t="s">
        <v>532</v>
      </c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  <c r="AJ272" s="238"/>
      <c r="AK272" s="238"/>
      <c r="AL272" s="238"/>
      <c r="AM272" s="238"/>
      <c r="AN272" s="238"/>
      <c r="AO272" s="238"/>
      <c r="AP272" s="238"/>
      <c r="AQ272" s="238"/>
      <c r="AR272" s="238"/>
      <c r="AS272" s="238"/>
      <c r="AT272" s="238"/>
      <c r="AU272" s="238"/>
      <c r="AV272" s="238"/>
      <c r="AW272" s="238"/>
      <c r="AX272" s="238"/>
      <c r="AY272" s="238"/>
      <c r="AZ272" s="238"/>
      <c r="BA272" s="238"/>
      <c r="BB272" s="238"/>
      <c r="BC272" s="238"/>
      <c r="BD272" s="238"/>
      <c r="BE272" s="238"/>
      <c r="BF272" s="238"/>
      <c r="BG272" s="238"/>
      <c r="BH272" s="238"/>
      <c r="BI272" s="238"/>
      <c r="BJ272" s="238"/>
      <c r="BK272" s="238"/>
      <c r="BL272" s="238"/>
      <c r="BM272" s="238"/>
      <c r="BN272" s="238"/>
      <c r="BO272" s="238"/>
      <c r="BP272" s="238"/>
      <c r="BQ272" s="238"/>
      <c r="BR272" s="238"/>
      <c r="BS272" s="238"/>
      <c r="BT272" s="238"/>
      <c r="BU272" s="238"/>
      <c r="BV272" s="238"/>
      <c r="BW272" s="238"/>
      <c r="BX272" s="238"/>
      <c r="BY272" s="238"/>
      <c r="BZ272" s="238"/>
      <c r="CA272" s="238"/>
      <c r="CB272" s="238"/>
      <c r="CC272" s="238"/>
      <c r="CD272" s="238"/>
      <c r="CE272" s="238"/>
      <c r="CF272" s="238"/>
      <c r="CG272" s="238"/>
      <c r="CH272" s="238"/>
      <c r="CI272" s="238"/>
      <c r="CJ272" s="238"/>
      <c r="CK272" s="238"/>
      <c r="CL272" s="238"/>
      <c r="CM272" s="238"/>
      <c r="CN272" s="238"/>
      <c r="CO272" s="238"/>
      <c r="CP272" s="238"/>
      <c r="CQ272" s="238"/>
      <c r="CR272" s="238"/>
      <c r="CS272" s="238"/>
      <c r="CT272" s="238"/>
      <c r="CU272" s="238"/>
      <c r="CV272" s="238"/>
      <c r="CW272" s="238"/>
      <c r="CX272" s="238"/>
      <c r="CY272" s="238"/>
      <c r="CZ272" s="238"/>
      <c r="DA272" s="238"/>
      <c r="DB272" s="238"/>
      <c r="DC272" s="238"/>
      <c r="DD272" s="238"/>
      <c r="DE272" s="238"/>
      <c r="DF272" s="238"/>
      <c r="DG272" s="238"/>
      <c r="DH272" s="238"/>
      <c r="DI272" s="238"/>
      <c r="DJ272" s="238"/>
      <c r="DK272" s="238"/>
      <c r="DL272" s="238"/>
      <c r="DM272" s="238"/>
      <c r="DN272" s="238"/>
      <c r="DO272" s="238"/>
      <c r="DP272" s="238"/>
      <c r="DQ272" s="238"/>
      <c r="DR272" s="238"/>
      <c r="DS272" s="238"/>
      <c r="DT272" s="238"/>
      <c r="DU272" s="238"/>
      <c r="DV272" s="238"/>
      <c r="DW272" s="238"/>
      <c r="DX272" s="238"/>
      <c r="DY272" s="238"/>
      <c r="DZ272" s="238"/>
      <c r="EA272" s="238"/>
      <c r="EB272" s="238"/>
      <c r="EC272" s="238"/>
      <c r="ED272" s="238"/>
      <c r="EE272" s="238"/>
      <c r="EF272" s="238"/>
      <c r="EG272" s="238"/>
      <c r="EH272" s="238"/>
      <c r="EI272" s="238"/>
      <c r="EJ272" s="238"/>
      <c r="EK272" s="238"/>
      <c r="EL272" s="238"/>
      <c r="EM272" s="238"/>
      <c r="EN272" s="238"/>
      <c r="EO272" s="238"/>
      <c r="EP272" s="238"/>
      <c r="EQ272" s="238"/>
      <c r="ER272" s="238"/>
      <c r="ES272" s="238"/>
      <c r="ET272" s="238"/>
      <c r="EU272" s="238"/>
      <c r="EV272" s="238"/>
      <c r="EW272" s="238"/>
      <c r="EX272" s="238"/>
      <c r="EY272" s="238"/>
      <c r="EZ272" s="238"/>
      <c r="FA272" s="238"/>
      <c r="FB272" s="238"/>
      <c r="FC272" s="238"/>
      <c r="FD272" s="238"/>
      <c r="FE272" s="238"/>
      <c r="FF272" s="238"/>
      <c r="FG272" s="238"/>
      <c r="FH272" s="238"/>
      <c r="FI272" s="238"/>
      <c r="FJ272" s="238"/>
      <c r="FK272" s="238"/>
      <c r="FL272" s="238"/>
      <c r="FM272" s="238"/>
      <c r="FN272" s="238"/>
      <c r="FO272" s="238"/>
      <c r="FP272" s="238"/>
    </row>
    <row r="273" spans="1:172">
      <c r="A273" s="213"/>
      <c r="B273" s="213"/>
      <c r="C273" s="213"/>
      <c r="D273" s="213"/>
      <c r="E273" s="213"/>
      <c r="F273" s="213"/>
      <c r="G273" s="242" t="s">
        <v>533</v>
      </c>
      <c r="H273" s="243">
        <f>SUM(H3:H272)</f>
        <v>428143633</v>
      </c>
      <c r="I273" s="243">
        <f>SUM(I3:I272)</f>
        <v>404333227</v>
      </c>
      <c r="J273" s="244">
        <f t="shared" si="4"/>
        <v>-23810406</v>
      </c>
      <c r="K273" s="213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  <c r="AJ273" s="238"/>
      <c r="AK273" s="238"/>
      <c r="AL273" s="238"/>
      <c r="AM273" s="238"/>
      <c r="AN273" s="238"/>
      <c r="AO273" s="238"/>
      <c r="AP273" s="238"/>
      <c r="AQ273" s="238"/>
      <c r="AR273" s="238"/>
      <c r="AS273" s="238"/>
      <c r="AT273" s="238"/>
      <c r="AU273" s="238"/>
      <c r="AV273" s="238"/>
      <c r="AW273" s="238"/>
      <c r="AX273" s="238"/>
      <c r="AY273" s="238"/>
      <c r="AZ273" s="238"/>
      <c r="BA273" s="238"/>
      <c r="BB273" s="238"/>
      <c r="BC273" s="238"/>
      <c r="BD273" s="238"/>
      <c r="BE273" s="238"/>
      <c r="BF273" s="238"/>
      <c r="BG273" s="238"/>
      <c r="BH273" s="238"/>
      <c r="BI273" s="238"/>
      <c r="BJ273" s="238"/>
      <c r="BK273" s="238"/>
      <c r="BL273" s="238"/>
      <c r="BM273" s="238"/>
      <c r="BN273" s="238"/>
      <c r="BO273" s="238"/>
      <c r="BP273" s="238"/>
      <c r="BQ273" s="238"/>
      <c r="BR273" s="238"/>
      <c r="BS273" s="238"/>
      <c r="BT273" s="238"/>
      <c r="BU273" s="238"/>
      <c r="BV273" s="238"/>
      <c r="BW273" s="238"/>
      <c r="BX273" s="238"/>
      <c r="BY273" s="238"/>
      <c r="BZ273" s="238"/>
      <c r="CA273" s="238"/>
      <c r="CB273" s="238"/>
      <c r="CC273" s="238"/>
      <c r="CD273" s="238"/>
      <c r="CE273" s="238"/>
      <c r="CF273" s="238"/>
      <c r="CG273" s="238"/>
      <c r="CH273" s="238"/>
      <c r="CI273" s="238"/>
      <c r="CJ273" s="238"/>
      <c r="CK273" s="238"/>
      <c r="CL273" s="238"/>
      <c r="CM273" s="238"/>
      <c r="CN273" s="238"/>
      <c r="CO273" s="238"/>
      <c r="CP273" s="238"/>
      <c r="CQ273" s="238"/>
      <c r="CR273" s="238"/>
      <c r="CS273" s="238"/>
      <c r="CT273" s="238"/>
      <c r="CU273" s="238"/>
      <c r="CV273" s="238"/>
      <c r="CW273" s="238"/>
      <c r="CX273" s="238"/>
      <c r="CY273" s="238"/>
      <c r="CZ273" s="238"/>
      <c r="DA273" s="238"/>
      <c r="DB273" s="238"/>
      <c r="DC273" s="238"/>
      <c r="DD273" s="238"/>
      <c r="DE273" s="238"/>
      <c r="DF273" s="238"/>
      <c r="DG273" s="238"/>
      <c r="DH273" s="238"/>
      <c r="DI273" s="238"/>
      <c r="DJ273" s="238"/>
      <c r="DK273" s="238"/>
      <c r="DL273" s="238"/>
      <c r="DM273" s="238"/>
      <c r="DN273" s="238"/>
      <c r="DO273" s="238"/>
      <c r="DP273" s="238"/>
      <c r="DQ273" s="238"/>
      <c r="DR273" s="238"/>
      <c r="DS273" s="238"/>
      <c r="DT273" s="238"/>
      <c r="DU273" s="238"/>
      <c r="DV273" s="238"/>
      <c r="DW273" s="238"/>
      <c r="DX273" s="238"/>
      <c r="DY273" s="238"/>
      <c r="DZ273" s="238"/>
      <c r="EA273" s="238"/>
      <c r="EB273" s="238"/>
      <c r="EC273" s="238"/>
      <c r="ED273" s="238"/>
      <c r="EE273" s="238"/>
      <c r="EF273" s="238"/>
      <c r="EG273" s="238"/>
      <c r="EH273" s="238"/>
      <c r="EI273" s="238"/>
      <c r="EJ273" s="238"/>
      <c r="EK273" s="238"/>
      <c r="EL273" s="238"/>
      <c r="EM273" s="238"/>
      <c r="EN273" s="238"/>
      <c r="EO273" s="238"/>
      <c r="EP273" s="238"/>
      <c r="EQ273" s="238"/>
      <c r="ER273" s="238"/>
      <c r="ES273" s="238"/>
      <c r="ET273" s="238"/>
      <c r="EU273" s="238"/>
      <c r="EV273" s="238"/>
      <c r="EW273" s="238"/>
      <c r="EX273" s="238"/>
      <c r="EY273" s="238"/>
      <c r="EZ273" s="238"/>
      <c r="FA273" s="238"/>
      <c r="FB273" s="238"/>
      <c r="FC273" s="238"/>
      <c r="FD273" s="238"/>
      <c r="FE273" s="238"/>
      <c r="FF273" s="238"/>
      <c r="FG273" s="238"/>
      <c r="FH273" s="238"/>
      <c r="FI273" s="238"/>
      <c r="FJ273" s="238"/>
      <c r="FK273" s="238"/>
      <c r="FL273" s="238"/>
      <c r="FM273" s="238"/>
      <c r="FN273" s="238"/>
      <c r="FO273" s="238"/>
      <c r="FP273" s="238"/>
    </row>
    <row r="274" spans="1:172">
      <c r="A274" s="213"/>
      <c r="B274" s="213"/>
      <c r="C274" s="213"/>
      <c r="D274" s="213"/>
      <c r="E274" s="213"/>
      <c r="F274" s="213"/>
      <c r="G274" s="242" t="s">
        <v>534</v>
      </c>
      <c r="H274" s="243">
        <f>+'Alimentazione CE Costi'!H895</f>
        <v>427544271</v>
      </c>
      <c r="I274" s="243">
        <f>+'Alimentazione CE Costi'!I895</f>
        <v>404333227</v>
      </c>
      <c r="J274" s="244">
        <f>+'Alimentazione CE Costi'!J895</f>
        <v>-23211044</v>
      </c>
      <c r="K274" s="213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  <c r="AJ274" s="238"/>
      <c r="AK274" s="238"/>
      <c r="AL274" s="238"/>
      <c r="AM274" s="238"/>
      <c r="AN274" s="238"/>
      <c r="AO274" s="238"/>
      <c r="AP274" s="238"/>
      <c r="AQ274" s="238"/>
      <c r="AR274" s="238"/>
      <c r="AS274" s="238"/>
      <c r="AT274" s="238"/>
      <c r="AU274" s="238"/>
      <c r="AV274" s="238"/>
      <c r="AW274" s="238"/>
      <c r="AX274" s="238"/>
      <c r="AY274" s="238"/>
      <c r="AZ274" s="238"/>
      <c r="BA274" s="238"/>
      <c r="BB274" s="238"/>
      <c r="BC274" s="238"/>
      <c r="BD274" s="238"/>
      <c r="BE274" s="238"/>
      <c r="BF274" s="238"/>
      <c r="BG274" s="238"/>
      <c r="BH274" s="238"/>
      <c r="BI274" s="238"/>
      <c r="BJ274" s="238"/>
      <c r="BK274" s="238"/>
      <c r="BL274" s="238"/>
      <c r="BM274" s="238"/>
      <c r="BN274" s="238"/>
      <c r="BO274" s="238"/>
      <c r="BP274" s="238"/>
      <c r="BQ274" s="238"/>
      <c r="BR274" s="238"/>
      <c r="BS274" s="238"/>
      <c r="BT274" s="238"/>
      <c r="BU274" s="238"/>
      <c r="BV274" s="238"/>
      <c r="BW274" s="238"/>
      <c r="BX274" s="238"/>
      <c r="BY274" s="238"/>
      <c r="BZ274" s="238"/>
      <c r="CA274" s="238"/>
      <c r="CB274" s="238"/>
      <c r="CC274" s="238"/>
      <c r="CD274" s="238"/>
      <c r="CE274" s="238"/>
      <c r="CF274" s="238"/>
      <c r="CG274" s="238"/>
      <c r="CH274" s="238"/>
      <c r="CI274" s="238"/>
      <c r="CJ274" s="238"/>
      <c r="CK274" s="238"/>
      <c r="CL274" s="238"/>
      <c r="CM274" s="238"/>
      <c r="CN274" s="238"/>
      <c r="CO274" s="238"/>
      <c r="CP274" s="238"/>
      <c r="CQ274" s="238"/>
      <c r="CR274" s="238"/>
      <c r="CS274" s="238"/>
      <c r="CT274" s="238"/>
      <c r="CU274" s="238"/>
      <c r="CV274" s="238"/>
      <c r="CW274" s="238"/>
      <c r="CX274" s="238"/>
      <c r="CY274" s="238"/>
      <c r="CZ274" s="238"/>
      <c r="DA274" s="238"/>
      <c r="DB274" s="238"/>
      <c r="DC274" s="238"/>
      <c r="DD274" s="238"/>
      <c r="DE274" s="238"/>
      <c r="DF274" s="238"/>
      <c r="DG274" s="238"/>
      <c r="DH274" s="238"/>
      <c r="DI274" s="238"/>
      <c r="DJ274" s="238"/>
      <c r="DK274" s="238"/>
      <c r="DL274" s="238"/>
      <c r="DM274" s="238"/>
      <c r="DN274" s="238"/>
      <c r="DO274" s="238"/>
      <c r="DP274" s="238"/>
      <c r="DQ274" s="238"/>
      <c r="DR274" s="238"/>
      <c r="DS274" s="238"/>
      <c r="DT274" s="238"/>
      <c r="DU274" s="238"/>
      <c r="DV274" s="238"/>
      <c r="DW274" s="238"/>
      <c r="DX274" s="238"/>
      <c r="DY274" s="238"/>
      <c r="DZ274" s="238"/>
      <c r="EA274" s="238"/>
      <c r="EB274" s="238"/>
      <c r="EC274" s="238"/>
      <c r="ED274" s="238"/>
      <c r="EE274" s="238"/>
      <c r="EF274" s="238"/>
      <c r="EG274" s="238"/>
      <c r="EH274" s="238"/>
      <c r="EI274" s="238"/>
      <c r="EJ274" s="238"/>
      <c r="EK274" s="238"/>
      <c r="EL274" s="238"/>
      <c r="EM274" s="238"/>
      <c r="EN274" s="238"/>
      <c r="EO274" s="238"/>
      <c r="EP274" s="238"/>
      <c r="EQ274" s="238"/>
      <c r="ER274" s="238"/>
      <c r="ES274" s="238"/>
      <c r="ET274" s="238"/>
      <c r="EU274" s="238"/>
      <c r="EV274" s="238"/>
      <c r="EW274" s="238"/>
      <c r="EX274" s="238"/>
      <c r="EY274" s="238"/>
      <c r="EZ274" s="238"/>
      <c r="FA274" s="238"/>
      <c r="FB274" s="238"/>
      <c r="FC274" s="238"/>
      <c r="FD274" s="238"/>
      <c r="FE274" s="238"/>
      <c r="FF274" s="238"/>
      <c r="FG274" s="238"/>
      <c r="FH274" s="238"/>
      <c r="FI274" s="238"/>
      <c r="FJ274" s="238"/>
      <c r="FK274" s="238"/>
      <c r="FL274" s="238"/>
      <c r="FM274" s="238"/>
      <c r="FN274" s="238"/>
      <c r="FO274" s="238"/>
      <c r="FP274" s="238"/>
    </row>
    <row r="275" spans="1:172">
      <c r="A275" s="213"/>
      <c r="B275" s="213"/>
      <c r="C275" s="213"/>
      <c r="D275" s="213"/>
      <c r="E275" s="213"/>
      <c r="F275" s="213"/>
      <c r="G275" s="242" t="s">
        <v>535</v>
      </c>
      <c r="H275" s="243">
        <f>+H273-H274</f>
        <v>599362</v>
      </c>
      <c r="I275" s="243">
        <f>+I273-I274</f>
        <v>0</v>
      </c>
      <c r="J275" s="244">
        <f>+J273-J274</f>
        <v>-599362</v>
      </c>
      <c r="K275" s="213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  <c r="AJ275" s="238"/>
      <c r="AK275" s="238"/>
      <c r="AL275" s="238"/>
      <c r="AM275" s="238"/>
      <c r="AN275" s="238"/>
      <c r="AO275" s="238"/>
      <c r="AP275" s="238"/>
      <c r="AQ275" s="238"/>
      <c r="AR275" s="238"/>
      <c r="AS275" s="238"/>
      <c r="AT275" s="238"/>
      <c r="AU275" s="238"/>
      <c r="AV275" s="238"/>
      <c r="AW275" s="238"/>
      <c r="AX275" s="238"/>
      <c r="AY275" s="238"/>
      <c r="AZ275" s="238"/>
      <c r="BA275" s="238"/>
      <c r="BB275" s="238"/>
      <c r="BC275" s="238"/>
      <c r="BD275" s="238"/>
      <c r="BE275" s="238"/>
      <c r="BF275" s="238"/>
      <c r="BG275" s="238"/>
      <c r="BH275" s="238"/>
      <c r="BI275" s="238"/>
      <c r="BJ275" s="238"/>
      <c r="BK275" s="238"/>
      <c r="BL275" s="238"/>
      <c r="BM275" s="238"/>
      <c r="BN275" s="238"/>
      <c r="BO275" s="238"/>
      <c r="BP275" s="238"/>
      <c r="BQ275" s="238"/>
      <c r="BR275" s="238"/>
      <c r="BS275" s="238"/>
      <c r="BT275" s="238"/>
      <c r="BU275" s="238"/>
      <c r="BV275" s="238"/>
      <c r="BW275" s="238"/>
      <c r="BX275" s="238"/>
      <c r="BY275" s="238"/>
      <c r="BZ275" s="238"/>
      <c r="CA275" s="238"/>
      <c r="CB275" s="238"/>
      <c r="CC275" s="238"/>
      <c r="CD275" s="238"/>
      <c r="CE275" s="238"/>
      <c r="CF275" s="238"/>
      <c r="CG275" s="238"/>
      <c r="CH275" s="238"/>
      <c r="CI275" s="238"/>
      <c r="CJ275" s="238"/>
      <c r="CK275" s="238"/>
      <c r="CL275" s="238"/>
      <c r="CM275" s="238"/>
      <c r="CN275" s="238"/>
      <c r="CO275" s="238"/>
      <c r="CP275" s="238"/>
      <c r="CQ275" s="238"/>
      <c r="CR275" s="238"/>
      <c r="CS275" s="238"/>
      <c r="CT275" s="238"/>
      <c r="CU275" s="238"/>
      <c r="CV275" s="238"/>
      <c r="CW275" s="238"/>
      <c r="CX275" s="238"/>
      <c r="CY275" s="238"/>
      <c r="CZ275" s="238"/>
      <c r="DA275" s="238"/>
      <c r="DB275" s="238"/>
      <c r="DC275" s="238"/>
      <c r="DD275" s="238"/>
      <c r="DE275" s="238"/>
      <c r="DF275" s="238"/>
      <c r="DG275" s="238"/>
      <c r="DH275" s="238"/>
      <c r="DI275" s="238"/>
      <c r="DJ275" s="238"/>
      <c r="DK275" s="238"/>
      <c r="DL275" s="238"/>
      <c r="DM275" s="238"/>
      <c r="DN275" s="238"/>
      <c r="DO275" s="238"/>
      <c r="DP275" s="238"/>
      <c r="DQ275" s="238"/>
      <c r="DR275" s="238"/>
      <c r="DS275" s="238"/>
      <c r="DT275" s="238"/>
      <c r="DU275" s="238"/>
      <c r="DV275" s="238"/>
      <c r="DW275" s="238"/>
      <c r="DX275" s="238"/>
      <c r="DY275" s="238"/>
      <c r="DZ275" s="238"/>
      <c r="EA275" s="238"/>
      <c r="EB275" s="238"/>
      <c r="EC275" s="238"/>
      <c r="ED275" s="238"/>
      <c r="EE275" s="238"/>
      <c r="EF275" s="238"/>
      <c r="EG275" s="238"/>
      <c r="EH275" s="238"/>
      <c r="EI275" s="238"/>
      <c r="EJ275" s="238"/>
      <c r="EK275" s="238"/>
      <c r="EL275" s="238"/>
      <c r="EM275" s="238"/>
      <c r="EN275" s="238"/>
      <c r="EO275" s="238"/>
      <c r="EP275" s="238"/>
      <c r="EQ275" s="238"/>
      <c r="ER275" s="238"/>
      <c r="ES275" s="238"/>
      <c r="ET275" s="238"/>
      <c r="EU275" s="238"/>
      <c r="EV275" s="238"/>
      <c r="EW275" s="238"/>
      <c r="EX275" s="238"/>
      <c r="EY275" s="238"/>
      <c r="EZ275" s="238"/>
      <c r="FA275" s="238"/>
      <c r="FB275" s="238"/>
      <c r="FC275" s="238"/>
      <c r="FD275" s="238"/>
      <c r="FE275" s="238"/>
      <c r="FF275" s="238"/>
      <c r="FG275" s="238"/>
      <c r="FH275" s="238"/>
      <c r="FI275" s="238"/>
      <c r="FJ275" s="238"/>
      <c r="FK275" s="238"/>
      <c r="FL275" s="238"/>
      <c r="FM275" s="238"/>
      <c r="FN275" s="238"/>
      <c r="FO275" s="238"/>
      <c r="FP275" s="238"/>
    </row>
  </sheetData>
  <mergeCells count="4">
    <mergeCell ref="J1:J2"/>
    <mergeCell ref="K1:K2"/>
    <mergeCell ref="G1:G2"/>
    <mergeCell ref="H1:H2"/>
  </mergeCells>
  <pageMargins left="0.31496062992125984" right="0.31496062992125984" top="0.35433070866141736" bottom="0.35433070866141736" header="0.31496062992125984" footer="0.31496062992125984"/>
  <pageSetup paperSize="9" scale="55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15"/>
  <sheetViews>
    <sheetView tabSelected="1" topLeftCell="A20" zoomScaleNormal="100" workbookViewId="0">
      <selection activeCell="D115" sqref="D115"/>
    </sheetView>
  </sheetViews>
  <sheetFormatPr defaultRowHeight="12.75"/>
  <cols>
    <col min="2" max="2" width="80.5703125" bestFit="1" customWidth="1"/>
    <col min="3" max="3" width="15.7109375" customWidth="1"/>
    <col min="4" max="4" width="17" customWidth="1"/>
  </cols>
  <sheetData>
    <row r="1" spans="1:15" ht="16.149999999999999" customHeight="1"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</row>
    <row r="2" spans="1:15" ht="15.75">
      <c r="A2" s="724" t="s">
        <v>2353</v>
      </c>
      <c r="B2" s="724"/>
      <c r="C2" s="724"/>
      <c r="D2" s="724"/>
    </row>
    <row r="3" spans="1:15" ht="15.75">
      <c r="C3" s="501"/>
      <c r="D3" s="501"/>
    </row>
    <row r="4" spans="1:15" ht="24" customHeight="1">
      <c r="A4" s="725" t="s">
        <v>2346</v>
      </c>
      <c r="B4" s="725"/>
      <c r="C4" s="502" t="s">
        <v>2347</v>
      </c>
      <c r="D4" s="502" t="s">
        <v>2348</v>
      </c>
    </row>
    <row r="5" spans="1:15">
      <c r="A5" s="467"/>
      <c r="B5" s="467"/>
      <c r="C5" s="468"/>
      <c r="D5" s="469"/>
    </row>
    <row r="6" spans="1:15">
      <c r="A6" s="470" t="s">
        <v>2237</v>
      </c>
      <c r="B6" s="471"/>
      <c r="C6" s="472"/>
      <c r="D6" s="473"/>
    </row>
    <row r="7" spans="1:15">
      <c r="A7" s="474" t="s">
        <v>2238</v>
      </c>
      <c r="B7" s="474" t="s">
        <v>2239</v>
      </c>
      <c r="C7" s="475">
        <f>+'Schema CE'!D120</f>
        <v>0</v>
      </c>
      <c r="D7" s="475">
        <f>+'Schema CE'!E120</f>
        <v>599362</v>
      </c>
    </row>
    <row r="8" spans="1:15">
      <c r="A8" s="474"/>
      <c r="B8" s="504" t="s">
        <v>2240</v>
      </c>
      <c r="C8" s="476"/>
      <c r="D8" s="476"/>
    </row>
    <row r="9" spans="1:15">
      <c r="A9" s="477" t="s">
        <v>2238</v>
      </c>
      <c r="B9" s="478" t="s">
        <v>2241</v>
      </c>
      <c r="C9" s="479">
        <f>+'Alimentazione CE Costi'!H718++'Alimentazione CE Costi'!H719</f>
        <v>0</v>
      </c>
      <c r="D9" s="479">
        <f>'Alimentazione CE Costi'!I718+'Alimentazione CE Costi'!I719</f>
        <v>0</v>
      </c>
    </row>
    <row r="10" spans="1:15">
      <c r="A10" s="477" t="s">
        <v>2238</v>
      </c>
      <c r="B10" s="478" t="s">
        <v>2242</v>
      </c>
      <c r="C10" s="479">
        <f>+'Alimentazione CE Costi'!H721++'Alimentazione CE Costi'!H722++'Alimentazione CE Costi'!H723++'Alimentazione CE Costi'!H724+'Alimentazione CE Costi'!H725</f>
        <v>126746</v>
      </c>
      <c r="D10" s="479">
        <f>'Alimentazione CE Costi'!I721+'Alimentazione CE Costi'!I722+'Alimentazione CE Costi'!I723+'Alimentazione CE Costi'!I724+'Alimentazione CE Costi'!I725</f>
        <v>126746</v>
      </c>
    </row>
    <row r="11" spans="1:15">
      <c r="A11" s="477" t="s">
        <v>2238</v>
      </c>
      <c r="B11" s="478" t="s">
        <v>2243</v>
      </c>
      <c r="C11" s="479">
        <f>+'Alimentazione CE Costi'!H708++'Alimentazione CE Costi'!H709++'Alimentazione CE Costi'!H710++'Alimentazione CE Costi'!H711+'Alimentazione CE Costi'!H712++'Alimentazione CE Costi'!H713++'Alimentazione CE Costi'!H714++'Alimentazione CE Costi'!H715</f>
        <v>1239</v>
      </c>
      <c r="D11" s="479">
        <f>'Alimentazione CE Costi'!I708+'Alimentazione CE Costi'!I709+'Alimentazione CE Costi'!I710+'Alimentazione CE Costi'!I711+'Alimentazione CE Costi'!I712+'Alimentazione CE Costi'!I713+'Alimentazione CE Costi'!I714+'Alimentazione CE Costi'!I715</f>
        <v>1239</v>
      </c>
    </row>
    <row r="12" spans="1:15">
      <c r="A12" s="470" t="s">
        <v>2244</v>
      </c>
      <c r="B12" s="480"/>
      <c r="C12" s="481">
        <f>SUM(C9:C11)</f>
        <v>127985</v>
      </c>
      <c r="D12" s="481">
        <f>SUM(D9:D11)</f>
        <v>127985</v>
      </c>
    </row>
    <row r="13" spans="1:15">
      <c r="A13" s="477" t="s">
        <v>2245</v>
      </c>
      <c r="B13" s="478" t="s">
        <v>2246</v>
      </c>
      <c r="C13" s="479">
        <f>'Alimentazione CE Ricavi'!H52+'Alimentazione CE Ricavi'!H53+'Alimentazione CE Ricavi'!H211+'Alimentazione CE Ricavi'!H212+'Alimentazione CE Ricavi'!H213+'Alimentazione CE Ricavi'!H214+'Alimentazione CE Ricavi'!H215+'Alimentazione CE Ricavi'!H216</f>
        <v>127164</v>
      </c>
      <c r="D13" s="479">
        <f>'Alimentazione CE Ricavi'!I52+'Alimentazione CE Ricavi'!I53+'Alimentazione CE Ricavi'!I211+'Alimentazione CE Ricavi'!I212+'Alimentazione CE Ricavi'!I213+'Alimentazione CE Ricavi'!I214+'Alimentazione CE Ricavi'!I215+'Alimentazione CE Ricavi'!I216</f>
        <v>127164</v>
      </c>
    </row>
    <row r="14" spans="1:15">
      <c r="A14" s="477" t="s">
        <v>2245</v>
      </c>
      <c r="B14" s="478" t="s">
        <v>2247</v>
      </c>
      <c r="C14" s="479">
        <f>'Alimentazione CE Ricavi'!H55+'Alimentazione CE Ricavi'!H56+'Alimentazione CE Ricavi'!H57+'Alimentazione CE Ricavi'!H58+'Alimentazione CE Ricavi'!H59</f>
        <v>25000</v>
      </c>
      <c r="D14" s="479">
        <f>'Alimentazione CE Ricavi'!I55+'Alimentazione CE Ricavi'!I56+'Alimentazione CE Ricavi'!I57+'Alimentazione CE Ricavi'!I58+'Alimentazione CE Ricavi'!I59</f>
        <v>569007</v>
      </c>
    </row>
    <row r="15" spans="1:15">
      <c r="A15" s="470" t="s">
        <v>2248</v>
      </c>
      <c r="B15" s="480"/>
      <c r="C15" s="481">
        <f>SUM(C13:C14)</f>
        <v>152164</v>
      </c>
      <c r="D15" s="481">
        <f>SUM(D13:D14)</f>
        <v>696171</v>
      </c>
    </row>
    <row r="16" spans="1:15">
      <c r="A16" s="477" t="s">
        <v>2238</v>
      </c>
      <c r="B16" s="477" t="s">
        <v>2249</v>
      </c>
      <c r="C16" s="479">
        <f>'Alimentazione CE Costi'!H822+'Alimentazione CE Costi'!H823</f>
        <v>0</v>
      </c>
      <c r="D16" s="479">
        <f>'Alimentazione CE Costi'!I822+'Alimentazione CE Costi'!I823</f>
        <v>0</v>
      </c>
    </row>
    <row r="17" spans="1:4">
      <c r="A17" s="477" t="s">
        <v>2245</v>
      </c>
      <c r="B17" s="478" t="s">
        <v>2250</v>
      </c>
      <c r="C17" s="479"/>
      <c r="D17" s="482"/>
    </row>
    <row r="18" spans="1:4">
      <c r="A18" s="477" t="s">
        <v>2238</v>
      </c>
      <c r="B18" s="477" t="s">
        <v>2251</v>
      </c>
      <c r="C18" s="483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8" s="483">
        <f>'Alimentazione CE Costi'!I465+'Alimentazione CE Costi'!I482+'Alimentazione CE Costi'!I497+'Alimentazione CE Costi'!I507+'Alimentazione CE Costi'!I520+'Alimentazione CE Costi'!I531+'Alimentazione CE Costi'!I544+'Alimentazione CE Costi'!I554+'Alimentazione CE Costi'!I567+'Alimentazione CE Costi'!I578+'Alimentazione CE Costi'!I591+'Alimentazione CE Costi'!I601+'Alimentazione CE Costi'!I614+'Alimentazione CE Costi'!I625+'Alimentazione CE Costi'!I638+'Alimentazione CE Costi'!I648+'Alimentazione CE Costi'!I661+'Alimentazione CE Costi'!I672</f>
        <v>0</v>
      </c>
    </row>
    <row r="19" spans="1:4">
      <c r="A19" s="477" t="s">
        <v>2245</v>
      </c>
      <c r="B19" s="478" t="s">
        <v>2252</v>
      </c>
      <c r="C19" s="479"/>
      <c r="D19" s="482"/>
    </row>
    <row r="20" spans="1:4">
      <c r="A20" s="470" t="s">
        <v>2253</v>
      </c>
      <c r="B20" s="480"/>
      <c r="C20" s="481">
        <f>SUM(C16:C19)</f>
        <v>0</v>
      </c>
      <c r="D20" s="481">
        <f>SUM(D16:D19)</f>
        <v>0</v>
      </c>
    </row>
    <row r="21" spans="1:4">
      <c r="A21" s="477" t="s">
        <v>2254</v>
      </c>
      <c r="B21" s="478" t="s">
        <v>2255</v>
      </c>
      <c r="C21" s="479">
        <v>0</v>
      </c>
      <c r="D21" s="479">
        <v>0</v>
      </c>
    </row>
    <row r="22" spans="1:4">
      <c r="A22" s="477" t="s">
        <v>2238</v>
      </c>
      <c r="B22" s="477" t="s">
        <v>2256</v>
      </c>
      <c r="C22" s="479">
        <f>SUM('Alimentazione CE Costi'!H729:H791)</f>
        <v>0</v>
      </c>
      <c r="D22" s="479">
        <f>SUM('Alimentazione CE Costi'!I729:I791)</f>
        <v>0</v>
      </c>
    </row>
    <row r="23" spans="1:4">
      <c r="A23" s="484" t="s">
        <v>2245</v>
      </c>
      <c r="B23" s="484" t="s">
        <v>2257</v>
      </c>
      <c r="C23" s="479"/>
      <c r="D23" s="479"/>
    </row>
    <row r="24" spans="1:4">
      <c r="A24" s="470" t="s">
        <v>2258</v>
      </c>
      <c r="B24" s="480"/>
      <c r="C24" s="481">
        <f>SUM(C21:C23)</f>
        <v>0</v>
      </c>
      <c r="D24" s="481">
        <f>SUM(D21:D23)</f>
        <v>0</v>
      </c>
    </row>
    <row r="25" spans="1:4">
      <c r="A25" s="477" t="s">
        <v>2238</v>
      </c>
      <c r="B25" s="477" t="s">
        <v>2259</v>
      </c>
      <c r="C25" s="483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12741318</v>
      </c>
      <c r="D25" s="483">
        <f>SUM('Alimentazione CE Costi'!I811:I843)+'Alimentazione CE Costi'!I894+'Alimentazione CE Costi'!I466+'Alimentazione CE Costi'!I483+'Alimentazione CE Costi'!I498+'Alimentazione CE Costi'!I508+'Alimentazione CE Costi'!I521+'Alimentazione CE Costi'!I532+'Alimentazione CE Costi'!I545+'Alimentazione CE Costi'!I555+'Alimentazione CE Costi'!I568+'Alimentazione CE Costi'!I579+'Alimentazione CE Costi'!I592+'Alimentazione CE Costi'!I602+'Alimentazione CE Costi'!I615+'Alimentazione CE Costi'!I626+'Alimentazione CE Costi'!I639+'Alimentazione CE Costi'!I649+'Alimentazione CE Costi'!I662+'Alimentazione CE Costi'!I673</f>
        <v>12733514</v>
      </c>
    </row>
    <row r="26" spans="1:4">
      <c r="A26" s="477" t="s">
        <v>2245</v>
      </c>
      <c r="B26" s="478" t="s">
        <v>2260</v>
      </c>
      <c r="C26" s="479"/>
      <c r="D26" s="479"/>
    </row>
    <row r="27" spans="1:4">
      <c r="A27" s="470" t="s">
        <v>2261</v>
      </c>
      <c r="B27" s="480"/>
      <c r="C27" s="481">
        <f>SUM(C25:C26)</f>
        <v>12741318</v>
      </c>
      <c r="D27" s="481">
        <f>SUM(D25:D26)</f>
        <v>12733514</v>
      </c>
    </row>
    <row r="28" spans="1:4">
      <c r="A28" s="485" t="s">
        <v>2262</v>
      </c>
      <c r="B28" s="485"/>
      <c r="C28" s="486">
        <f>C7+C12+C15+C20+C24+C27</f>
        <v>13021467</v>
      </c>
      <c r="D28" s="486">
        <f>D7+D12+D15+D20+D24+D27</f>
        <v>14157032</v>
      </c>
    </row>
    <row r="29" spans="1:4" ht="15">
      <c r="A29" s="487"/>
      <c r="B29" s="487"/>
      <c r="C29" s="488"/>
      <c r="D29" s="488"/>
    </row>
    <row r="30" spans="1:4" ht="22.5" hidden="1">
      <c r="A30" s="477" t="s">
        <v>2263</v>
      </c>
      <c r="B30" s="489" t="s">
        <v>2264</v>
      </c>
      <c r="C30" s="479"/>
      <c r="D30" s="479"/>
    </row>
    <row r="31" spans="1:4" hidden="1">
      <c r="A31" s="477" t="s">
        <v>2263</v>
      </c>
      <c r="B31" s="490" t="s">
        <v>2265</v>
      </c>
      <c r="C31" s="479"/>
      <c r="D31" s="479"/>
    </row>
    <row r="32" spans="1:4" hidden="1">
      <c r="A32" s="477" t="s">
        <v>2263</v>
      </c>
      <c r="B32" s="490" t="s">
        <v>2266</v>
      </c>
      <c r="C32" s="479"/>
      <c r="D32" s="479"/>
    </row>
    <row r="33" spans="1:4" hidden="1">
      <c r="A33" s="477" t="s">
        <v>2263</v>
      </c>
      <c r="B33" s="490" t="s">
        <v>2267</v>
      </c>
      <c r="C33" s="482"/>
      <c r="D33" s="482"/>
    </row>
    <row r="34" spans="1:4" hidden="1">
      <c r="A34" s="477" t="s">
        <v>2263</v>
      </c>
      <c r="B34" s="490" t="s">
        <v>2268</v>
      </c>
      <c r="C34" s="479"/>
      <c r="D34" s="479"/>
    </row>
    <row r="35" spans="1:4" hidden="1">
      <c r="A35" s="477" t="s">
        <v>2263</v>
      </c>
      <c r="B35" s="490" t="s">
        <v>2269</v>
      </c>
      <c r="C35" s="479"/>
      <c r="D35" s="479"/>
    </row>
    <row r="36" spans="1:4" hidden="1">
      <c r="A36" s="477" t="s">
        <v>2263</v>
      </c>
      <c r="B36" s="490" t="s">
        <v>2270</v>
      </c>
      <c r="C36" s="479"/>
      <c r="D36" s="479"/>
    </row>
    <row r="37" spans="1:4" hidden="1">
      <c r="A37" s="477" t="s">
        <v>2263</v>
      </c>
      <c r="B37" s="490" t="s">
        <v>2271</v>
      </c>
      <c r="C37" s="479"/>
      <c r="D37" s="479"/>
    </row>
    <row r="38" spans="1:4" hidden="1">
      <c r="A38" s="474" t="s">
        <v>2263</v>
      </c>
      <c r="B38" s="474" t="s">
        <v>2272</v>
      </c>
      <c r="C38" s="475"/>
      <c r="D38" s="475"/>
    </row>
    <row r="39" spans="1:4" hidden="1">
      <c r="A39" s="474" t="s">
        <v>2263</v>
      </c>
      <c r="B39" s="474" t="s">
        <v>2273</v>
      </c>
      <c r="C39" s="469"/>
      <c r="D39" s="469"/>
    </row>
    <row r="40" spans="1:4" hidden="1">
      <c r="A40" s="477" t="s">
        <v>2263</v>
      </c>
      <c r="B40" s="490" t="s">
        <v>2274</v>
      </c>
      <c r="C40" s="479"/>
      <c r="D40" s="479"/>
    </row>
    <row r="41" spans="1:4" hidden="1">
      <c r="A41" s="477" t="s">
        <v>2263</v>
      </c>
      <c r="B41" s="490" t="s">
        <v>2275</v>
      </c>
      <c r="C41" s="479"/>
      <c r="D41" s="482"/>
    </row>
    <row r="42" spans="1:4" hidden="1">
      <c r="A42" s="477" t="s">
        <v>2263</v>
      </c>
      <c r="B42" s="490" t="s">
        <v>2276</v>
      </c>
      <c r="C42" s="479"/>
      <c r="D42" s="479"/>
    </row>
    <row r="43" spans="1:4" hidden="1">
      <c r="A43" s="477" t="s">
        <v>2263</v>
      </c>
      <c r="B43" s="490" t="s">
        <v>2277</v>
      </c>
      <c r="C43" s="479"/>
      <c r="D43" s="479"/>
    </row>
    <row r="44" spans="1:4" hidden="1">
      <c r="A44" s="477" t="s">
        <v>2263</v>
      </c>
      <c r="B44" s="490" t="s">
        <v>2278</v>
      </c>
      <c r="C44" s="479"/>
      <c r="D44" s="479"/>
    </row>
    <row r="45" spans="1:4" hidden="1">
      <c r="A45" s="477" t="s">
        <v>2263</v>
      </c>
      <c r="B45" s="490" t="s">
        <v>2279</v>
      </c>
      <c r="C45" s="479"/>
      <c r="D45" s="479"/>
    </row>
    <row r="46" spans="1:4" hidden="1">
      <c r="A46" s="477" t="s">
        <v>2263</v>
      </c>
      <c r="B46" s="490" t="s">
        <v>2280</v>
      </c>
      <c r="C46" s="479"/>
      <c r="D46" s="479"/>
    </row>
    <row r="47" spans="1:4" hidden="1">
      <c r="A47" s="477"/>
      <c r="B47" s="491"/>
      <c r="C47" s="479"/>
      <c r="D47" s="479"/>
    </row>
    <row r="48" spans="1:4" hidden="1">
      <c r="A48" s="477" t="s">
        <v>2263</v>
      </c>
      <c r="B48" s="490" t="s">
        <v>2281</v>
      </c>
      <c r="C48" s="479"/>
      <c r="D48" s="479"/>
    </row>
    <row r="49" spans="1:4" hidden="1">
      <c r="A49" s="477" t="s">
        <v>2263</v>
      </c>
      <c r="B49" s="490" t="s">
        <v>2282</v>
      </c>
      <c r="C49" s="479"/>
      <c r="D49" s="479"/>
    </row>
    <row r="50" spans="1:4" hidden="1">
      <c r="A50" s="477" t="s">
        <v>2263</v>
      </c>
      <c r="B50" s="490" t="s">
        <v>2283</v>
      </c>
      <c r="C50" s="479"/>
      <c r="D50" s="479"/>
    </row>
    <row r="51" spans="1:4" hidden="1">
      <c r="A51" s="477" t="s">
        <v>2263</v>
      </c>
      <c r="B51" s="490" t="s">
        <v>2284</v>
      </c>
      <c r="C51" s="482"/>
      <c r="D51" s="482"/>
    </row>
    <row r="52" spans="1:4" hidden="1">
      <c r="A52" s="477" t="s">
        <v>2263</v>
      </c>
      <c r="B52" s="490" t="s">
        <v>2285</v>
      </c>
      <c r="C52" s="479"/>
      <c r="D52" s="479"/>
    </row>
    <row r="53" spans="1:4" hidden="1">
      <c r="A53" s="477" t="s">
        <v>2263</v>
      </c>
      <c r="B53" s="490" t="s">
        <v>2286</v>
      </c>
      <c r="C53" s="479"/>
      <c r="D53" s="482"/>
    </row>
    <row r="54" spans="1:4" hidden="1">
      <c r="A54" s="474" t="s">
        <v>2263</v>
      </c>
      <c r="B54" s="474" t="s">
        <v>2287</v>
      </c>
      <c r="C54" s="469"/>
      <c r="D54" s="469"/>
    </row>
    <row r="55" spans="1:4" hidden="1">
      <c r="A55" s="484" t="s">
        <v>2263</v>
      </c>
      <c r="B55" s="490" t="s">
        <v>2288</v>
      </c>
      <c r="C55" s="483"/>
      <c r="D55" s="483"/>
    </row>
    <row r="56" spans="1:4" hidden="1">
      <c r="A56" s="484" t="s">
        <v>2263</v>
      </c>
      <c r="B56" s="490" t="s">
        <v>2289</v>
      </c>
      <c r="C56" s="483"/>
      <c r="D56" s="483"/>
    </row>
    <row r="57" spans="1:4" hidden="1">
      <c r="A57" s="474" t="s">
        <v>2263</v>
      </c>
      <c r="B57" s="492" t="s">
        <v>2290</v>
      </c>
      <c r="C57" s="469"/>
      <c r="D57" s="469"/>
    </row>
    <row r="58" spans="1:4" hidden="1">
      <c r="A58" s="474" t="s">
        <v>2263</v>
      </c>
      <c r="B58" s="474" t="s">
        <v>2291</v>
      </c>
      <c r="C58" s="469"/>
      <c r="D58" s="469"/>
    </row>
    <row r="59" spans="1:4">
      <c r="A59" s="485" t="s">
        <v>2292</v>
      </c>
      <c r="B59" s="485"/>
      <c r="C59" s="486">
        <f>C38+C39+C54+C57+C58+C28-13000000</f>
        <v>21467</v>
      </c>
      <c r="D59" s="486">
        <f>D38+D39+D54+D57+D58+D28-22306032</f>
        <v>-8149000</v>
      </c>
    </row>
    <row r="60" spans="1:4" ht="15">
      <c r="A60" s="487"/>
      <c r="B60" s="487"/>
      <c r="C60" s="488"/>
      <c r="D60" s="488"/>
    </row>
    <row r="61" spans="1:4" ht="12.75" hidden="1" customHeight="1">
      <c r="A61" s="470" t="s">
        <v>2293</v>
      </c>
      <c r="B61" s="471"/>
      <c r="C61" s="472"/>
      <c r="D61" s="472"/>
    </row>
    <row r="62" spans="1:4" ht="12.75" hidden="1" customHeight="1">
      <c r="A62" s="477" t="s">
        <v>2245</v>
      </c>
      <c r="B62" s="478" t="s">
        <v>2294</v>
      </c>
      <c r="C62" s="482"/>
      <c r="D62" s="482"/>
    </row>
    <row r="63" spans="1:4" ht="12.75" hidden="1" customHeight="1">
      <c r="A63" s="477" t="s">
        <v>2245</v>
      </c>
      <c r="B63" s="478" t="s">
        <v>2295</v>
      </c>
      <c r="C63" s="482"/>
      <c r="D63" s="482"/>
    </row>
    <row r="64" spans="1:4" ht="12.75" hidden="1" customHeight="1">
      <c r="A64" s="477" t="s">
        <v>2245</v>
      </c>
      <c r="B64" s="478" t="s">
        <v>2296</v>
      </c>
      <c r="C64" s="482"/>
      <c r="D64" s="482"/>
    </row>
    <row r="65" spans="1:4" ht="12.75" hidden="1" customHeight="1">
      <c r="A65" s="477" t="s">
        <v>2245</v>
      </c>
      <c r="B65" s="478" t="s">
        <v>2297</v>
      </c>
      <c r="C65" s="482"/>
      <c r="D65" s="482"/>
    </row>
    <row r="66" spans="1:4" ht="12.75" hidden="1" customHeight="1">
      <c r="A66" s="477" t="s">
        <v>2245</v>
      </c>
      <c r="B66" s="478" t="s">
        <v>2298</v>
      </c>
      <c r="C66" s="482"/>
      <c r="D66" s="482"/>
    </row>
    <row r="67" spans="1:4" ht="12.75" hidden="1" customHeight="1">
      <c r="A67" s="474" t="s">
        <v>2245</v>
      </c>
      <c r="B67" s="492" t="s">
        <v>2299</v>
      </c>
      <c r="C67" s="469">
        <f>SUM(C62:C66)</f>
        <v>0</v>
      </c>
      <c r="D67" s="469">
        <f>SUM(D62:D66)</f>
        <v>0</v>
      </c>
    </row>
    <row r="68" spans="1:4" ht="12.75" hidden="1" customHeight="1">
      <c r="A68" s="477" t="s">
        <v>2238</v>
      </c>
      <c r="B68" s="478" t="s">
        <v>2300</v>
      </c>
      <c r="C68" s="482"/>
      <c r="D68" s="482"/>
    </row>
    <row r="69" spans="1:4" ht="12.75" hidden="1" customHeight="1">
      <c r="A69" s="477" t="s">
        <v>2238</v>
      </c>
      <c r="B69" s="478" t="s">
        <v>2301</v>
      </c>
      <c r="C69" s="482"/>
      <c r="D69" s="482"/>
    </row>
    <row r="70" spans="1:4" ht="12.75" hidden="1" customHeight="1">
      <c r="A70" s="477" t="s">
        <v>2238</v>
      </c>
      <c r="B70" s="478" t="s">
        <v>2302</v>
      </c>
      <c r="C70" s="482"/>
      <c r="D70" s="482"/>
    </row>
    <row r="71" spans="1:4" ht="12.75" hidden="1" customHeight="1">
      <c r="A71" s="477" t="s">
        <v>2238</v>
      </c>
      <c r="B71" s="478" t="s">
        <v>2303</v>
      </c>
      <c r="C71" s="482"/>
      <c r="D71" s="482"/>
    </row>
    <row r="72" spans="1:4" ht="12.75" hidden="1" customHeight="1">
      <c r="A72" s="477" t="s">
        <v>2238</v>
      </c>
      <c r="B72" s="478" t="s">
        <v>2304</v>
      </c>
      <c r="C72" s="482"/>
      <c r="D72" s="482"/>
    </row>
    <row r="73" spans="1:4" ht="12.75" hidden="1" customHeight="1">
      <c r="A73" s="474" t="s">
        <v>2238</v>
      </c>
      <c r="B73" s="492" t="s">
        <v>2305</v>
      </c>
      <c r="C73" s="469">
        <f>SUM(C68:C72)</f>
        <v>0</v>
      </c>
      <c r="D73" s="469">
        <f>SUM(D68:D72)</f>
        <v>0</v>
      </c>
    </row>
    <row r="74" spans="1:4" ht="12.75" hidden="1" customHeight="1">
      <c r="A74" s="477" t="s">
        <v>2245</v>
      </c>
      <c r="B74" s="478" t="s">
        <v>2306</v>
      </c>
      <c r="C74" s="482"/>
      <c r="D74" s="482"/>
    </row>
    <row r="75" spans="1:4" ht="12.75" hidden="1" customHeight="1">
      <c r="A75" s="477" t="s">
        <v>2245</v>
      </c>
      <c r="B75" s="478" t="s">
        <v>2307</v>
      </c>
      <c r="C75" s="482"/>
      <c r="D75" s="482"/>
    </row>
    <row r="76" spans="1:4" ht="12.75" hidden="1" customHeight="1">
      <c r="A76" s="477" t="s">
        <v>2245</v>
      </c>
      <c r="B76" s="478" t="s">
        <v>2308</v>
      </c>
      <c r="C76" s="482"/>
      <c r="D76" s="482"/>
    </row>
    <row r="77" spans="1:4" ht="12.75" hidden="1" customHeight="1">
      <c r="A77" s="477" t="s">
        <v>2245</v>
      </c>
      <c r="B77" s="478" t="s">
        <v>2309</v>
      </c>
      <c r="C77" s="482"/>
      <c r="D77" s="482"/>
    </row>
    <row r="78" spans="1:4" ht="12.75" hidden="1" customHeight="1">
      <c r="A78" s="477" t="s">
        <v>2245</v>
      </c>
      <c r="B78" s="478" t="s">
        <v>2310</v>
      </c>
      <c r="C78" s="482"/>
      <c r="D78" s="482"/>
    </row>
    <row r="79" spans="1:4" ht="12.75" hidden="1" customHeight="1">
      <c r="A79" s="477" t="s">
        <v>2245</v>
      </c>
      <c r="B79" s="478" t="s">
        <v>2311</v>
      </c>
      <c r="C79" s="482"/>
      <c r="D79" s="482"/>
    </row>
    <row r="80" spans="1:4" ht="12.75" hidden="1" customHeight="1">
      <c r="A80" s="477" t="s">
        <v>2245</v>
      </c>
      <c r="B80" s="478" t="s">
        <v>2312</v>
      </c>
      <c r="C80" s="482"/>
      <c r="D80" s="482"/>
    </row>
    <row r="81" spans="1:4" ht="12.75" hidden="1" customHeight="1">
      <c r="A81" s="477" t="s">
        <v>2245</v>
      </c>
      <c r="B81" s="478" t="s">
        <v>2313</v>
      </c>
      <c r="C81" s="482"/>
      <c r="D81" s="482"/>
    </row>
    <row r="82" spans="1:4" ht="12.75" hidden="1" customHeight="1">
      <c r="A82" s="474" t="s">
        <v>2245</v>
      </c>
      <c r="B82" s="492" t="s">
        <v>2314</v>
      </c>
      <c r="C82" s="469">
        <f>SUM(C74:C81)</f>
        <v>0</v>
      </c>
      <c r="D82" s="469">
        <f>SUM(D74:D81)</f>
        <v>0</v>
      </c>
    </row>
    <row r="83" spans="1:4" ht="12.75" hidden="1" customHeight="1">
      <c r="A83" s="477" t="s">
        <v>2238</v>
      </c>
      <c r="B83" s="478" t="s">
        <v>2315</v>
      </c>
      <c r="C83" s="482"/>
      <c r="D83" s="482"/>
    </row>
    <row r="84" spans="1:4" ht="12.75" hidden="1" customHeight="1">
      <c r="A84" s="477" t="s">
        <v>2238</v>
      </c>
      <c r="B84" s="478" t="s">
        <v>2316</v>
      </c>
      <c r="C84" s="482"/>
      <c r="D84" s="482"/>
    </row>
    <row r="85" spans="1:4" ht="12.75" hidden="1" customHeight="1">
      <c r="A85" s="477" t="s">
        <v>2238</v>
      </c>
      <c r="B85" s="478" t="s">
        <v>2317</v>
      </c>
      <c r="C85" s="482"/>
      <c r="D85" s="482"/>
    </row>
    <row r="86" spans="1:4" ht="12.75" hidden="1" customHeight="1">
      <c r="A86" s="477" t="s">
        <v>2238</v>
      </c>
      <c r="B86" s="478" t="s">
        <v>2318</v>
      </c>
      <c r="C86" s="482"/>
      <c r="D86" s="482"/>
    </row>
    <row r="87" spans="1:4" ht="12.75" hidden="1" customHeight="1">
      <c r="A87" s="477" t="s">
        <v>2238</v>
      </c>
      <c r="B87" s="478" t="s">
        <v>2319</v>
      </c>
      <c r="C87" s="482"/>
      <c r="D87" s="482"/>
    </row>
    <row r="88" spans="1:4" ht="12.75" hidden="1" customHeight="1">
      <c r="A88" s="477" t="s">
        <v>2238</v>
      </c>
      <c r="B88" s="478" t="s">
        <v>2320</v>
      </c>
      <c r="C88" s="482"/>
      <c r="D88" s="482"/>
    </row>
    <row r="89" spans="1:4" ht="12.75" hidden="1" customHeight="1">
      <c r="A89" s="477" t="s">
        <v>2238</v>
      </c>
      <c r="B89" s="478" t="s">
        <v>2321</v>
      </c>
      <c r="C89" s="482"/>
      <c r="D89" s="482"/>
    </row>
    <row r="90" spans="1:4" ht="12.75" hidden="1" customHeight="1">
      <c r="A90" s="474" t="s">
        <v>2238</v>
      </c>
      <c r="B90" s="492" t="s">
        <v>2322</v>
      </c>
      <c r="C90" s="469">
        <f>SUM(C83:C89)</f>
        <v>0</v>
      </c>
      <c r="D90" s="469">
        <f>SUM(D83:D89)</f>
        <v>0</v>
      </c>
    </row>
    <row r="91" spans="1:4" ht="12.75" hidden="1" customHeight="1">
      <c r="A91" s="477" t="s">
        <v>2245</v>
      </c>
      <c r="B91" s="478" t="s">
        <v>2323</v>
      </c>
      <c r="C91" s="482"/>
      <c r="D91" s="482"/>
    </row>
    <row r="92" spans="1:4" ht="12.75" hidden="1" customHeight="1">
      <c r="A92" s="477" t="s">
        <v>2245</v>
      </c>
      <c r="B92" s="478" t="s">
        <v>2324</v>
      </c>
      <c r="C92" s="482"/>
      <c r="D92" s="482"/>
    </row>
    <row r="93" spans="1:4" ht="12.75" hidden="1" customHeight="1">
      <c r="A93" s="474" t="s">
        <v>2245</v>
      </c>
      <c r="B93" s="492" t="s">
        <v>2325</v>
      </c>
      <c r="C93" s="469">
        <f>SUM(C91:C92)</f>
        <v>0</v>
      </c>
      <c r="D93" s="469">
        <f>SUM(D91:D92)</f>
        <v>0</v>
      </c>
    </row>
    <row r="94" spans="1:4" ht="12.75" hidden="1" customHeight="1">
      <c r="A94" s="477" t="s">
        <v>2238</v>
      </c>
      <c r="B94" s="478" t="s">
        <v>2326</v>
      </c>
      <c r="C94" s="482"/>
      <c r="D94" s="482"/>
    </row>
    <row r="95" spans="1:4" ht="12.75" hidden="1" customHeight="1">
      <c r="A95" s="477" t="s">
        <v>2238</v>
      </c>
      <c r="B95" s="478" t="s">
        <v>2327</v>
      </c>
      <c r="C95" s="482"/>
      <c r="D95" s="482"/>
    </row>
    <row r="96" spans="1:4" ht="12.75" hidden="1" customHeight="1">
      <c r="A96" s="474" t="s">
        <v>2238</v>
      </c>
      <c r="B96" s="492" t="s">
        <v>2328</v>
      </c>
      <c r="C96" s="469">
        <f>SUM(C94:C95)</f>
        <v>0</v>
      </c>
      <c r="D96" s="469">
        <f>SUM(D94:D95)</f>
        <v>0</v>
      </c>
    </row>
    <row r="97" spans="1:4" ht="12.75" hidden="1" customHeight="1">
      <c r="A97" s="474" t="s">
        <v>2254</v>
      </c>
      <c r="B97" s="492" t="s">
        <v>2329</v>
      </c>
      <c r="C97" s="493"/>
      <c r="D97" s="493"/>
    </row>
    <row r="98" spans="1:4">
      <c r="A98" s="485" t="s">
        <v>2330</v>
      </c>
      <c r="B98" s="485"/>
      <c r="C98" s="486">
        <f>C67+C73+C82+C90+C93+C96+C97</f>
        <v>0</v>
      </c>
      <c r="D98" s="486">
        <f>D67+D73+D82+D90+D93+D96+D97</f>
        <v>0</v>
      </c>
    </row>
    <row r="99" spans="1:4" ht="15">
      <c r="A99" s="487"/>
      <c r="B99" s="487"/>
      <c r="C99" s="488"/>
      <c r="D99" s="488"/>
    </row>
    <row r="100" spans="1:4" hidden="1">
      <c r="A100" s="470" t="s">
        <v>2331</v>
      </c>
      <c r="B100" s="471"/>
      <c r="C100" s="472"/>
      <c r="D100" s="472"/>
    </row>
    <row r="101" spans="1:4" hidden="1">
      <c r="A101" s="477" t="s">
        <v>2263</v>
      </c>
      <c r="B101" s="477" t="s">
        <v>2332</v>
      </c>
      <c r="C101" s="479"/>
      <c r="D101" s="482"/>
    </row>
    <row r="102" spans="1:4" hidden="1">
      <c r="A102" s="477" t="s">
        <v>2263</v>
      </c>
      <c r="B102" s="477" t="s">
        <v>2333</v>
      </c>
      <c r="C102" s="479"/>
      <c r="D102" s="482"/>
    </row>
    <row r="103" spans="1:4" hidden="1">
      <c r="A103" s="477" t="s">
        <v>2263</v>
      </c>
      <c r="B103" s="477" t="s">
        <v>2334</v>
      </c>
      <c r="C103" s="479"/>
      <c r="D103" s="482"/>
    </row>
    <row r="104" spans="1:4" hidden="1">
      <c r="A104" s="477" t="s">
        <v>2263</v>
      </c>
      <c r="B104" s="477" t="s">
        <v>2335</v>
      </c>
      <c r="C104" s="479"/>
      <c r="D104" s="482"/>
    </row>
    <row r="105" spans="1:4" hidden="1">
      <c r="A105" s="477" t="s">
        <v>2263</v>
      </c>
      <c r="B105" s="477" t="s">
        <v>2336</v>
      </c>
      <c r="C105" s="479"/>
      <c r="D105" s="482"/>
    </row>
    <row r="106" spans="1:4" hidden="1">
      <c r="A106" s="474" t="s">
        <v>2238</v>
      </c>
      <c r="B106" s="474" t="s">
        <v>2337</v>
      </c>
      <c r="C106" s="469"/>
      <c r="D106" s="469"/>
    </row>
    <row r="107" spans="1:4" hidden="1">
      <c r="A107" s="477" t="s">
        <v>2238</v>
      </c>
      <c r="B107" s="477" t="s">
        <v>2338</v>
      </c>
      <c r="C107" s="494"/>
      <c r="D107" s="482"/>
    </row>
    <row r="108" spans="1:4" hidden="1">
      <c r="A108" s="477" t="s">
        <v>2263</v>
      </c>
      <c r="B108" s="477" t="s">
        <v>2339</v>
      </c>
      <c r="C108" s="494"/>
      <c r="D108" s="482"/>
    </row>
    <row r="109" spans="1:4" hidden="1">
      <c r="A109" s="474" t="s">
        <v>2263</v>
      </c>
      <c r="B109" s="492" t="s">
        <v>2340</v>
      </c>
      <c r="C109" s="469"/>
      <c r="D109" s="469"/>
    </row>
    <row r="110" spans="1:4" hidden="1">
      <c r="A110" s="474" t="s">
        <v>2263</v>
      </c>
      <c r="B110" s="495" t="s">
        <v>2341</v>
      </c>
      <c r="C110" s="469"/>
      <c r="D110" s="469"/>
    </row>
    <row r="111" spans="1:4" hidden="1">
      <c r="A111" s="477" t="s">
        <v>2238</v>
      </c>
      <c r="B111" s="496" t="s">
        <v>2342</v>
      </c>
      <c r="C111" s="482"/>
      <c r="D111" s="482"/>
    </row>
    <row r="112" spans="1:4" hidden="1">
      <c r="A112" s="477" t="s">
        <v>2245</v>
      </c>
      <c r="B112" s="477" t="s">
        <v>2343</v>
      </c>
      <c r="C112" s="479"/>
      <c r="D112" s="479"/>
    </row>
    <row r="113" spans="1:4">
      <c r="A113" s="485" t="s">
        <v>2344</v>
      </c>
      <c r="B113" s="485"/>
      <c r="C113" s="486">
        <f>C101+C102+C103+C104+C105+C106+C109+C110+C111+C112</f>
        <v>0</v>
      </c>
      <c r="D113" s="486">
        <f>D101+D102+D103+D104+D105+D106+D109+D110+D111+D112</f>
        <v>0</v>
      </c>
    </row>
    <row r="114" spans="1:4">
      <c r="A114" s="496"/>
      <c r="B114" s="496"/>
      <c r="C114" s="497"/>
      <c r="D114" s="497"/>
    </row>
    <row r="115" spans="1:4">
      <c r="A115" s="498" t="s">
        <v>2345</v>
      </c>
      <c r="B115" s="499"/>
      <c r="C115" s="500">
        <f>C59+C98+C113</f>
        <v>21467</v>
      </c>
      <c r="D115" s="500">
        <f>D59+D98+D113</f>
        <v>-8149000</v>
      </c>
    </row>
  </sheetData>
  <mergeCells count="2">
    <mergeCell ref="A2:D2"/>
    <mergeCell ref="A4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workbookViewId="0">
      <selection activeCell="B23" sqref="B23"/>
    </sheetView>
  </sheetViews>
  <sheetFormatPr defaultColWidth="9.140625" defaultRowHeight="15"/>
  <cols>
    <col min="1" max="1" width="64" style="519" bestFit="1" customWidth="1"/>
    <col min="2" max="2" width="16.5703125" style="519" bestFit="1" customWidth="1"/>
    <col min="3" max="3" width="19" style="519" bestFit="1" customWidth="1"/>
    <col min="4" max="4" width="87.85546875" style="519" customWidth="1"/>
    <col min="5" max="16384" width="9.140625" style="519"/>
  </cols>
  <sheetData>
    <row r="1" spans="1:3">
      <c r="A1" s="518" t="s">
        <v>2349</v>
      </c>
    </row>
    <row r="2" spans="1:3">
      <c r="A2" s="518" t="s">
        <v>2355</v>
      </c>
    </row>
    <row r="3" spans="1:3">
      <c r="A3" s="518" t="s">
        <v>2347</v>
      </c>
    </row>
    <row r="4" spans="1:3">
      <c r="A4" s="520" t="s">
        <v>2356</v>
      </c>
      <c r="B4" s="520" t="s">
        <v>2357</v>
      </c>
      <c r="C4" s="520" t="s">
        <v>2358</v>
      </c>
    </row>
    <row r="5" spans="1:3">
      <c r="A5" s="521" t="s">
        <v>2106</v>
      </c>
      <c r="B5" s="522">
        <v>16221455</v>
      </c>
      <c r="C5" s="523">
        <v>600100100100</v>
      </c>
    </row>
    <row r="6" spans="1:3">
      <c r="A6" s="521"/>
      <c r="B6" s="524"/>
      <c r="C6" s="523"/>
    </row>
    <row r="7" spans="1:3">
      <c r="A7" s="521"/>
      <c r="B7" s="525">
        <f>+B5+B6</f>
        <v>16221455</v>
      </c>
      <c r="C7" s="523"/>
    </row>
    <row r="8" spans="1:3">
      <c r="A8" s="520" t="s">
        <v>132</v>
      </c>
      <c r="B8" s="520" t="s">
        <v>2357</v>
      </c>
      <c r="C8" s="520" t="s">
        <v>2358</v>
      </c>
    </row>
    <row r="9" spans="1:3">
      <c r="A9" s="526" t="s">
        <v>2359</v>
      </c>
      <c r="B9" s="524">
        <v>70000</v>
      </c>
      <c r="C9" s="523">
        <v>600100100200</v>
      </c>
    </row>
    <row r="10" spans="1:3" ht="30">
      <c r="A10" s="521" t="s">
        <v>2360</v>
      </c>
      <c r="B10" s="527">
        <v>2185000</v>
      </c>
      <c r="C10" s="523">
        <v>600100100200</v>
      </c>
    </row>
    <row r="11" spans="1:3">
      <c r="A11" s="526" t="s">
        <v>2361</v>
      </c>
      <c r="B11" s="524">
        <v>160000</v>
      </c>
      <c r="C11" s="523">
        <v>600100100200</v>
      </c>
    </row>
    <row r="12" spans="1:3">
      <c r="A12" s="521" t="s">
        <v>2362</v>
      </c>
      <c r="B12" s="527">
        <v>75000</v>
      </c>
      <c r="C12" s="523">
        <v>600100100200</v>
      </c>
    </row>
    <row r="13" spans="1:3">
      <c r="A13" s="521" t="s">
        <v>2363</v>
      </c>
      <c r="B13" s="527">
        <v>3898553</v>
      </c>
      <c r="C13" s="523">
        <v>600100100200</v>
      </c>
    </row>
    <row r="14" spans="1:3">
      <c r="A14" s="521" t="s">
        <v>2364</v>
      </c>
      <c r="B14" s="522">
        <v>12554820</v>
      </c>
      <c r="C14" s="523">
        <v>600100100200</v>
      </c>
    </row>
    <row r="15" spans="1:3">
      <c r="A15" s="521" t="s">
        <v>2365</v>
      </c>
      <c r="B15" s="522">
        <v>530000</v>
      </c>
      <c r="C15" s="523">
        <v>600100100200</v>
      </c>
    </row>
    <row r="16" spans="1:3" ht="30">
      <c r="A16" s="526" t="s">
        <v>2366</v>
      </c>
      <c r="B16" s="522">
        <v>80000</v>
      </c>
      <c r="C16" s="523">
        <v>600100100200</v>
      </c>
    </row>
    <row r="17" spans="1:4" ht="45">
      <c r="A17" s="526" t="s">
        <v>2367</v>
      </c>
      <c r="B17" s="522">
        <v>75000</v>
      </c>
      <c r="C17" s="523">
        <v>600100100200</v>
      </c>
    </row>
    <row r="18" spans="1:4" ht="30">
      <c r="A18" s="526" t="s">
        <v>2368</v>
      </c>
      <c r="B18" s="522">
        <v>323075</v>
      </c>
      <c r="C18" s="523">
        <v>600100100200</v>
      </c>
    </row>
    <row r="19" spans="1:4">
      <c r="A19" s="521" t="s">
        <v>2369</v>
      </c>
      <c r="B19" s="522">
        <v>45700</v>
      </c>
      <c r="C19" s="523">
        <v>600100100200</v>
      </c>
    </row>
    <row r="20" spans="1:4" ht="30">
      <c r="A20" s="521" t="s">
        <v>2370</v>
      </c>
      <c r="B20" s="522">
        <v>138700</v>
      </c>
      <c r="C20" s="523">
        <v>600100100200</v>
      </c>
    </row>
    <row r="21" spans="1:4">
      <c r="A21" s="526" t="s">
        <v>2371</v>
      </c>
      <c r="B21" s="522">
        <v>190000</v>
      </c>
      <c r="C21" s="523">
        <v>600100100200</v>
      </c>
    </row>
    <row r="22" spans="1:4" ht="17.25" customHeight="1">
      <c r="A22" s="526" t="s">
        <v>2497</v>
      </c>
      <c r="B22" s="524">
        <v>31000</v>
      </c>
      <c r="C22" s="523">
        <v>600100100200</v>
      </c>
    </row>
    <row r="23" spans="1:4">
      <c r="A23" s="526"/>
      <c r="B23" s="525">
        <f>SUM(B9:B22)</f>
        <v>20356848</v>
      </c>
      <c r="C23" s="523"/>
    </row>
    <row r="24" spans="1:4" ht="9" customHeight="1">
      <c r="A24" s="529"/>
      <c r="B24" s="530"/>
      <c r="C24" s="528"/>
    </row>
    <row r="25" spans="1:4">
      <c r="A25" s="520" t="s">
        <v>2107</v>
      </c>
      <c r="B25" s="520" t="s">
        <v>2357</v>
      </c>
      <c r="C25" s="520" t="s">
        <v>2358</v>
      </c>
    </row>
    <row r="26" spans="1:4">
      <c r="A26" s="526" t="s">
        <v>2372</v>
      </c>
      <c r="B26" s="525">
        <v>2000000</v>
      </c>
      <c r="C26" s="523" t="s">
        <v>2373</v>
      </c>
    </row>
    <row r="27" spans="1:4">
      <c r="A27" s="526"/>
      <c r="B27" s="531"/>
      <c r="C27" s="523"/>
    </row>
    <row r="28" spans="1:4">
      <c r="A28" s="532" t="s">
        <v>2374</v>
      </c>
      <c r="B28" s="533">
        <f>+B7+B23+B26</f>
        <v>38578303</v>
      </c>
      <c r="C28" s="532"/>
    </row>
    <row r="29" spans="1:4">
      <c r="A29" s="534"/>
      <c r="B29" s="535"/>
      <c r="C29" s="536"/>
    </row>
    <row r="30" spans="1:4">
      <c r="A30" s="520" t="s">
        <v>2375</v>
      </c>
      <c r="B30" s="520" t="s">
        <v>2357</v>
      </c>
      <c r="C30" s="520" t="s">
        <v>2358</v>
      </c>
      <c r="D30" s="537" t="s">
        <v>2376</v>
      </c>
    </row>
    <row r="31" spans="1:4" ht="30">
      <c r="A31" s="526" t="s">
        <v>2377</v>
      </c>
      <c r="B31" s="522">
        <v>2530000</v>
      </c>
      <c r="C31" s="523" t="s">
        <v>2378</v>
      </c>
      <c r="D31" s="538" t="s">
        <v>2379</v>
      </c>
    </row>
    <row r="32" spans="1:4">
      <c r="A32" s="526" t="s">
        <v>2380</v>
      </c>
      <c r="B32" s="522">
        <v>10000</v>
      </c>
      <c r="C32" s="523" t="s">
        <v>2378</v>
      </c>
      <c r="D32" s="538" t="s">
        <v>2381</v>
      </c>
    </row>
    <row r="33" spans="1:5" ht="30">
      <c r="A33" s="526" t="s">
        <v>2382</v>
      </c>
      <c r="B33" s="524">
        <v>43500</v>
      </c>
      <c r="C33" s="523" t="s">
        <v>2378</v>
      </c>
      <c r="D33" s="538" t="s">
        <v>2383</v>
      </c>
      <c r="E33" s="539"/>
    </row>
    <row r="34" spans="1:5">
      <c r="A34" s="526"/>
      <c r="B34" s="525">
        <f>SUM(B31:B33)</f>
        <v>2583500</v>
      </c>
      <c r="C34" s="523"/>
      <c r="D34" s="538"/>
      <c r="E34" s="539"/>
    </row>
    <row r="35" spans="1:5">
      <c r="A35" s="526"/>
      <c r="B35" s="540"/>
      <c r="C35" s="523"/>
      <c r="D35" s="538"/>
      <c r="E35" s="539"/>
    </row>
    <row r="36" spans="1:5">
      <c r="A36" s="526" t="s">
        <v>2380</v>
      </c>
      <c r="B36" s="525">
        <f>150000+120000+30000</f>
        <v>300000</v>
      </c>
      <c r="C36" s="541">
        <v>600200100400</v>
      </c>
      <c r="D36" s="538" t="s">
        <v>2381</v>
      </c>
    </row>
    <row r="37" spans="1:5" ht="15" customHeight="1">
      <c r="A37" s="526"/>
      <c r="B37" s="542"/>
      <c r="C37" s="543"/>
      <c r="D37" s="544"/>
    </row>
    <row r="38" spans="1:5" ht="16.5" customHeight="1">
      <c r="A38" s="520" t="s">
        <v>2384</v>
      </c>
      <c r="B38" s="545">
        <f>+B28+B34+B36</f>
        <v>41461803</v>
      </c>
      <c r="C38" s="546"/>
      <c r="D38" s="547"/>
    </row>
    <row r="39" spans="1:5">
      <c r="B39" s="548"/>
    </row>
    <row r="40" spans="1:5">
      <c r="B40" s="549"/>
    </row>
    <row r="42" spans="1:5">
      <c r="B42" s="550"/>
    </row>
  </sheetData>
  <pageMargins left="0.70866141732283472" right="0.70866141732283472" top="0.62" bottom="0.45" header="0.31496062992125984" footer="0.17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8"/>
  <sheetViews>
    <sheetView zoomScale="70" zoomScaleNormal="70" workbookViewId="0">
      <selection activeCell="F35" sqref="F35"/>
    </sheetView>
  </sheetViews>
  <sheetFormatPr defaultColWidth="9.140625" defaultRowHeight="15"/>
  <cols>
    <col min="1" max="1" width="11.5703125" style="627" customWidth="1"/>
    <col min="2" max="2" width="41.7109375" style="551" customWidth="1"/>
    <col min="3" max="3" width="21.85546875" style="632" customWidth="1"/>
    <col min="4" max="4" width="16.42578125" style="551" customWidth="1"/>
    <col min="5" max="5" width="14.5703125" style="551" customWidth="1"/>
    <col min="6" max="6" width="13.42578125" style="551" customWidth="1"/>
    <col min="7" max="7" width="15" style="551" customWidth="1"/>
    <col min="8" max="8" width="16.5703125" style="551" customWidth="1"/>
    <col min="9" max="9" width="19.42578125" style="551" customWidth="1"/>
    <col min="10" max="10" width="12.28515625" style="551" customWidth="1"/>
    <col min="11" max="11" width="19" style="551" customWidth="1"/>
    <col min="12" max="12" width="14.28515625" style="551" bestFit="1" customWidth="1"/>
    <col min="13" max="13" width="18.5703125" style="551" customWidth="1"/>
    <col min="14" max="14" width="17.42578125" style="551" customWidth="1"/>
    <col min="15" max="15" width="14.7109375" style="551" customWidth="1"/>
    <col min="16" max="16" width="10.7109375" style="551" customWidth="1"/>
    <col min="17" max="16384" width="9.140625" style="551"/>
  </cols>
  <sheetData>
    <row r="1" spans="1:14" ht="34.5" customHeight="1">
      <c r="A1" s="727" t="s">
        <v>2349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</row>
    <row r="2" spans="1:14" ht="16.5" customHeight="1">
      <c r="A2" s="727" t="s">
        <v>2385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</row>
    <row r="3" spans="1:14" ht="23.25" customHeight="1" thickBot="1">
      <c r="A3" s="728" t="s">
        <v>2347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</row>
    <row r="4" spans="1:14">
      <c r="A4" s="729" t="s">
        <v>2386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1"/>
    </row>
    <row r="5" spans="1:14" s="552" customFormat="1" ht="37.5" customHeight="1">
      <c r="A5" s="732" t="s">
        <v>2387</v>
      </c>
      <c r="B5" s="733" t="s">
        <v>2388</v>
      </c>
      <c r="C5" s="734" t="s">
        <v>2389</v>
      </c>
      <c r="D5" s="735" t="s">
        <v>2390</v>
      </c>
      <c r="E5" s="736"/>
      <c r="F5" s="735" t="s">
        <v>2391</v>
      </c>
      <c r="G5" s="736"/>
      <c r="H5" s="735" t="s">
        <v>2392</v>
      </c>
      <c r="I5" s="736"/>
      <c r="J5" s="733" t="s">
        <v>2393</v>
      </c>
      <c r="K5" s="733"/>
      <c r="L5" s="733" t="s">
        <v>2394</v>
      </c>
      <c r="M5" s="733"/>
      <c r="N5" s="737" t="s">
        <v>2395</v>
      </c>
    </row>
    <row r="6" spans="1:14" s="552" customFormat="1" ht="36" customHeight="1">
      <c r="A6" s="732"/>
      <c r="B6" s="733"/>
      <c r="C6" s="734"/>
      <c r="D6" s="697" t="s">
        <v>2357</v>
      </c>
      <c r="E6" s="699" t="s">
        <v>2396</v>
      </c>
      <c r="F6" s="697" t="s">
        <v>2357</v>
      </c>
      <c r="G6" s="699" t="s">
        <v>2396</v>
      </c>
      <c r="H6" s="697" t="s">
        <v>2357</v>
      </c>
      <c r="I6" s="697" t="s">
        <v>2498</v>
      </c>
      <c r="J6" s="697" t="s">
        <v>2357</v>
      </c>
      <c r="K6" s="697" t="s">
        <v>2499</v>
      </c>
      <c r="L6" s="697" t="s">
        <v>2357</v>
      </c>
      <c r="M6" s="697" t="s">
        <v>2396</v>
      </c>
      <c r="N6" s="737"/>
    </row>
    <row r="7" spans="1:14" s="552" customFormat="1" ht="45" hidden="1">
      <c r="A7" s="553" t="s">
        <v>552</v>
      </c>
      <c r="B7" s="554" t="s">
        <v>2397</v>
      </c>
      <c r="C7" s="555"/>
      <c r="D7" s="556"/>
      <c r="E7" s="556"/>
      <c r="F7" s="556"/>
      <c r="G7" s="556"/>
      <c r="H7" s="557"/>
      <c r="I7" s="557"/>
      <c r="J7" s="557"/>
      <c r="K7" s="557"/>
      <c r="L7" s="557"/>
      <c r="M7" s="557"/>
      <c r="N7" s="558" t="e">
        <f>+#REF!+#REF!+#REF!+#REF!+H7+J7+L7</f>
        <v>#REF!</v>
      </c>
    </row>
    <row r="8" spans="1:14" s="552" customFormat="1" hidden="1">
      <c r="A8" s="559" t="s">
        <v>560</v>
      </c>
      <c r="B8" s="560" t="s">
        <v>557</v>
      </c>
      <c r="C8" s="561"/>
      <c r="D8" s="562"/>
      <c r="E8" s="562"/>
      <c r="F8" s="562"/>
      <c r="G8" s="562"/>
      <c r="H8" s="563"/>
      <c r="I8" s="563"/>
      <c r="J8" s="563"/>
      <c r="K8" s="563"/>
      <c r="L8" s="563"/>
      <c r="M8" s="563"/>
      <c r="N8" s="558" t="e">
        <f>+#REF!+#REF!+#REF!+#REF!+H8+J8+L8</f>
        <v>#REF!</v>
      </c>
    </row>
    <row r="9" spans="1:14" s="552" customFormat="1" hidden="1">
      <c r="A9" s="559" t="s">
        <v>585</v>
      </c>
      <c r="B9" s="560" t="s">
        <v>540</v>
      </c>
      <c r="C9" s="561" t="s">
        <v>2398</v>
      </c>
      <c r="D9" s="562"/>
      <c r="E9" s="562"/>
      <c r="F9" s="562"/>
      <c r="G9" s="562"/>
      <c r="H9" s="563"/>
      <c r="I9" s="563"/>
      <c r="J9" s="563"/>
      <c r="K9" s="563"/>
      <c r="L9" s="563"/>
      <c r="M9" s="563"/>
      <c r="N9" s="558" t="e">
        <f>+#REF!+#REF!+#REF!+#REF!+H9+J9+L9</f>
        <v>#REF!</v>
      </c>
    </row>
    <row r="10" spans="1:14" s="552" customFormat="1" hidden="1">
      <c r="A10" s="559" t="s">
        <v>586</v>
      </c>
      <c r="B10" s="560" t="s">
        <v>565</v>
      </c>
      <c r="C10" s="561" t="s">
        <v>2399</v>
      </c>
      <c r="D10" s="562"/>
      <c r="E10" s="562"/>
      <c r="F10" s="562"/>
      <c r="G10" s="562"/>
      <c r="H10" s="563"/>
      <c r="I10" s="563"/>
      <c r="J10" s="563"/>
      <c r="K10" s="563"/>
      <c r="L10" s="563"/>
      <c r="M10" s="563"/>
      <c r="N10" s="558" t="e">
        <f>+#REF!+#REF!+#REF!+#REF!+H10+J10+L10</f>
        <v>#REF!</v>
      </c>
    </row>
    <row r="11" spans="1:14" s="552" customFormat="1" hidden="1">
      <c r="A11" s="559" t="s">
        <v>587</v>
      </c>
      <c r="B11" s="560" t="s">
        <v>573</v>
      </c>
      <c r="C11" s="561" t="s">
        <v>2400</v>
      </c>
      <c r="D11" s="562"/>
      <c r="E11" s="562"/>
      <c r="F11" s="562"/>
      <c r="G11" s="562"/>
      <c r="H11" s="563"/>
      <c r="I11" s="563"/>
      <c r="J11" s="563"/>
      <c r="K11" s="563"/>
      <c r="L11" s="563"/>
      <c r="M11" s="563"/>
      <c r="N11" s="558" t="e">
        <f>+#REF!+#REF!+#REF!+#REF!+H11+J11+L11</f>
        <v>#REF!</v>
      </c>
    </row>
    <row r="12" spans="1:14" s="552" customFormat="1" hidden="1">
      <c r="A12" s="559" t="s">
        <v>588</v>
      </c>
      <c r="B12" s="560" t="s">
        <v>575</v>
      </c>
      <c r="C12" s="561" t="s">
        <v>2401</v>
      </c>
      <c r="D12" s="562"/>
      <c r="E12" s="562"/>
      <c r="F12" s="562"/>
      <c r="G12" s="562"/>
      <c r="H12" s="563"/>
      <c r="I12" s="563"/>
      <c r="J12" s="563"/>
      <c r="K12" s="563"/>
      <c r="L12" s="563"/>
      <c r="M12" s="563"/>
      <c r="N12" s="558" t="e">
        <f>+#REF!+#REF!+#REF!+#REF!+H12+J12+L12</f>
        <v>#REF!</v>
      </c>
    </row>
    <row r="13" spans="1:14" s="552" customFormat="1" hidden="1">
      <c r="A13" s="559" t="s">
        <v>589</v>
      </c>
      <c r="B13" s="560" t="s">
        <v>577</v>
      </c>
      <c r="C13" s="561" t="s">
        <v>2402</v>
      </c>
      <c r="D13" s="562"/>
      <c r="E13" s="562"/>
      <c r="F13" s="562"/>
      <c r="G13" s="562"/>
      <c r="H13" s="563"/>
      <c r="I13" s="563"/>
      <c r="J13" s="563"/>
      <c r="K13" s="563"/>
      <c r="L13" s="563"/>
      <c r="M13" s="563"/>
      <c r="N13" s="558" t="e">
        <f>+#REF!+#REF!+#REF!+#REF!+H13+J13+L13</f>
        <v>#REF!</v>
      </c>
    </row>
    <row r="14" spans="1:14" s="552" customFormat="1" hidden="1">
      <c r="A14" s="559" t="s">
        <v>590</v>
      </c>
      <c r="B14" s="560" t="s">
        <v>579</v>
      </c>
      <c r="C14" s="561" t="s">
        <v>2403</v>
      </c>
      <c r="D14" s="562"/>
      <c r="E14" s="562"/>
      <c r="F14" s="562"/>
      <c r="G14" s="562"/>
      <c r="H14" s="563"/>
      <c r="I14" s="563"/>
      <c r="J14" s="563"/>
      <c r="K14" s="563"/>
      <c r="L14" s="563"/>
      <c r="M14" s="563"/>
      <c r="N14" s="558" t="e">
        <f>+#REF!+#REF!+#REF!+#REF!+H14+J14+L14</f>
        <v>#REF!</v>
      </c>
    </row>
    <row r="15" spans="1:14" s="552" customFormat="1" hidden="1">
      <c r="A15" s="564" t="s">
        <v>592</v>
      </c>
      <c r="B15" s="560" t="s">
        <v>581</v>
      </c>
      <c r="C15" s="561" t="s">
        <v>2404</v>
      </c>
      <c r="D15" s="562"/>
      <c r="E15" s="562"/>
      <c r="F15" s="565"/>
      <c r="G15" s="565"/>
      <c r="H15" s="563"/>
      <c r="I15" s="563"/>
      <c r="J15" s="563"/>
      <c r="K15" s="563"/>
      <c r="L15" s="563"/>
      <c r="M15" s="563"/>
      <c r="N15" s="558" t="e">
        <f>+#REF!+#REF!+#REF!+#REF!+H15+J15+L15</f>
        <v>#REF!</v>
      </c>
    </row>
    <row r="16" spans="1:14" s="569" customFormat="1" hidden="1">
      <c r="A16" s="564" t="s">
        <v>613</v>
      </c>
      <c r="B16" s="560" t="s">
        <v>612</v>
      </c>
      <c r="C16" s="561" t="s">
        <v>2405</v>
      </c>
      <c r="D16" s="566"/>
      <c r="E16" s="566"/>
      <c r="F16" s="567"/>
      <c r="G16" s="567"/>
      <c r="H16" s="568">
        <v>0</v>
      </c>
      <c r="I16" s="568"/>
      <c r="J16" s="568">
        <v>0</v>
      </c>
      <c r="K16" s="568"/>
      <c r="L16" s="568">
        <v>0</v>
      </c>
      <c r="M16" s="568">
        <v>0</v>
      </c>
      <c r="N16" s="558" t="e">
        <f>+#REF!+#REF!+#REF!+#REF!+H16+J16+L16</f>
        <v>#REF!</v>
      </c>
    </row>
    <row r="17" spans="1:16" s="570" customFormat="1" hidden="1">
      <c r="A17" s="559" t="s">
        <v>659</v>
      </c>
      <c r="B17" s="560" t="s">
        <v>2406</v>
      </c>
      <c r="C17" s="561" t="s">
        <v>2407</v>
      </c>
      <c r="D17" s="562"/>
      <c r="E17" s="562"/>
      <c r="F17" s="565"/>
      <c r="G17" s="565"/>
      <c r="H17" s="563"/>
      <c r="I17" s="563"/>
      <c r="J17" s="563"/>
      <c r="K17" s="563"/>
      <c r="L17" s="563"/>
      <c r="M17" s="563"/>
      <c r="N17" s="558" t="e">
        <f>+#REF!+#REF!+#REF!+#REF!+H17+J17+L17</f>
        <v>#REF!</v>
      </c>
    </row>
    <row r="18" spans="1:16" s="570" customFormat="1" hidden="1">
      <c r="A18" s="559" t="s">
        <v>668</v>
      </c>
      <c r="B18" s="560" t="s">
        <v>2408</v>
      </c>
      <c r="C18" s="561" t="s">
        <v>2409</v>
      </c>
      <c r="D18" s="562"/>
      <c r="E18" s="562"/>
      <c r="F18" s="565"/>
      <c r="G18" s="565"/>
      <c r="H18" s="563"/>
      <c r="I18" s="563"/>
      <c r="J18" s="563"/>
      <c r="K18" s="563"/>
      <c r="L18" s="563"/>
      <c r="M18" s="563"/>
      <c r="N18" s="558" t="e">
        <f>+#REF!+#REF!+#REF!+#REF!+H18+J18+L18</f>
        <v>#REF!</v>
      </c>
    </row>
    <row r="19" spans="1:16" s="570" customFormat="1" ht="30">
      <c r="A19" s="559" t="s">
        <v>674</v>
      </c>
      <c r="B19" s="571" t="s">
        <v>2410</v>
      </c>
      <c r="C19" s="561" t="s">
        <v>2411</v>
      </c>
      <c r="D19" s="572"/>
      <c r="E19" s="572"/>
      <c r="F19" s="573">
        <v>30000</v>
      </c>
      <c r="G19" s="574"/>
      <c r="H19" s="563"/>
      <c r="I19" s="563"/>
      <c r="J19" s="563"/>
      <c r="K19" s="563"/>
      <c r="L19" s="563"/>
      <c r="M19" s="563"/>
      <c r="N19" s="575">
        <f>+D19+F19+H19+J19+L19</f>
        <v>30000</v>
      </c>
    </row>
    <row r="20" spans="1:16" s="570" customFormat="1" ht="60" hidden="1">
      <c r="A20" s="559" t="s">
        <v>678</v>
      </c>
      <c r="B20" s="571" t="s">
        <v>2412</v>
      </c>
      <c r="C20" s="561"/>
      <c r="D20" s="572"/>
      <c r="E20" s="572"/>
      <c r="F20" s="574"/>
      <c r="G20" s="574"/>
      <c r="H20" s="563"/>
      <c r="I20" s="563"/>
      <c r="J20" s="563"/>
      <c r="K20" s="563"/>
      <c r="L20" s="563"/>
      <c r="M20" s="563"/>
      <c r="N20" s="575">
        <f t="shared" ref="N20:N31" si="0">+D20+F20+H20+J20+L20</f>
        <v>0</v>
      </c>
    </row>
    <row r="21" spans="1:16" s="570" customFormat="1" hidden="1">
      <c r="A21" s="559" t="s">
        <v>716</v>
      </c>
      <c r="B21" s="560" t="s">
        <v>714</v>
      </c>
      <c r="C21" s="561" t="s">
        <v>2413</v>
      </c>
      <c r="D21" s="576"/>
      <c r="E21" s="576"/>
      <c r="F21" s="577"/>
      <c r="G21" s="577"/>
      <c r="H21" s="578"/>
      <c r="I21" s="578"/>
      <c r="J21" s="578"/>
      <c r="K21" s="578"/>
      <c r="L21" s="578"/>
      <c r="M21" s="578"/>
      <c r="N21" s="575">
        <f t="shared" si="0"/>
        <v>0</v>
      </c>
    </row>
    <row r="22" spans="1:16" s="570" customFormat="1" hidden="1">
      <c r="A22" s="559" t="s">
        <v>729</v>
      </c>
      <c r="B22" s="560" t="s">
        <v>726</v>
      </c>
      <c r="C22" s="561" t="s">
        <v>2414</v>
      </c>
      <c r="D22" s="576"/>
      <c r="E22" s="576"/>
      <c r="F22" s="577"/>
      <c r="G22" s="577"/>
      <c r="H22" s="578"/>
      <c r="I22" s="578"/>
      <c r="J22" s="578"/>
      <c r="K22" s="578"/>
      <c r="L22" s="578"/>
      <c r="M22" s="578"/>
      <c r="N22" s="575">
        <f t="shared" si="0"/>
        <v>0</v>
      </c>
    </row>
    <row r="23" spans="1:16" s="570" customFormat="1" hidden="1">
      <c r="A23" s="559" t="s">
        <v>1746</v>
      </c>
      <c r="B23" s="560" t="s">
        <v>738</v>
      </c>
      <c r="C23" s="561" t="s">
        <v>2415</v>
      </c>
      <c r="D23" s="572"/>
      <c r="E23" s="572"/>
      <c r="F23" s="574"/>
      <c r="G23" s="574"/>
      <c r="H23" s="563"/>
      <c r="I23" s="563"/>
      <c r="J23" s="563"/>
      <c r="K23" s="563"/>
      <c r="L23" s="563"/>
      <c r="M23" s="563"/>
      <c r="N23" s="575">
        <f t="shared" si="0"/>
        <v>0</v>
      </c>
    </row>
    <row r="24" spans="1:16" s="570" customFormat="1" hidden="1">
      <c r="A24" s="559" t="s">
        <v>747</v>
      </c>
      <c r="B24" s="560" t="s">
        <v>745</v>
      </c>
      <c r="C24" s="561" t="s">
        <v>2416</v>
      </c>
      <c r="D24" s="572"/>
      <c r="E24" s="572"/>
      <c r="F24" s="574"/>
      <c r="G24" s="574"/>
      <c r="H24" s="563"/>
      <c r="I24" s="563"/>
      <c r="J24" s="563"/>
      <c r="K24" s="563"/>
      <c r="L24" s="563"/>
      <c r="M24" s="563"/>
      <c r="N24" s="575">
        <f t="shared" si="0"/>
        <v>0</v>
      </c>
    </row>
    <row r="25" spans="1:16" s="570" customFormat="1" hidden="1">
      <c r="A25" s="559" t="s">
        <v>765</v>
      </c>
      <c r="B25" s="560" t="s">
        <v>764</v>
      </c>
      <c r="C25" s="561" t="s">
        <v>2417</v>
      </c>
      <c r="D25" s="572"/>
      <c r="E25" s="572"/>
      <c r="F25" s="574"/>
      <c r="G25" s="574"/>
      <c r="H25" s="563"/>
      <c r="I25" s="563"/>
      <c r="J25" s="563"/>
      <c r="K25" s="563"/>
      <c r="L25" s="563"/>
      <c r="M25" s="563"/>
      <c r="N25" s="575">
        <f t="shared" si="0"/>
        <v>0</v>
      </c>
    </row>
    <row r="26" spans="1:16" s="570" customFormat="1" hidden="1">
      <c r="A26" s="559" t="s">
        <v>773</v>
      </c>
      <c r="B26" s="560" t="s">
        <v>772</v>
      </c>
      <c r="C26" s="561" t="s">
        <v>2418</v>
      </c>
      <c r="D26" s="572"/>
      <c r="E26" s="572"/>
      <c r="F26" s="574"/>
      <c r="G26" s="574"/>
      <c r="H26" s="563"/>
      <c r="I26" s="563"/>
      <c r="J26" s="563"/>
      <c r="K26" s="563"/>
      <c r="L26" s="563"/>
      <c r="M26" s="563"/>
      <c r="N26" s="575">
        <f t="shared" si="0"/>
        <v>0</v>
      </c>
    </row>
    <row r="27" spans="1:16" s="570" customFormat="1" ht="18.75" hidden="1" customHeight="1">
      <c r="A27" s="559" t="s">
        <v>785</v>
      </c>
      <c r="B27" s="560" t="s">
        <v>784</v>
      </c>
      <c r="C27" s="561" t="s">
        <v>2419</v>
      </c>
      <c r="D27" s="576"/>
      <c r="E27" s="576"/>
      <c r="F27" s="577"/>
      <c r="G27" s="577"/>
      <c r="H27" s="578"/>
      <c r="I27" s="578"/>
      <c r="J27" s="578"/>
      <c r="K27" s="578"/>
      <c r="L27" s="578"/>
      <c r="M27" s="578"/>
      <c r="N27" s="575">
        <f t="shared" si="0"/>
        <v>0</v>
      </c>
    </row>
    <row r="28" spans="1:16" s="570" customFormat="1" ht="18.75" hidden="1" customHeight="1">
      <c r="A28" s="559" t="s">
        <v>792</v>
      </c>
      <c r="B28" s="560" t="s">
        <v>791</v>
      </c>
      <c r="C28" s="561" t="s">
        <v>2420</v>
      </c>
      <c r="D28" s="576"/>
      <c r="E28" s="576"/>
      <c r="F28" s="577"/>
      <c r="G28" s="577"/>
      <c r="H28" s="578"/>
      <c r="I28" s="578"/>
      <c r="J28" s="578"/>
      <c r="K28" s="578"/>
      <c r="L28" s="578"/>
      <c r="M28" s="578"/>
      <c r="N28" s="575">
        <f t="shared" si="0"/>
        <v>0</v>
      </c>
    </row>
    <row r="29" spans="1:16" s="570" customFormat="1" ht="18.75" hidden="1" customHeight="1">
      <c r="A29" s="559" t="s">
        <v>805</v>
      </c>
      <c r="B29" s="560" t="s">
        <v>804</v>
      </c>
      <c r="C29" s="579" t="s">
        <v>2421</v>
      </c>
      <c r="D29" s="580"/>
      <c r="E29" s="580"/>
      <c r="F29" s="581"/>
      <c r="G29" s="581"/>
      <c r="H29" s="582"/>
      <c r="I29" s="582"/>
      <c r="J29" s="582"/>
      <c r="K29" s="582"/>
      <c r="L29" s="582"/>
      <c r="M29" s="582"/>
      <c r="N29" s="575">
        <f t="shared" si="0"/>
        <v>0</v>
      </c>
    </row>
    <row r="30" spans="1:16" s="570" customFormat="1" ht="18.75" hidden="1" customHeight="1" thickBot="1">
      <c r="A30" s="559" t="s">
        <v>807</v>
      </c>
      <c r="B30" s="560" t="s">
        <v>2422</v>
      </c>
      <c r="C30" s="579" t="s">
        <v>2423</v>
      </c>
      <c r="D30" s="583"/>
      <c r="E30" s="583"/>
      <c r="F30" s="584"/>
      <c r="G30" s="584"/>
      <c r="H30" s="585"/>
      <c r="I30" s="585"/>
      <c r="J30" s="585"/>
      <c r="K30" s="585"/>
      <c r="L30" s="585"/>
      <c r="M30" s="585"/>
      <c r="N30" s="575">
        <f t="shared" si="0"/>
        <v>0</v>
      </c>
    </row>
    <row r="31" spans="1:16" s="570" customFormat="1" ht="30">
      <c r="A31" s="586" t="s">
        <v>877</v>
      </c>
      <c r="B31" s="571" t="s">
        <v>2424</v>
      </c>
      <c r="C31" s="587" t="s">
        <v>2425</v>
      </c>
      <c r="D31" s="588"/>
      <c r="E31" s="589"/>
      <c r="F31" s="588"/>
      <c r="G31" s="590"/>
      <c r="H31" s="588"/>
      <c r="I31" s="591"/>
      <c r="J31" s="591"/>
      <c r="K31" s="591"/>
      <c r="L31" s="591"/>
      <c r="M31" s="591"/>
      <c r="N31" s="575">
        <f t="shared" si="0"/>
        <v>0</v>
      </c>
      <c r="P31" s="592"/>
    </row>
    <row r="32" spans="1:16" s="596" customFormat="1" ht="45">
      <c r="A32" s="586" t="s">
        <v>877</v>
      </c>
      <c r="B32" s="571" t="s">
        <v>2426</v>
      </c>
      <c r="C32" s="593" t="s">
        <v>2427</v>
      </c>
      <c r="D32" s="594">
        <f>SUM(D33:D37)</f>
        <v>161000</v>
      </c>
      <c r="E32" s="594"/>
      <c r="F32" s="594">
        <f>SUM(F33:F37)</f>
        <v>416000</v>
      </c>
      <c r="G32" s="574"/>
      <c r="H32" s="594">
        <f>SUM(H33:H37)</f>
        <v>123000</v>
      </c>
      <c r="I32" s="578">
        <v>640300300900</v>
      </c>
      <c r="J32" s="595">
        <f>SUM(J33:J37)</f>
        <v>25000</v>
      </c>
      <c r="K32" s="578">
        <v>640300300900</v>
      </c>
      <c r="L32" s="595">
        <f>SUM(L33:L37)</f>
        <v>29000</v>
      </c>
      <c r="M32" s="578">
        <v>640300300900</v>
      </c>
      <c r="N32" s="575">
        <f>+D32+F32+H32+J32+L32</f>
        <v>754000</v>
      </c>
      <c r="P32" s="597"/>
    </row>
    <row r="33" spans="1:16" s="596" customFormat="1">
      <c r="A33" s="598"/>
      <c r="B33" s="599" t="s">
        <v>2428</v>
      </c>
      <c r="C33" s="600"/>
      <c r="D33" s="601">
        <v>30000</v>
      </c>
      <c r="E33" s="602"/>
      <c r="F33" s="601">
        <v>10000</v>
      </c>
      <c r="G33" s="603"/>
      <c r="H33" s="601">
        <v>5000</v>
      </c>
      <c r="I33" s="601"/>
      <c r="J33" s="601">
        <v>25000</v>
      </c>
      <c r="K33" s="604"/>
      <c r="L33" s="601">
        <v>9000</v>
      </c>
      <c r="M33" s="604"/>
      <c r="N33" s="605">
        <f t="shared" ref="N33:N37" si="1">+D33+F33+H33+J33+L33</f>
        <v>79000</v>
      </c>
      <c r="P33" s="597"/>
    </row>
    <row r="34" spans="1:16" s="596" customFormat="1" ht="18.75" customHeight="1">
      <c r="A34" s="598"/>
      <c r="B34" s="599" t="s">
        <v>2429</v>
      </c>
      <c r="C34" s="600"/>
      <c r="D34" s="601"/>
      <c r="E34" s="601"/>
      <c r="F34" s="601">
        <v>150000</v>
      </c>
      <c r="G34" s="603"/>
      <c r="H34" s="601"/>
      <c r="I34" s="601"/>
      <c r="J34" s="604"/>
      <c r="K34" s="604"/>
      <c r="L34" s="601"/>
      <c r="M34" s="604"/>
      <c r="N34" s="605">
        <f t="shared" si="1"/>
        <v>150000</v>
      </c>
      <c r="P34" s="597"/>
    </row>
    <row r="35" spans="1:16" s="596" customFormat="1" ht="25.5">
      <c r="A35" s="598"/>
      <c r="B35" s="599" t="s">
        <v>2430</v>
      </c>
      <c r="C35" s="600"/>
      <c r="D35" s="601"/>
      <c r="E35" s="601"/>
      <c r="F35" s="601">
        <v>5000</v>
      </c>
      <c r="G35" s="603"/>
      <c r="H35" s="601"/>
      <c r="I35" s="601"/>
      <c r="J35" s="604"/>
      <c r="K35" s="604"/>
      <c r="L35" s="601"/>
      <c r="M35" s="604"/>
      <c r="N35" s="605">
        <f t="shared" si="1"/>
        <v>5000</v>
      </c>
      <c r="P35" s="597"/>
    </row>
    <row r="36" spans="1:16" s="596" customFormat="1">
      <c r="A36" s="598"/>
      <c r="B36" s="599" t="s">
        <v>2431</v>
      </c>
      <c r="C36" s="600"/>
      <c r="D36" s="601">
        <v>131000</v>
      </c>
      <c r="E36" s="601"/>
      <c r="F36" s="601">
        <v>251000</v>
      </c>
      <c r="G36" s="603"/>
      <c r="H36" s="601">
        <v>118000</v>
      </c>
      <c r="I36" s="601"/>
      <c r="J36" s="604"/>
      <c r="K36" s="604"/>
      <c r="L36" s="601"/>
      <c r="M36" s="604"/>
      <c r="N36" s="605">
        <f t="shared" si="1"/>
        <v>500000</v>
      </c>
      <c r="P36" s="597"/>
    </row>
    <row r="37" spans="1:16" s="596" customFormat="1">
      <c r="A37" s="598"/>
      <c r="B37" s="599" t="s">
        <v>2432</v>
      </c>
      <c r="C37" s="600"/>
      <c r="D37" s="601"/>
      <c r="E37" s="601"/>
      <c r="F37" s="603"/>
      <c r="G37" s="603"/>
      <c r="H37" s="601"/>
      <c r="I37" s="601"/>
      <c r="J37" s="604"/>
      <c r="K37" s="604"/>
      <c r="L37" s="601">
        <v>20000</v>
      </c>
      <c r="M37" s="604"/>
      <c r="N37" s="605">
        <f t="shared" si="1"/>
        <v>20000</v>
      </c>
      <c r="P37" s="597"/>
    </row>
    <row r="38" spans="1:16" s="596" customFormat="1" ht="30">
      <c r="A38" s="586" t="s">
        <v>2433</v>
      </c>
      <c r="B38" s="571" t="s">
        <v>2434</v>
      </c>
      <c r="C38" s="593"/>
      <c r="D38" s="576"/>
      <c r="E38" s="576"/>
      <c r="F38" s="577"/>
      <c r="G38" s="577"/>
      <c r="H38" s="576"/>
      <c r="I38" s="576"/>
      <c r="J38" s="578"/>
      <c r="K38" s="578"/>
      <c r="L38" s="606"/>
      <c r="M38" s="578"/>
      <c r="N38" s="607"/>
      <c r="P38" s="597"/>
    </row>
    <row r="39" spans="1:16" s="596" customFormat="1" ht="45">
      <c r="A39" s="586" t="s">
        <v>885</v>
      </c>
      <c r="B39" s="571" t="s">
        <v>2435</v>
      </c>
      <c r="C39" s="593" t="s">
        <v>2436</v>
      </c>
      <c r="D39" s="594">
        <f>SUM(D40:D40)</f>
        <v>0</v>
      </c>
      <c r="E39" s="594"/>
      <c r="F39" s="594">
        <f>SUM(F40:F40)</f>
        <v>15000</v>
      </c>
      <c r="G39" s="608"/>
      <c r="H39" s="594">
        <f>SUM(H40:H40)</f>
        <v>0</v>
      </c>
      <c r="I39" s="594"/>
      <c r="J39" s="594">
        <f>SUM(J40:J40)</f>
        <v>0</v>
      </c>
      <c r="K39" s="595"/>
      <c r="L39" s="594">
        <f>SUM(L40:L40)</f>
        <v>0</v>
      </c>
      <c r="M39" s="595"/>
      <c r="N39" s="575">
        <f>+D39+F39+H39+J39+L39</f>
        <v>15000</v>
      </c>
    </row>
    <row r="40" spans="1:16" s="596" customFormat="1">
      <c r="A40" s="586"/>
      <c r="B40" s="599" t="s">
        <v>2437</v>
      </c>
      <c r="C40" s="593"/>
      <c r="D40" s="609"/>
      <c r="E40" s="609"/>
      <c r="F40" s="577">
        <v>15000</v>
      </c>
      <c r="G40" s="577"/>
      <c r="H40" s="576"/>
      <c r="I40" s="609"/>
      <c r="J40" s="610"/>
      <c r="K40" s="610"/>
      <c r="L40" s="609"/>
      <c r="M40" s="578"/>
      <c r="N40" s="558">
        <f t="shared" ref="N40" si="2">+D40+F40+H40+J40+L40</f>
        <v>15000</v>
      </c>
    </row>
    <row r="41" spans="1:16" s="596" customFormat="1" ht="45">
      <c r="A41" s="586" t="s">
        <v>922</v>
      </c>
      <c r="B41" s="571" t="s">
        <v>2438</v>
      </c>
      <c r="C41" s="593" t="s">
        <v>2439</v>
      </c>
      <c r="D41" s="594">
        <f>SUM(D42:D48)</f>
        <v>5000</v>
      </c>
      <c r="E41" s="611"/>
      <c r="F41" s="594">
        <f>SUM(F42:F48)</f>
        <v>26600</v>
      </c>
      <c r="G41" s="608"/>
      <c r="H41" s="594">
        <f>SUM(H42:H48)</f>
        <v>0</v>
      </c>
      <c r="I41" s="578">
        <v>640300100</v>
      </c>
      <c r="J41" s="594">
        <f>SUM(J42:J48)</f>
        <v>0</v>
      </c>
      <c r="K41" s="610"/>
      <c r="L41" s="594">
        <f>SUM(L42:L48)</f>
        <v>7600</v>
      </c>
      <c r="M41" s="578"/>
      <c r="N41" s="700">
        <f>+D41+F41+H41+J41+L41</f>
        <v>39200</v>
      </c>
    </row>
    <row r="42" spans="1:16" s="596" customFormat="1">
      <c r="A42" s="586"/>
      <c r="B42" s="599" t="s">
        <v>2440</v>
      </c>
      <c r="C42" s="600"/>
      <c r="D42" s="601">
        <v>5000</v>
      </c>
      <c r="E42" s="602"/>
      <c r="F42" s="603"/>
      <c r="G42" s="603"/>
      <c r="H42" s="601"/>
      <c r="I42" s="604"/>
      <c r="J42" s="612"/>
      <c r="K42" s="612"/>
      <c r="L42" s="612"/>
      <c r="M42" s="604"/>
      <c r="N42" s="702">
        <f>SUM(D42:M42)</f>
        <v>5000</v>
      </c>
    </row>
    <row r="43" spans="1:16" s="596" customFormat="1">
      <c r="A43" s="586"/>
      <c r="B43" s="599"/>
      <c r="C43" s="600"/>
      <c r="D43" s="601"/>
      <c r="E43" s="602"/>
      <c r="F43" s="603"/>
      <c r="G43" s="603"/>
      <c r="H43" s="601"/>
      <c r="I43" s="604"/>
      <c r="J43" s="612"/>
      <c r="K43" s="612"/>
      <c r="L43" s="612"/>
      <c r="M43" s="604"/>
      <c r="N43" s="702"/>
    </row>
    <row r="44" spans="1:16" s="596" customFormat="1">
      <c r="A44" s="586"/>
      <c r="B44" s="599" t="s">
        <v>2441</v>
      </c>
      <c r="C44" s="600"/>
      <c r="D44" s="602"/>
      <c r="E44" s="602"/>
      <c r="F44" s="603">
        <v>5000</v>
      </c>
      <c r="G44" s="603"/>
      <c r="H44" s="601"/>
      <c r="I44" s="604"/>
      <c r="J44" s="612"/>
      <c r="K44" s="612"/>
      <c r="L44" s="612"/>
      <c r="M44" s="604"/>
      <c r="N44" s="702">
        <f t="shared" ref="N44:N48" si="3">SUM(D44:M44)</f>
        <v>5000</v>
      </c>
    </row>
    <row r="45" spans="1:16" s="596" customFormat="1">
      <c r="A45" s="586"/>
      <c r="B45" s="599" t="s">
        <v>2442</v>
      </c>
      <c r="C45" s="600"/>
      <c r="D45" s="602"/>
      <c r="E45" s="602"/>
      <c r="F45" s="603">
        <v>17000</v>
      </c>
      <c r="G45" s="603"/>
      <c r="H45" s="601"/>
      <c r="I45" s="604"/>
      <c r="J45" s="612"/>
      <c r="K45" s="612"/>
      <c r="L45" s="612"/>
      <c r="M45" s="604"/>
      <c r="N45" s="702">
        <f t="shared" si="3"/>
        <v>17000</v>
      </c>
    </row>
    <row r="46" spans="1:16" s="596" customFormat="1">
      <c r="A46" s="586"/>
      <c r="B46" s="599" t="s">
        <v>2443</v>
      </c>
      <c r="C46" s="600"/>
      <c r="D46" s="602"/>
      <c r="E46" s="602"/>
      <c r="F46" s="603">
        <v>4600</v>
      </c>
      <c r="G46" s="603"/>
      <c r="H46" s="601"/>
      <c r="I46" s="604"/>
      <c r="J46" s="612"/>
      <c r="K46" s="612"/>
      <c r="L46" s="612"/>
      <c r="M46" s="604"/>
      <c r="N46" s="702">
        <f t="shared" si="3"/>
        <v>4600</v>
      </c>
    </row>
    <row r="47" spans="1:16" s="596" customFormat="1">
      <c r="A47" s="586"/>
      <c r="B47" s="599"/>
      <c r="C47" s="600"/>
      <c r="D47" s="602"/>
      <c r="E47" s="602"/>
      <c r="F47" s="603"/>
      <c r="G47" s="603"/>
      <c r="H47" s="601"/>
      <c r="I47" s="604"/>
      <c r="J47" s="612"/>
      <c r="K47" s="612"/>
      <c r="L47" s="612"/>
      <c r="M47" s="604"/>
      <c r="N47" s="702"/>
    </row>
    <row r="48" spans="1:16" s="596" customFormat="1">
      <c r="A48" s="586"/>
      <c r="B48" s="599" t="s">
        <v>2444</v>
      </c>
      <c r="C48" s="600"/>
      <c r="D48" s="602"/>
      <c r="E48" s="602"/>
      <c r="F48" s="603"/>
      <c r="G48" s="603"/>
      <c r="H48" s="601"/>
      <c r="I48" s="604"/>
      <c r="J48" s="612"/>
      <c r="K48" s="612"/>
      <c r="L48" s="603">
        <v>7600</v>
      </c>
      <c r="M48" s="604"/>
      <c r="N48" s="702">
        <f t="shared" si="3"/>
        <v>7600</v>
      </c>
    </row>
    <row r="49" spans="1:16" s="596" customFormat="1">
      <c r="A49" s="586"/>
      <c r="B49" s="571"/>
      <c r="C49" s="593"/>
      <c r="D49" s="613"/>
      <c r="E49" s="613"/>
      <c r="F49" s="614"/>
      <c r="G49" s="614"/>
      <c r="H49" s="606"/>
      <c r="I49" s="615"/>
      <c r="J49" s="616"/>
      <c r="K49" s="616"/>
      <c r="L49" s="616"/>
      <c r="M49" s="615"/>
      <c r="N49" s="617"/>
    </row>
    <row r="50" spans="1:16" s="596" customFormat="1" ht="45">
      <c r="A50" s="586" t="s">
        <v>930</v>
      </c>
      <c r="B50" s="571" t="s">
        <v>2445</v>
      </c>
      <c r="C50" s="593" t="s">
        <v>2446</v>
      </c>
      <c r="D50" s="611"/>
      <c r="E50" s="611"/>
      <c r="F50" s="618"/>
      <c r="G50" s="618"/>
      <c r="H50" s="619"/>
      <c r="I50" s="610"/>
      <c r="J50" s="610"/>
      <c r="K50" s="610"/>
      <c r="L50" s="610"/>
      <c r="M50" s="578"/>
      <c r="N50" s="575">
        <f t="shared" ref="N50:N61" si="4">+D50+F50+H50+J50+L50</f>
        <v>0</v>
      </c>
    </row>
    <row r="51" spans="1:16" s="596" customFormat="1" ht="30">
      <c r="A51" s="586" t="s">
        <v>941</v>
      </c>
      <c r="B51" s="571" t="s">
        <v>940</v>
      </c>
      <c r="C51" s="593"/>
      <c r="D51" s="611"/>
      <c r="E51" s="611"/>
      <c r="F51" s="618"/>
      <c r="G51" s="618"/>
      <c r="H51" s="619"/>
      <c r="I51" s="610"/>
      <c r="J51" s="610"/>
      <c r="K51" s="610"/>
      <c r="L51" s="610"/>
      <c r="M51" s="578"/>
      <c r="N51" s="575">
        <f t="shared" si="4"/>
        <v>0</v>
      </c>
    </row>
    <row r="52" spans="1:16" s="596" customFormat="1">
      <c r="A52" s="586" t="s">
        <v>991</v>
      </c>
      <c r="B52" s="571" t="s">
        <v>994</v>
      </c>
      <c r="C52" s="593" t="s">
        <v>2447</v>
      </c>
      <c r="D52" s="611"/>
      <c r="E52" s="611"/>
      <c r="F52" s="618"/>
      <c r="G52" s="618"/>
      <c r="H52" s="619"/>
      <c r="I52" s="610"/>
      <c r="J52" s="610"/>
      <c r="K52" s="610"/>
      <c r="L52" s="610"/>
      <c r="M52" s="578"/>
      <c r="N52" s="575">
        <f t="shared" si="4"/>
        <v>0</v>
      </c>
    </row>
    <row r="53" spans="1:16" s="596" customFormat="1" ht="30">
      <c r="A53" s="586" t="s">
        <v>1015</v>
      </c>
      <c r="B53" s="571" t="s">
        <v>2448</v>
      </c>
      <c r="C53" s="593" t="s">
        <v>2449</v>
      </c>
      <c r="D53" s="594">
        <f>SUM(D54:D57)</f>
        <v>32000</v>
      </c>
      <c r="E53" s="611"/>
      <c r="F53" s="594">
        <f>SUM(F54:F57)</f>
        <v>10000</v>
      </c>
      <c r="G53" s="608"/>
      <c r="H53" s="594">
        <f>SUM(H54:H57)</f>
        <v>0</v>
      </c>
      <c r="I53" s="578"/>
      <c r="J53" s="594">
        <f>SUM(J54:J57)</f>
        <v>0</v>
      </c>
      <c r="K53" s="610"/>
      <c r="L53" s="594">
        <f>SUM(L54:L57)</f>
        <v>0</v>
      </c>
      <c r="M53" s="578"/>
      <c r="N53" s="575">
        <f t="shared" si="4"/>
        <v>42000</v>
      </c>
      <c r="P53" s="597"/>
    </row>
    <row r="54" spans="1:16" s="596" customFormat="1">
      <c r="A54" s="586"/>
      <c r="B54" s="599" t="s">
        <v>2450</v>
      </c>
      <c r="C54" s="600"/>
      <c r="D54" s="601">
        <v>10000</v>
      </c>
      <c r="E54" s="602"/>
      <c r="F54" s="603"/>
      <c r="G54" s="603"/>
      <c r="H54" s="604"/>
      <c r="I54" s="604"/>
      <c r="J54" s="612"/>
      <c r="K54" s="612"/>
      <c r="L54" s="612"/>
      <c r="M54" s="604"/>
      <c r="N54" s="605">
        <f t="shared" si="4"/>
        <v>10000</v>
      </c>
      <c r="P54" s="597"/>
    </row>
    <row r="55" spans="1:16" s="596" customFormat="1">
      <c r="A55" s="586"/>
      <c r="B55" s="599" t="s">
        <v>2451</v>
      </c>
      <c r="C55" s="600"/>
      <c r="D55" s="601">
        <v>22000</v>
      </c>
      <c r="E55" s="602"/>
      <c r="F55" s="603"/>
      <c r="G55" s="603"/>
      <c r="H55" s="604"/>
      <c r="I55" s="604"/>
      <c r="J55" s="612"/>
      <c r="K55" s="612"/>
      <c r="L55" s="612"/>
      <c r="M55" s="604"/>
      <c r="N55" s="605">
        <f t="shared" si="4"/>
        <v>22000</v>
      </c>
      <c r="P55" s="597"/>
    </row>
    <row r="56" spans="1:16" s="596" customFormat="1">
      <c r="A56" s="586"/>
      <c r="B56" s="599" t="s">
        <v>2452</v>
      </c>
      <c r="C56" s="600"/>
      <c r="D56" s="601"/>
      <c r="E56" s="602"/>
      <c r="F56" s="603">
        <v>6000</v>
      </c>
      <c r="G56" s="603"/>
      <c r="H56" s="604"/>
      <c r="I56" s="604"/>
      <c r="J56" s="612"/>
      <c r="K56" s="612"/>
      <c r="L56" s="612"/>
      <c r="M56" s="604"/>
      <c r="N56" s="605">
        <f t="shared" si="4"/>
        <v>6000</v>
      </c>
      <c r="P56" s="597"/>
    </row>
    <row r="57" spans="1:16" s="596" customFormat="1" ht="25.5">
      <c r="A57" s="586"/>
      <c r="B57" s="599" t="s">
        <v>2453</v>
      </c>
      <c r="C57" s="600"/>
      <c r="D57" s="601"/>
      <c r="E57" s="602"/>
      <c r="F57" s="603">
        <v>4000</v>
      </c>
      <c r="G57" s="603"/>
      <c r="H57" s="604"/>
      <c r="I57" s="604"/>
      <c r="J57" s="612"/>
      <c r="K57" s="612"/>
      <c r="L57" s="612"/>
      <c r="M57" s="604"/>
      <c r="N57" s="605">
        <f t="shared" si="4"/>
        <v>4000</v>
      </c>
      <c r="P57" s="597"/>
    </row>
    <row r="58" spans="1:16" s="596" customFormat="1" ht="45">
      <c r="A58" s="586" t="s">
        <v>1044</v>
      </c>
      <c r="B58" s="571" t="s">
        <v>2454</v>
      </c>
      <c r="C58" s="593" t="s">
        <v>2455</v>
      </c>
      <c r="D58" s="594"/>
      <c r="E58" s="578"/>
      <c r="F58" s="594"/>
      <c r="G58" s="608"/>
      <c r="H58" s="594"/>
      <c r="I58" s="610"/>
      <c r="J58" s="594"/>
      <c r="K58" s="610"/>
      <c r="L58" s="594"/>
      <c r="M58" s="578"/>
      <c r="N58" s="575">
        <f t="shared" si="4"/>
        <v>0</v>
      </c>
      <c r="P58" s="597"/>
    </row>
    <row r="59" spans="1:16" s="596" customFormat="1" ht="30">
      <c r="A59" s="586" t="s">
        <v>1074</v>
      </c>
      <c r="B59" s="571" t="s">
        <v>2456</v>
      </c>
      <c r="C59" s="593" t="s">
        <v>2457</v>
      </c>
      <c r="D59" s="609"/>
      <c r="E59" s="609"/>
      <c r="F59" s="620"/>
      <c r="G59" s="620"/>
      <c r="H59" s="610"/>
      <c r="I59" s="610"/>
      <c r="J59" s="610"/>
      <c r="K59" s="610"/>
      <c r="L59" s="610"/>
      <c r="M59" s="578"/>
      <c r="N59" s="575">
        <f t="shared" si="4"/>
        <v>0</v>
      </c>
    </row>
    <row r="60" spans="1:16" s="596" customFormat="1" ht="30">
      <c r="A60" s="586" t="s">
        <v>1101</v>
      </c>
      <c r="B60" s="571" t="s">
        <v>2458</v>
      </c>
      <c r="C60" s="593" t="s">
        <v>2459</v>
      </c>
      <c r="D60" s="609"/>
      <c r="E60" s="609"/>
      <c r="F60" s="620"/>
      <c r="G60" s="620"/>
      <c r="H60" s="610"/>
      <c r="I60" s="610"/>
      <c r="J60" s="610"/>
      <c r="K60" s="610"/>
      <c r="L60" s="610"/>
      <c r="M60" s="578"/>
      <c r="N60" s="575">
        <f t="shared" si="4"/>
        <v>0</v>
      </c>
    </row>
    <row r="61" spans="1:16" s="596" customFormat="1" ht="45">
      <c r="A61" s="586" t="s">
        <v>1444</v>
      </c>
      <c r="B61" s="571" t="s">
        <v>2460</v>
      </c>
      <c r="C61" s="593" t="s">
        <v>2461</v>
      </c>
      <c r="D61" s="609"/>
      <c r="E61" s="609"/>
      <c r="F61" s="620"/>
      <c r="G61" s="620"/>
      <c r="H61" s="610"/>
      <c r="I61" s="610"/>
      <c r="J61" s="610"/>
      <c r="K61" s="610"/>
      <c r="L61" s="610"/>
      <c r="M61" s="578"/>
      <c r="N61" s="575">
        <f t="shared" si="4"/>
        <v>0</v>
      </c>
    </row>
    <row r="62" spans="1:16" s="596" customFormat="1" ht="30">
      <c r="A62" s="586" t="s">
        <v>1446</v>
      </c>
      <c r="B62" s="571" t="s">
        <v>2462</v>
      </c>
      <c r="C62" s="593" t="s">
        <v>2463</v>
      </c>
      <c r="D62" s="609"/>
      <c r="E62" s="609"/>
      <c r="F62" s="620"/>
      <c r="G62" s="620"/>
      <c r="H62" s="610"/>
      <c r="I62" s="610"/>
      <c r="J62" s="610"/>
      <c r="K62" s="610"/>
      <c r="L62" s="610"/>
      <c r="M62" s="578"/>
      <c r="N62" s="621">
        <f>SUM(D62:L62)</f>
        <v>0</v>
      </c>
    </row>
    <row r="63" spans="1:16" s="596" customFormat="1" ht="30.75" thickBot="1">
      <c r="A63" s="586" t="s">
        <v>1474</v>
      </c>
      <c r="B63" s="571" t="s">
        <v>2464</v>
      </c>
      <c r="C63" s="593" t="s">
        <v>2465</v>
      </c>
      <c r="D63" s="609"/>
      <c r="E63" s="609"/>
      <c r="F63" s="620"/>
      <c r="G63" s="620"/>
      <c r="H63" s="610"/>
      <c r="I63" s="610"/>
      <c r="J63" s="610"/>
      <c r="K63" s="610"/>
      <c r="L63" s="610"/>
      <c r="M63" s="578"/>
      <c r="N63" s="621">
        <f>SUM(D63:L63)</f>
        <v>0</v>
      </c>
    </row>
    <row r="64" spans="1:16" s="627" customFormat="1" ht="18.75" customHeight="1" thickBot="1">
      <c r="A64" s="622"/>
      <c r="B64" s="738" t="s">
        <v>2466</v>
      </c>
      <c r="C64" s="739"/>
      <c r="D64" s="623">
        <f>+D19+D31+D32+D38+D39+D41+D52+D53+D58</f>
        <v>198000</v>
      </c>
      <c r="E64" s="623"/>
      <c r="F64" s="623">
        <f>+F19+F31+F32+F38+F39+F41+F52+F53+F58</f>
        <v>497600</v>
      </c>
      <c r="G64" s="624"/>
      <c r="H64" s="625">
        <f>+H19+H31+H32+H38+H39+H41+H52+H53+H58</f>
        <v>123000</v>
      </c>
      <c r="I64" s="625"/>
      <c r="J64" s="625">
        <f>+J19+J31+J32+J38+J39+J41+J52+J53+J58</f>
        <v>25000</v>
      </c>
      <c r="K64" s="625"/>
      <c r="L64" s="625">
        <f>+L19+L31+L32+L38+L39+L41+L52+L53+L58</f>
        <v>36600</v>
      </c>
      <c r="M64" s="625">
        <v>0</v>
      </c>
      <c r="N64" s="626">
        <f>+N19+N31+N32+N38+N39+N41+N52+N53+N58</f>
        <v>880200</v>
      </c>
    </row>
    <row r="65" spans="2:14">
      <c r="B65" s="727"/>
      <c r="C65" s="727"/>
      <c r="D65" s="727"/>
      <c r="E65" s="727"/>
      <c r="F65" s="727"/>
      <c r="G65" s="727"/>
      <c r="H65" s="727"/>
      <c r="I65" s="727"/>
      <c r="J65" s="727"/>
      <c r="K65" s="727"/>
      <c r="L65" s="727"/>
      <c r="M65" s="727"/>
      <c r="N65" s="727"/>
    </row>
    <row r="66" spans="2:14">
      <c r="B66" s="726"/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M66" s="726"/>
      <c r="N66" s="726"/>
    </row>
    <row r="67" spans="2:14" s="627" customFormat="1">
      <c r="B67" s="628"/>
      <c r="C67" s="629"/>
    </row>
    <row r="68" spans="2:14">
      <c r="B68" s="630"/>
      <c r="C68" s="631"/>
    </row>
  </sheetData>
  <mergeCells count="16">
    <mergeCell ref="B66:N66"/>
    <mergeCell ref="A1:N1"/>
    <mergeCell ref="A2:N2"/>
    <mergeCell ref="A3:N3"/>
    <mergeCell ref="A4:N4"/>
    <mergeCell ref="A5:A6"/>
    <mergeCell ref="B5:B6"/>
    <mergeCell ref="C5:C6"/>
    <mergeCell ref="D5:E5"/>
    <mergeCell ref="F5:G5"/>
    <mergeCell ref="H5:I5"/>
    <mergeCell ref="J5:K5"/>
    <mergeCell ref="L5:M5"/>
    <mergeCell ref="N5:N6"/>
    <mergeCell ref="B64:C64"/>
    <mergeCell ref="B65:N65"/>
  </mergeCells>
  <pageMargins left="0.43307086614173229" right="0.15748031496062992" top="0.43307086614173229" bottom="0.47244094488188981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4"/>
  <sheetViews>
    <sheetView zoomScale="75" zoomScaleNormal="75" workbookViewId="0">
      <selection activeCell="E28" sqref="E28"/>
    </sheetView>
  </sheetViews>
  <sheetFormatPr defaultColWidth="9.140625" defaultRowHeight="15"/>
  <cols>
    <col min="1" max="1" width="10.140625" style="627" customWidth="1"/>
    <col min="2" max="2" width="41.7109375" style="551" customWidth="1"/>
    <col min="3" max="3" width="20.140625" style="551" customWidth="1"/>
    <col min="4" max="4" width="17" style="551" customWidth="1"/>
    <col min="5" max="5" width="11.140625" style="551" customWidth="1"/>
    <col min="6" max="6" width="14.28515625" style="551" customWidth="1"/>
    <col min="7" max="7" width="10.5703125" style="551" customWidth="1"/>
    <col min="8" max="8" width="19.42578125" style="551" customWidth="1"/>
    <col min="9" max="9" width="13" style="551" customWidth="1"/>
    <col min="10" max="10" width="14.7109375" style="551" customWidth="1"/>
    <col min="11" max="11" width="13.42578125" style="551" customWidth="1"/>
    <col min="12" max="12" width="13.5703125" style="551" customWidth="1"/>
    <col min="13" max="13" width="16.42578125" style="551" customWidth="1"/>
    <col min="14" max="14" width="15.140625" style="552" customWidth="1"/>
    <col min="15" max="15" width="0.140625" style="551" hidden="1" customWidth="1"/>
    <col min="16" max="16384" width="9.140625" style="551"/>
  </cols>
  <sheetData>
    <row r="1" spans="1:16" ht="16.5" customHeight="1">
      <c r="A1" s="745" t="s">
        <v>2349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</row>
    <row r="2" spans="1:16" s="552" customFormat="1" ht="29.25" customHeight="1">
      <c r="A2" s="745" t="s">
        <v>2467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</row>
    <row r="3" spans="1:16" ht="16.5" customHeight="1" thickBot="1">
      <c r="A3" s="728" t="s">
        <v>2347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633"/>
      <c r="P3" s="633"/>
    </row>
    <row r="4" spans="1:16" ht="15.75" customHeight="1">
      <c r="A4" s="729" t="s">
        <v>2468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1"/>
      <c r="O4" s="633"/>
      <c r="P4" s="633"/>
    </row>
    <row r="5" spans="1:16" s="552" customFormat="1" ht="24.75" customHeight="1">
      <c r="A5" s="746" t="s">
        <v>2469</v>
      </c>
      <c r="B5" s="748" t="s">
        <v>2470</v>
      </c>
      <c r="C5" s="748" t="s">
        <v>2389</v>
      </c>
      <c r="D5" s="735" t="s">
        <v>2390</v>
      </c>
      <c r="E5" s="736"/>
      <c r="F5" s="735" t="s">
        <v>2391</v>
      </c>
      <c r="G5" s="736"/>
      <c r="H5" s="735" t="s">
        <v>2392</v>
      </c>
      <c r="I5" s="736"/>
      <c r="J5" s="735" t="s">
        <v>2393</v>
      </c>
      <c r="K5" s="736"/>
      <c r="L5" s="735" t="s">
        <v>2394</v>
      </c>
      <c r="M5" s="736"/>
      <c r="N5" s="741" t="s">
        <v>2395</v>
      </c>
      <c r="O5" s="634"/>
    </row>
    <row r="6" spans="1:16" s="569" customFormat="1" ht="38.25" customHeight="1">
      <c r="A6" s="747"/>
      <c r="B6" s="749"/>
      <c r="C6" s="749"/>
      <c r="D6" s="697" t="s">
        <v>2357</v>
      </c>
      <c r="E6" s="699" t="s">
        <v>2396</v>
      </c>
      <c r="F6" s="697" t="s">
        <v>2357</v>
      </c>
      <c r="G6" s="699" t="s">
        <v>2396</v>
      </c>
      <c r="H6" s="697" t="s">
        <v>2357</v>
      </c>
      <c r="I6" s="697" t="s">
        <v>2396</v>
      </c>
      <c r="J6" s="697" t="s">
        <v>2357</v>
      </c>
      <c r="K6" s="697" t="s">
        <v>2396</v>
      </c>
      <c r="L6" s="697" t="s">
        <v>2357</v>
      </c>
      <c r="M6" s="697" t="s">
        <v>2396</v>
      </c>
      <c r="N6" s="742"/>
      <c r="O6" s="635"/>
    </row>
    <row r="7" spans="1:16" s="570" customFormat="1" hidden="1">
      <c r="A7" s="698" t="s">
        <v>165</v>
      </c>
      <c r="B7" s="636" t="s">
        <v>2471</v>
      </c>
      <c r="C7" s="637">
        <v>600200200100</v>
      </c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638"/>
      <c r="O7" s="639"/>
    </row>
    <row r="8" spans="1:16" s="570" customFormat="1" hidden="1">
      <c r="A8" s="640" t="s">
        <v>167</v>
      </c>
      <c r="B8" s="641" t="s">
        <v>2472</v>
      </c>
      <c r="C8" s="642">
        <v>600200200200</v>
      </c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643"/>
      <c r="O8" s="644"/>
    </row>
    <row r="9" spans="1:16" s="570" customFormat="1" ht="17.25" hidden="1" customHeight="1">
      <c r="A9" s="743" t="s">
        <v>224</v>
      </c>
      <c r="B9" s="641" t="s">
        <v>225</v>
      </c>
      <c r="C9" s="642" t="s">
        <v>2473</v>
      </c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643">
        <v>0</v>
      </c>
      <c r="O9" s="645">
        <v>0</v>
      </c>
    </row>
    <row r="10" spans="1:16" s="570" customFormat="1" ht="18.75" hidden="1" customHeight="1">
      <c r="A10" s="744"/>
      <c r="B10" s="641" t="s">
        <v>226</v>
      </c>
      <c r="C10" s="642" t="s">
        <v>2474</v>
      </c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643">
        <v>0</v>
      </c>
      <c r="O10" s="644">
        <v>0</v>
      </c>
    </row>
    <row r="11" spans="1:16" s="570" customFormat="1" ht="18.75" hidden="1" customHeight="1">
      <c r="A11" s="743" t="s">
        <v>228</v>
      </c>
      <c r="B11" s="641" t="s">
        <v>229</v>
      </c>
      <c r="C11" s="642" t="s">
        <v>2475</v>
      </c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643">
        <v>0</v>
      </c>
      <c r="O11" s="645">
        <v>0</v>
      </c>
    </row>
    <row r="12" spans="1:16" s="570" customFormat="1" ht="18.75" hidden="1" customHeight="1">
      <c r="A12" s="744"/>
      <c r="B12" s="641" t="s">
        <v>2476</v>
      </c>
      <c r="C12" s="642" t="s">
        <v>2477</v>
      </c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643">
        <v>0</v>
      </c>
      <c r="O12" s="645">
        <v>0</v>
      </c>
    </row>
    <row r="13" spans="1:16" s="570" customFormat="1" hidden="1">
      <c r="A13" s="640" t="s">
        <v>231</v>
      </c>
      <c r="B13" s="641" t="s">
        <v>2478</v>
      </c>
      <c r="C13" s="642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643"/>
      <c r="O13" s="645"/>
    </row>
    <row r="14" spans="1:16" s="570" customFormat="1" hidden="1">
      <c r="A14" s="640" t="s">
        <v>233</v>
      </c>
      <c r="B14" s="641" t="s">
        <v>232</v>
      </c>
      <c r="C14" s="642">
        <v>630100100300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643">
        <v>0</v>
      </c>
      <c r="O14" s="644">
        <v>0</v>
      </c>
    </row>
    <row r="15" spans="1:16" s="570" customFormat="1" hidden="1">
      <c r="A15" s="640" t="s">
        <v>235</v>
      </c>
      <c r="B15" s="641" t="s">
        <v>234</v>
      </c>
      <c r="C15" s="642">
        <v>630100100400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643">
        <v>0</v>
      </c>
      <c r="O15" s="645">
        <v>0</v>
      </c>
    </row>
    <row r="16" spans="1:16" s="570" customFormat="1" ht="14.25" hidden="1" customHeight="1">
      <c r="A16" s="640" t="s">
        <v>237</v>
      </c>
      <c r="B16" s="641" t="s">
        <v>236</v>
      </c>
      <c r="C16" s="642">
        <v>630100100500</v>
      </c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643">
        <v>0</v>
      </c>
      <c r="O16" s="639"/>
    </row>
    <row r="17" spans="1:15" s="570" customFormat="1" hidden="1">
      <c r="A17" s="640" t="s">
        <v>239</v>
      </c>
      <c r="B17" s="641" t="s">
        <v>238</v>
      </c>
      <c r="C17" s="642">
        <v>630100100600</v>
      </c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643">
        <v>0</v>
      </c>
      <c r="O17" s="639"/>
    </row>
    <row r="18" spans="1:15" s="570" customFormat="1" hidden="1">
      <c r="A18" s="640" t="s">
        <v>241</v>
      </c>
      <c r="B18" s="641" t="s">
        <v>240</v>
      </c>
      <c r="C18" s="642">
        <v>630100100700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643">
        <v>0</v>
      </c>
      <c r="O18" s="639"/>
    </row>
    <row r="19" spans="1:15" s="570" customFormat="1" hidden="1">
      <c r="A19" s="640" t="s">
        <v>243</v>
      </c>
      <c r="B19" s="641" t="s">
        <v>242</v>
      </c>
      <c r="C19" s="642">
        <v>630100100800</v>
      </c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3">
        <v>0</v>
      </c>
      <c r="O19" s="639"/>
    </row>
    <row r="20" spans="1:15" s="570" customFormat="1" hidden="1">
      <c r="A20" s="640" t="s">
        <v>245</v>
      </c>
      <c r="B20" s="641" t="s">
        <v>244</v>
      </c>
      <c r="C20" s="642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3"/>
      <c r="O20" s="639"/>
    </row>
    <row r="21" spans="1:15" s="570" customFormat="1" hidden="1">
      <c r="A21" s="640" t="s">
        <v>247</v>
      </c>
      <c r="B21" s="641" t="s">
        <v>246</v>
      </c>
      <c r="C21" s="642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3"/>
      <c r="O21" s="639"/>
    </row>
    <row r="22" spans="1:15" s="570" customFormat="1" hidden="1">
      <c r="A22" s="640" t="s">
        <v>249</v>
      </c>
      <c r="B22" s="641" t="s">
        <v>248</v>
      </c>
      <c r="C22" s="642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3"/>
      <c r="O22" s="639"/>
    </row>
    <row r="23" spans="1:15" s="570" customFormat="1" hidden="1">
      <c r="A23" s="640" t="s">
        <v>251</v>
      </c>
      <c r="B23" s="641" t="s">
        <v>250</v>
      </c>
      <c r="C23" s="642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3"/>
      <c r="O23" s="639"/>
    </row>
    <row r="24" spans="1:15" s="570" customFormat="1" hidden="1">
      <c r="A24" s="640" t="s">
        <v>253</v>
      </c>
      <c r="B24" s="641" t="s">
        <v>252</v>
      </c>
      <c r="C24" s="642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3"/>
      <c r="O24" s="639"/>
    </row>
    <row r="25" spans="1:15" s="570" customFormat="1" ht="45">
      <c r="A25" s="640" t="s">
        <v>255</v>
      </c>
      <c r="B25" s="647" t="s">
        <v>2479</v>
      </c>
      <c r="C25" s="642" t="s">
        <v>2480</v>
      </c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643">
        <v>0</v>
      </c>
      <c r="O25" s="644">
        <v>0</v>
      </c>
    </row>
    <row r="26" spans="1:15" s="570" customFormat="1" ht="30">
      <c r="A26" s="640" t="s">
        <v>255</v>
      </c>
      <c r="B26" s="647" t="s">
        <v>254</v>
      </c>
      <c r="C26" s="642" t="s">
        <v>2481</v>
      </c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643">
        <v>0</v>
      </c>
      <c r="O26" s="644"/>
    </row>
    <row r="27" spans="1:15" s="570" customFormat="1" ht="42.75" customHeight="1">
      <c r="A27" s="640" t="s">
        <v>359</v>
      </c>
      <c r="B27" s="647" t="s">
        <v>358</v>
      </c>
      <c r="C27" s="642">
        <v>630400500</v>
      </c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643">
        <v>0</v>
      </c>
      <c r="O27" s="644">
        <v>0</v>
      </c>
    </row>
    <row r="28" spans="1:15" s="570" customFormat="1" ht="51" customHeight="1">
      <c r="A28" s="640" t="s">
        <v>363</v>
      </c>
      <c r="B28" s="647" t="s">
        <v>362</v>
      </c>
      <c r="C28" s="642">
        <v>630400700</v>
      </c>
      <c r="D28" s="648"/>
      <c r="E28" s="576"/>
      <c r="F28" s="576"/>
      <c r="G28" s="576"/>
      <c r="H28" s="578"/>
      <c r="I28" s="578"/>
      <c r="J28" s="578"/>
      <c r="K28" s="578"/>
      <c r="L28" s="578"/>
      <c r="M28" s="578"/>
      <c r="N28" s="643">
        <f t="shared" ref="N28:N41" si="0">+D28+F28+H28+J28+L28</f>
        <v>0</v>
      </c>
      <c r="O28" s="645"/>
    </row>
    <row r="29" spans="1:15" s="570" customFormat="1" ht="60">
      <c r="A29" s="640" t="s">
        <v>374</v>
      </c>
      <c r="B29" s="647" t="s">
        <v>2482</v>
      </c>
      <c r="C29" s="649">
        <v>640300100</v>
      </c>
      <c r="D29" s="576"/>
      <c r="E29" s="650"/>
      <c r="F29" s="576"/>
      <c r="G29" s="650"/>
      <c r="H29" s="576"/>
      <c r="I29" s="646"/>
      <c r="J29" s="576"/>
      <c r="K29" s="646"/>
      <c r="L29" s="594"/>
      <c r="M29" s="646"/>
      <c r="N29" s="643"/>
      <c r="O29" s="644">
        <v>0</v>
      </c>
    </row>
    <row r="30" spans="1:15" s="570" customFormat="1" ht="45.75" customHeight="1">
      <c r="A30" s="640" t="s">
        <v>376</v>
      </c>
      <c r="B30" s="647" t="s">
        <v>2483</v>
      </c>
      <c r="C30" s="649">
        <v>640300200</v>
      </c>
      <c r="D30" s="594">
        <f>SUM(D31:D33)</f>
        <v>88603590</v>
      </c>
      <c r="E30" s="594"/>
      <c r="F30" s="594">
        <f>SUM(F31:F33)</f>
        <v>163099041</v>
      </c>
      <c r="G30" s="652"/>
      <c r="H30" s="595">
        <f>SUM(H31:H33)</f>
        <v>57710838</v>
      </c>
      <c r="I30" s="578" t="s">
        <v>2484</v>
      </c>
      <c r="J30" s="595">
        <f>SUM(J31:J33)</f>
        <v>5854347</v>
      </c>
      <c r="K30" s="578" t="s">
        <v>2484</v>
      </c>
      <c r="L30" s="595">
        <f>SUM(L31:L33)</f>
        <v>35630185</v>
      </c>
      <c r="M30" s="578" t="s">
        <v>2484</v>
      </c>
      <c r="N30" s="653">
        <f t="shared" si="0"/>
        <v>350898001</v>
      </c>
      <c r="O30" s="644">
        <v>0</v>
      </c>
    </row>
    <row r="31" spans="1:15" s="659" customFormat="1">
      <c r="A31" s="654"/>
      <c r="B31" s="655" t="s">
        <v>2485</v>
      </c>
      <c r="C31" s="656">
        <v>640300200</v>
      </c>
      <c r="D31" s="601">
        <f>74730244+352680</f>
        <v>75082924</v>
      </c>
      <c r="E31" s="601"/>
      <c r="F31" s="601">
        <f>143599041+1132037</f>
        <v>144731078</v>
      </c>
      <c r="G31" s="601"/>
      <c r="H31" s="601">
        <f>48110838+266484</f>
        <v>48377322</v>
      </c>
      <c r="I31" s="601"/>
      <c r="J31" s="601">
        <v>5854347</v>
      </c>
      <c r="K31" s="601"/>
      <c r="L31" s="601">
        <f>35630185+867314</f>
        <v>36497499</v>
      </c>
      <c r="M31" s="604"/>
      <c r="N31" s="657">
        <f t="shared" si="0"/>
        <v>310543170</v>
      </c>
      <c r="O31" s="658"/>
    </row>
    <row r="32" spans="1:15" s="659" customFormat="1">
      <c r="A32" s="654"/>
      <c r="B32" s="655" t="s">
        <v>2486</v>
      </c>
      <c r="C32" s="656">
        <v>640300200</v>
      </c>
      <c r="D32" s="601">
        <v>-352680</v>
      </c>
      <c r="E32" s="601"/>
      <c r="F32" s="601">
        <v>-1132037</v>
      </c>
      <c r="G32" s="601"/>
      <c r="H32" s="601">
        <v>-266484</v>
      </c>
      <c r="I32" s="601"/>
      <c r="J32" s="601"/>
      <c r="K32" s="601"/>
      <c r="L32" s="601">
        <v>-867314</v>
      </c>
      <c r="M32" s="604"/>
      <c r="N32" s="657">
        <f t="shared" si="0"/>
        <v>-2618515</v>
      </c>
      <c r="O32" s="658"/>
    </row>
    <row r="33" spans="1:15" s="659" customFormat="1">
      <c r="A33" s="654"/>
      <c r="B33" s="655" t="s">
        <v>2487</v>
      </c>
      <c r="C33" s="656">
        <v>640300200</v>
      </c>
      <c r="D33" s="601">
        <v>13873346</v>
      </c>
      <c r="E33" s="601"/>
      <c r="F33" s="601">
        <v>19500000</v>
      </c>
      <c r="G33" s="601"/>
      <c r="H33" s="601">
        <v>9600000</v>
      </c>
      <c r="I33" s="601"/>
      <c r="J33" s="601"/>
      <c r="K33" s="601"/>
      <c r="L33" s="601"/>
      <c r="M33" s="604"/>
      <c r="N33" s="657">
        <f t="shared" si="0"/>
        <v>42973346</v>
      </c>
      <c r="O33" s="658"/>
    </row>
    <row r="34" spans="1:15" s="570" customFormat="1" ht="60">
      <c r="A34" s="640" t="s">
        <v>378</v>
      </c>
      <c r="B34" s="647" t="s">
        <v>2488</v>
      </c>
      <c r="C34" s="649">
        <v>640300300100</v>
      </c>
      <c r="D34" s="594">
        <f>+D35+D36</f>
        <v>1906437</v>
      </c>
      <c r="E34" s="594"/>
      <c r="F34" s="594">
        <f>+F35+F36</f>
        <v>3857862</v>
      </c>
      <c r="G34" s="652"/>
      <c r="H34" s="595">
        <f>SUM(H35:H36)</f>
        <v>1580320</v>
      </c>
      <c r="I34" s="578" t="s">
        <v>2447</v>
      </c>
      <c r="J34" s="595">
        <f>SUM(J35:J36)</f>
        <v>158073</v>
      </c>
      <c r="K34" s="578" t="s">
        <v>2447</v>
      </c>
      <c r="L34" s="595">
        <f>SUM(L35:L36)</f>
        <v>102090</v>
      </c>
      <c r="M34" s="660" t="s">
        <v>2447</v>
      </c>
      <c r="N34" s="653">
        <f t="shared" si="0"/>
        <v>7604782</v>
      </c>
      <c r="O34" s="645">
        <v>0</v>
      </c>
    </row>
    <row r="35" spans="1:15" s="659" customFormat="1">
      <c r="A35" s="654"/>
      <c r="B35" s="655" t="s">
        <v>2489</v>
      </c>
      <c r="C35" s="656">
        <v>640300300100</v>
      </c>
      <c r="D35" s="601">
        <v>1078320</v>
      </c>
      <c r="E35" s="601"/>
      <c r="F35" s="601">
        <v>2080247</v>
      </c>
      <c r="G35" s="601"/>
      <c r="H35" s="604">
        <v>990539</v>
      </c>
      <c r="I35" s="604"/>
      <c r="J35" s="604">
        <v>98462</v>
      </c>
      <c r="K35" s="604"/>
      <c r="L35" s="604">
        <v>15740</v>
      </c>
      <c r="M35" s="604"/>
      <c r="N35" s="661">
        <f t="shared" si="0"/>
        <v>4263308</v>
      </c>
      <c r="O35" s="658"/>
    </row>
    <row r="36" spans="1:15" s="659" customFormat="1">
      <c r="A36" s="654"/>
      <c r="B36" s="655" t="s">
        <v>2490</v>
      </c>
      <c r="C36" s="656">
        <v>640300300100</v>
      </c>
      <c r="D36" s="601">
        <v>828117</v>
      </c>
      <c r="E36" s="601"/>
      <c r="F36" s="601">
        <v>1777615</v>
      </c>
      <c r="G36" s="601"/>
      <c r="H36" s="604">
        <v>589781</v>
      </c>
      <c r="I36" s="604"/>
      <c r="J36" s="604">
        <v>59611</v>
      </c>
      <c r="K36" s="604"/>
      <c r="L36" s="604">
        <v>86350</v>
      </c>
      <c r="M36" s="604"/>
      <c r="N36" s="661">
        <f t="shared" si="0"/>
        <v>3341474</v>
      </c>
      <c r="O36" s="658"/>
    </row>
    <row r="37" spans="1:15" s="570" customFormat="1" ht="45">
      <c r="A37" s="640" t="s">
        <v>378</v>
      </c>
      <c r="B37" s="647" t="s">
        <v>2491</v>
      </c>
      <c r="C37" s="649">
        <v>640300300200</v>
      </c>
      <c r="D37" s="606"/>
      <c r="E37" s="576"/>
      <c r="F37" s="594">
        <f>SUM(F38)</f>
        <v>0</v>
      </c>
      <c r="G37" s="576"/>
      <c r="H37" s="578"/>
      <c r="I37" s="578"/>
      <c r="J37" s="578"/>
      <c r="K37" s="578"/>
      <c r="L37" s="595">
        <f>SUM(L38)</f>
        <v>12000</v>
      </c>
      <c r="M37" s="662" t="s">
        <v>2413</v>
      </c>
      <c r="N37" s="643">
        <f t="shared" si="0"/>
        <v>12000</v>
      </c>
      <c r="O37" s="663">
        <v>0</v>
      </c>
    </row>
    <row r="38" spans="1:15" s="570" customFormat="1">
      <c r="A38" s="640"/>
      <c r="B38" s="651" t="s">
        <v>2492</v>
      </c>
      <c r="C38" s="649">
        <v>640300300200</v>
      </c>
      <c r="D38" s="606"/>
      <c r="E38" s="576"/>
      <c r="F38" s="606"/>
      <c r="G38" s="576"/>
      <c r="H38" s="578"/>
      <c r="I38" s="578"/>
      <c r="J38" s="578"/>
      <c r="K38" s="578"/>
      <c r="L38" s="578">
        <v>12000</v>
      </c>
      <c r="M38" s="578"/>
      <c r="N38" s="664">
        <f t="shared" si="0"/>
        <v>12000</v>
      </c>
      <c r="O38" s="663"/>
    </row>
    <row r="39" spans="1:15" s="570" customFormat="1" ht="60">
      <c r="A39" s="640" t="s">
        <v>378</v>
      </c>
      <c r="B39" s="647" t="s">
        <v>2493</v>
      </c>
      <c r="C39" s="649">
        <v>640300300900</v>
      </c>
      <c r="D39" s="594">
        <f>SUM(D40:D41)</f>
        <v>355000</v>
      </c>
      <c r="E39" s="594"/>
      <c r="F39" s="594">
        <f>SUM(F40:F41)</f>
        <v>902000</v>
      </c>
      <c r="G39" s="652"/>
      <c r="H39" s="594">
        <f>SUM(H40:H41)</f>
        <v>428000</v>
      </c>
      <c r="I39" s="578" t="s">
        <v>2427</v>
      </c>
      <c r="J39" s="594">
        <f>SUM(J40:J41)</f>
        <v>0</v>
      </c>
      <c r="K39" s="595"/>
      <c r="L39" s="594">
        <f>SUM(L40:L41)</f>
        <v>3796</v>
      </c>
      <c r="M39" s="595">
        <f>SUM(M40:M40)</f>
        <v>0</v>
      </c>
      <c r="N39" s="700">
        <f>SUM(N40:N41)</f>
        <v>1688796</v>
      </c>
      <c r="O39" s="665">
        <v>0</v>
      </c>
    </row>
    <row r="40" spans="1:15" s="659" customFormat="1" ht="25.5">
      <c r="A40" s="654"/>
      <c r="B40" s="655" t="s">
        <v>2494</v>
      </c>
      <c r="C40" s="656">
        <v>640300300900</v>
      </c>
      <c r="D40" s="601">
        <v>355000</v>
      </c>
      <c r="E40" s="601"/>
      <c r="F40" s="601">
        <v>902000</v>
      </c>
      <c r="G40" s="666"/>
      <c r="H40" s="604">
        <v>428000</v>
      </c>
      <c r="I40" s="604"/>
      <c r="J40" s="604"/>
      <c r="K40" s="604"/>
      <c r="L40" s="604"/>
      <c r="M40" s="604"/>
      <c r="N40" s="667">
        <f t="shared" si="0"/>
        <v>1685000</v>
      </c>
      <c r="O40" s="658"/>
    </row>
    <row r="41" spans="1:15" s="659" customFormat="1">
      <c r="A41" s="654"/>
      <c r="B41" s="655" t="s">
        <v>2495</v>
      </c>
      <c r="C41" s="656">
        <v>640300300900</v>
      </c>
      <c r="D41" s="601"/>
      <c r="E41" s="601"/>
      <c r="F41" s="601"/>
      <c r="G41" s="666"/>
      <c r="H41" s="604"/>
      <c r="I41" s="604"/>
      <c r="J41" s="604"/>
      <c r="K41" s="604"/>
      <c r="L41" s="604">
        <v>3796</v>
      </c>
      <c r="M41" s="604"/>
      <c r="N41" s="657">
        <f t="shared" si="0"/>
        <v>3796</v>
      </c>
      <c r="O41" s="658"/>
    </row>
    <row r="42" spans="1:15" s="659" customFormat="1" ht="30">
      <c r="A42" s="668" t="s">
        <v>382</v>
      </c>
      <c r="B42" s="647" t="s">
        <v>381</v>
      </c>
      <c r="C42" s="669"/>
      <c r="D42" s="606"/>
      <c r="E42" s="606"/>
      <c r="F42" s="606"/>
      <c r="G42" s="606"/>
      <c r="H42" s="615"/>
      <c r="I42" s="615"/>
      <c r="J42" s="615"/>
      <c r="K42" s="615"/>
      <c r="L42" s="615"/>
      <c r="M42" s="615"/>
      <c r="N42" s="670"/>
      <c r="O42" s="658"/>
    </row>
    <row r="43" spans="1:15" s="596" customFormat="1" ht="30">
      <c r="A43" s="668" t="s">
        <v>497</v>
      </c>
      <c r="B43" s="647" t="s">
        <v>496</v>
      </c>
      <c r="C43" s="642">
        <v>720200200100</v>
      </c>
      <c r="D43" s="576"/>
      <c r="E43" s="576"/>
      <c r="F43" s="594"/>
      <c r="G43" s="594"/>
      <c r="H43" s="578"/>
      <c r="I43" s="578"/>
      <c r="J43" s="578"/>
      <c r="K43" s="578"/>
      <c r="L43" s="578"/>
      <c r="M43" s="578"/>
      <c r="N43" s="643">
        <v>0</v>
      </c>
      <c r="O43" s="671"/>
    </row>
    <row r="44" spans="1:15" s="596" customFormat="1" ht="30">
      <c r="A44" s="668" t="s">
        <v>516</v>
      </c>
      <c r="B44" s="647" t="s">
        <v>515</v>
      </c>
      <c r="C44" s="642">
        <v>720200300100</v>
      </c>
      <c r="D44" s="576"/>
      <c r="E44" s="576"/>
      <c r="F44" s="576"/>
      <c r="G44" s="576"/>
      <c r="H44" s="578"/>
      <c r="I44" s="578"/>
      <c r="J44" s="578"/>
      <c r="K44" s="578"/>
      <c r="L44" s="578"/>
      <c r="M44" s="578"/>
      <c r="N44" s="670">
        <v>0</v>
      </c>
      <c r="O44" s="671"/>
    </row>
    <row r="45" spans="1:15" s="596" customFormat="1" ht="15.75" thickBot="1">
      <c r="A45" s="672"/>
      <c r="B45" s="673"/>
      <c r="C45" s="674"/>
      <c r="D45" s="580"/>
      <c r="E45" s="580"/>
      <c r="F45" s="580"/>
      <c r="G45" s="580"/>
      <c r="H45" s="582"/>
      <c r="I45" s="582"/>
      <c r="J45" s="582"/>
      <c r="K45" s="582"/>
      <c r="L45" s="582"/>
      <c r="M45" s="582"/>
      <c r="N45" s="675"/>
      <c r="O45" s="671"/>
    </row>
    <row r="46" spans="1:15" s="596" customFormat="1" ht="15.75" thickBot="1">
      <c r="A46" s="676"/>
      <c r="B46" s="738" t="s">
        <v>2496</v>
      </c>
      <c r="C46" s="739"/>
      <c r="D46" s="677">
        <f>D28+D29+D30+D34+D37+D39+D43+D44</f>
        <v>90865027</v>
      </c>
      <c r="E46" s="677"/>
      <c r="F46" s="677">
        <f>F28+F29+F30+F34+F37+F39+F43+F44</f>
        <v>167858903</v>
      </c>
      <c r="G46" s="677"/>
      <c r="H46" s="677">
        <f>H28+H29+H30+H34+H37+H39+H43+H44</f>
        <v>59719158</v>
      </c>
      <c r="I46" s="678"/>
      <c r="J46" s="677">
        <f>J28+J29+J30+J34+J37+J39+J43+J44</f>
        <v>6012420</v>
      </c>
      <c r="K46" s="678"/>
      <c r="L46" s="677">
        <f>L28+L29+L30+L34+L37+L39+L43+L44</f>
        <v>35748071</v>
      </c>
      <c r="M46" s="678">
        <v>0</v>
      </c>
      <c r="N46" s="701">
        <f>N28+N29+N30+N34+N37+N39+N43+N44</f>
        <v>360203579</v>
      </c>
      <c r="O46" s="671"/>
    </row>
    <row r="47" spans="1:15" s="596" customFormat="1">
      <c r="A47" s="628"/>
      <c r="B47" s="679"/>
      <c r="C47" s="680"/>
      <c r="D47" s="681"/>
      <c r="E47" s="681"/>
      <c r="F47" s="681"/>
      <c r="G47" s="681"/>
      <c r="H47" s="681"/>
      <c r="I47" s="681"/>
      <c r="J47" s="681"/>
      <c r="K47" s="681"/>
      <c r="L47" s="681"/>
      <c r="M47" s="681"/>
      <c r="N47" s="681"/>
      <c r="O47" s="682"/>
    </row>
    <row r="48" spans="1:15" s="683" customFormat="1">
      <c r="B48" s="684"/>
      <c r="C48" s="685"/>
      <c r="D48" s="686"/>
      <c r="E48" s="686"/>
      <c r="F48" s="686"/>
      <c r="G48" s="686"/>
      <c r="H48" s="686"/>
      <c r="I48" s="686"/>
      <c r="J48" s="686"/>
      <c r="K48" s="686"/>
      <c r="L48" s="686"/>
      <c r="M48" s="686"/>
      <c r="N48" s="687"/>
      <c r="O48" s="688"/>
    </row>
    <row r="49" spans="1:15" s="596" customFormat="1">
      <c r="A49" s="628"/>
      <c r="B49" s="689"/>
      <c r="C49" s="690"/>
      <c r="D49" s="691"/>
      <c r="E49" s="691"/>
      <c r="F49" s="691"/>
      <c r="G49" s="691"/>
      <c r="H49" s="691"/>
      <c r="I49" s="691"/>
      <c r="J49" s="691"/>
      <c r="K49" s="691"/>
      <c r="L49" s="691"/>
      <c r="M49" s="691"/>
      <c r="N49" s="692"/>
      <c r="O49" s="693"/>
    </row>
    <row r="50" spans="1:15" s="682" customFormat="1">
      <c r="A50" s="684"/>
      <c r="B50" s="689"/>
      <c r="C50" s="690"/>
      <c r="D50" s="691"/>
      <c r="E50" s="691"/>
      <c r="F50" s="691"/>
      <c r="G50" s="691"/>
      <c r="H50" s="691"/>
      <c r="I50" s="691"/>
      <c r="J50" s="691"/>
      <c r="K50" s="691"/>
      <c r="L50" s="691"/>
      <c r="M50" s="691"/>
      <c r="N50" s="692"/>
      <c r="O50" s="693"/>
    </row>
    <row r="52" spans="1:15" s="633" customFormat="1" ht="8.25" customHeight="1">
      <c r="A52" s="694"/>
      <c r="B52" s="740"/>
      <c r="C52" s="740"/>
      <c r="D52" s="740"/>
      <c r="E52" s="740"/>
      <c r="F52" s="740"/>
      <c r="G52" s="740"/>
      <c r="H52" s="740"/>
      <c r="I52" s="740"/>
      <c r="J52" s="740"/>
      <c r="K52" s="740"/>
      <c r="L52" s="740"/>
      <c r="M52" s="740"/>
      <c r="N52" s="740"/>
    </row>
    <row r="53" spans="1:15" s="633" customFormat="1">
      <c r="A53" s="694"/>
      <c r="B53" s="695"/>
      <c r="C53" s="695"/>
      <c r="N53" s="696"/>
    </row>
    <row r="54" spans="1:15" s="633" customFormat="1">
      <c r="A54" s="694"/>
      <c r="B54" s="695"/>
      <c r="C54" s="695"/>
      <c r="N54" s="696"/>
    </row>
  </sheetData>
  <mergeCells count="17">
    <mergeCell ref="A1:N1"/>
    <mergeCell ref="A2:N2"/>
    <mergeCell ref="A3:N3"/>
    <mergeCell ref="A4:N4"/>
    <mergeCell ref="A5:A6"/>
    <mergeCell ref="B5:B6"/>
    <mergeCell ref="C5:C6"/>
    <mergeCell ref="D5:E5"/>
    <mergeCell ref="F5:G5"/>
    <mergeCell ref="H5:I5"/>
    <mergeCell ref="B52:N52"/>
    <mergeCell ref="J5:K5"/>
    <mergeCell ref="L5:M5"/>
    <mergeCell ref="N5:N6"/>
    <mergeCell ref="A9:A10"/>
    <mergeCell ref="A11:A12"/>
    <mergeCell ref="B46:C46"/>
  </mergeCells>
  <pageMargins left="0.31496062992125984" right="0.23622047244094491" top="0.51181102362204722" bottom="0.35433070866141736" header="0.31496062992125984" footer="0.1574803149606299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8</vt:i4>
      </vt:variant>
    </vt:vector>
  </HeadingPairs>
  <TitlesOfParts>
    <vt:vector size="18" baseType="lpstr">
      <vt:lpstr>Copertina 1</vt:lpstr>
      <vt:lpstr>Schema CE</vt:lpstr>
      <vt:lpstr>CE Min</vt:lpstr>
      <vt:lpstr>Alimentazione CE Costi</vt:lpstr>
      <vt:lpstr>Alimentazione CE Ricavi</vt:lpstr>
      <vt:lpstr>SSR Rendiconto finanziario</vt:lpstr>
      <vt:lpstr>Tab.contributi</vt:lpstr>
      <vt:lpstr>Tab.Costi Infragruppo</vt:lpstr>
      <vt:lpstr>Tab.RicaviInfragruppo</vt:lpstr>
      <vt:lpstr>ce art. 44</vt:lpstr>
      <vt:lpstr>'Alimentazione CE Ricavi'!Area_stampa</vt:lpstr>
      <vt:lpstr>'ce art. 44'!Area_stampa</vt:lpstr>
      <vt:lpstr>'CE Min'!Area_stampa</vt:lpstr>
      <vt:lpstr>'Copertina 1'!Area_stampa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Nives Di Marco</cp:lastModifiedBy>
  <cp:lastPrinted>2021-04-14T10:06:22Z</cp:lastPrinted>
  <dcterms:created xsi:type="dcterms:W3CDTF">2019-07-05T08:06:15Z</dcterms:created>
  <dcterms:modified xsi:type="dcterms:W3CDTF">2021-04-14T10:22:38Z</dcterms:modified>
</cp:coreProperties>
</file>