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PPCD\ARCS\2023\7. PAL 2023_approvazione_preliminare\modifiche alla proposta\economico finanziario\"/>
    </mc:Choice>
  </mc:AlternateContent>
  <bookViews>
    <workbookView xWindow="28680" yWindow="-120" windowWidth="28110" windowHeight="16440" tabRatio="764"/>
  </bookViews>
  <sheets>
    <sheet name="Schema CE" sheetId="1" r:id="rId1"/>
    <sheet name="CE Min" sheetId="4" r:id="rId2"/>
    <sheet name="Alimentazione CE Costi" sheetId="3" r:id="rId3"/>
    <sheet name="Alimentazione CE Ricavi" sheetId="2" r:id="rId4"/>
    <sheet name="SSR Rendiconto finanziario" sheetId="18" r:id="rId5"/>
    <sheet name="ce art. 44" sheetId="17" state="hidden" r:id="rId6"/>
  </sheets>
  <definedNames>
    <definedName name="_xlnm._FilterDatabase" localSheetId="2" hidden="1">'Alimentazione CE Costi'!$A$2:$N$978</definedName>
    <definedName name="_xlnm._FilterDatabase" localSheetId="3" hidden="1">'Alimentazione CE Ricavi'!$A$2:$GN$273</definedName>
    <definedName name="_xlnm.Print_Area" localSheetId="5">'ce art. 44'!$A$3:$C$58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3" i="1" l="1"/>
  <c r="L271" i="2" l="1"/>
  <c r="K271" i="2" l="1"/>
  <c r="L978" i="3" l="1"/>
  <c r="K272" i="2" s="1"/>
  <c r="K273" i="2" s="1"/>
  <c r="F36" i="1" l="1"/>
  <c r="F37" i="1"/>
  <c r="F86" i="1"/>
  <c r="F88" i="1"/>
  <c r="F89" i="1"/>
  <c r="F93" i="1"/>
  <c r="F94" i="1"/>
  <c r="F98" i="1"/>
  <c r="F99" i="1"/>
  <c r="F107" i="1"/>
  <c r="F109" i="1"/>
  <c r="F110" i="1"/>
  <c r="F119" i="1"/>
  <c r="N526" i="3" l="1"/>
  <c r="N525" i="3"/>
  <c r="D396" i="4" l="1"/>
  <c r="D395" i="4"/>
  <c r="E314" i="4" l="1"/>
  <c r="D113" i="18" l="1"/>
  <c r="D96" i="18"/>
  <c r="D93" i="18"/>
  <c r="D90" i="18"/>
  <c r="D82" i="18"/>
  <c r="D73" i="18"/>
  <c r="D67" i="18"/>
  <c r="D25" i="18"/>
  <c r="D27" i="18" s="1"/>
  <c r="D22" i="18"/>
  <c r="D24" i="18" s="1"/>
  <c r="D18" i="18"/>
  <c r="D16" i="18"/>
  <c r="D14" i="18"/>
  <c r="D13" i="18"/>
  <c r="D11" i="18"/>
  <c r="D10" i="18"/>
  <c r="D9" i="18"/>
  <c r="C25" i="18"/>
  <c r="C22" i="18"/>
  <c r="C18" i="18"/>
  <c r="C16" i="18"/>
  <c r="C14" i="18"/>
  <c r="D15" i="18" l="1"/>
  <c r="D98" i="18"/>
  <c r="D12" i="18"/>
  <c r="D20" i="18"/>
  <c r="D314" i="4"/>
  <c r="C13" i="18"/>
  <c r="C11" i="18"/>
  <c r="C10" i="18"/>
  <c r="C9" i="18"/>
  <c r="C113" i="18" l="1"/>
  <c r="C96" i="18"/>
  <c r="C93" i="18"/>
  <c r="C90" i="18"/>
  <c r="C82" i="18"/>
  <c r="C73" i="18"/>
  <c r="C67" i="18"/>
  <c r="C27" i="18"/>
  <c r="C24" i="18"/>
  <c r="C15" i="18"/>
  <c r="C98" i="18" l="1"/>
  <c r="C20" i="18"/>
  <c r="C12" i="18"/>
  <c r="E34" i="4" l="1"/>
  <c r="D34" i="4"/>
  <c r="M270" i="2" l="1"/>
  <c r="M269" i="2"/>
  <c r="M268" i="2"/>
  <c r="M267" i="2"/>
  <c r="M266" i="2"/>
  <c r="M265" i="2"/>
  <c r="M264" i="2"/>
  <c r="M263" i="2"/>
  <c r="M261" i="2"/>
  <c r="M259" i="2"/>
  <c r="M258" i="2"/>
  <c r="M257" i="2"/>
  <c r="M256" i="2"/>
  <c r="M255" i="2"/>
  <c r="M254" i="2"/>
  <c r="M253" i="2"/>
  <c r="M251" i="2"/>
  <c r="M250" i="2"/>
  <c r="M248" i="2"/>
  <c r="M246" i="2"/>
  <c r="M244" i="2"/>
  <c r="M243" i="2"/>
  <c r="M242" i="2"/>
  <c r="M241" i="2"/>
  <c r="M240" i="2"/>
  <c r="M239" i="2"/>
  <c r="M237" i="2"/>
  <c r="M236" i="2"/>
  <c r="M235" i="2"/>
  <c r="M233" i="2"/>
  <c r="M232" i="2"/>
  <c r="M230" i="2"/>
  <c r="M228" i="2"/>
  <c r="M227" i="2"/>
  <c r="M226" i="2"/>
  <c r="M224" i="2"/>
  <c r="M223" i="2"/>
  <c r="M222" i="2"/>
  <c r="M220" i="2"/>
  <c r="M219" i="2"/>
  <c r="M218" i="2"/>
  <c r="M215" i="2"/>
  <c r="M214" i="2"/>
  <c r="M213" i="2"/>
  <c r="M212" i="2"/>
  <c r="M211" i="2"/>
  <c r="M210" i="2"/>
  <c r="M209" i="2"/>
  <c r="M207" i="2"/>
  <c r="M206" i="2"/>
  <c r="M205" i="2"/>
  <c r="M203" i="2"/>
  <c r="M202" i="2"/>
  <c r="M201" i="2"/>
  <c r="M200" i="2"/>
  <c r="M199" i="2"/>
  <c r="M198" i="2"/>
  <c r="M197" i="2"/>
  <c r="M196" i="2"/>
  <c r="M195" i="2"/>
  <c r="M194" i="2"/>
  <c r="M193" i="2"/>
  <c r="M192" i="2"/>
  <c r="M191" i="2"/>
  <c r="M189" i="2"/>
  <c r="M188" i="2"/>
  <c r="M187" i="2"/>
  <c r="M186" i="2"/>
  <c r="M183" i="2"/>
  <c r="M182" i="2"/>
  <c r="M181" i="2"/>
  <c r="M180" i="2"/>
  <c r="M179" i="2"/>
  <c r="M178" i="2"/>
  <c r="M176" i="2"/>
  <c r="M175" i="2"/>
  <c r="M173" i="2"/>
  <c r="M172" i="2"/>
  <c r="M171" i="2"/>
  <c r="M170" i="2"/>
  <c r="M168" i="2"/>
  <c r="M167" i="2"/>
  <c r="M165" i="2"/>
  <c r="M164" i="2"/>
  <c r="M162" i="2"/>
  <c r="M160" i="2"/>
  <c r="M159" i="2"/>
  <c r="M158" i="2"/>
  <c r="M157" i="2"/>
  <c r="M156" i="2"/>
  <c r="M155" i="2"/>
  <c r="M154" i="2"/>
  <c r="M152" i="2"/>
  <c r="M151" i="2"/>
  <c r="M149" i="2"/>
  <c r="M148" i="2"/>
  <c r="M147" i="2"/>
  <c r="M146" i="2"/>
  <c r="M145" i="2"/>
  <c r="M144" i="2"/>
  <c r="M143" i="2"/>
  <c r="M142" i="2"/>
  <c r="M141" i="2"/>
  <c r="M139" i="2"/>
  <c r="M138" i="2"/>
  <c r="M137" i="2"/>
  <c r="M136" i="2"/>
  <c r="M135" i="2"/>
  <c r="M134" i="2"/>
  <c r="M133" i="2"/>
  <c r="M132" i="2"/>
  <c r="M131" i="2"/>
  <c r="M130" i="2"/>
  <c r="M129" i="2"/>
  <c r="M128" i="2"/>
  <c r="M127" i="2"/>
  <c r="M126" i="2"/>
  <c r="M124" i="2"/>
  <c r="M123" i="2"/>
  <c r="M122" i="2"/>
  <c r="M121" i="2"/>
  <c r="M120" i="2"/>
  <c r="M119" i="2"/>
  <c r="M118" i="2"/>
  <c r="M115" i="2"/>
  <c r="M114" i="2"/>
  <c r="M113" i="2"/>
  <c r="M112" i="2"/>
  <c r="M111" i="2"/>
  <c r="M109" i="2"/>
  <c r="M108" i="2"/>
  <c r="M107" i="2"/>
  <c r="M106" i="2"/>
  <c r="M105" i="2"/>
  <c r="M103" i="2"/>
  <c r="M101" i="2"/>
  <c r="M100" i="2"/>
  <c r="M99" i="2"/>
  <c r="M98" i="2"/>
  <c r="M97" i="2"/>
  <c r="M96" i="2"/>
  <c r="M95" i="2"/>
  <c r="M94" i="2"/>
  <c r="M93" i="2"/>
  <c r="M92" i="2"/>
  <c r="M91" i="2"/>
  <c r="M90" i="2"/>
  <c r="M89" i="2"/>
  <c r="M88" i="2"/>
  <c r="M86" i="2"/>
  <c r="M85" i="2"/>
  <c r="M82" i="2"/>
  <c r="M81" i="2"/>
  <c r="M80" i="2"/>
  <c r="M78" i="2"/>
  <c r="M77" i="2"/>
  <c r="M76" i="2"/>
  <c r="M75" i="2"/>
  <c r="M74" i="2"/>
  <c r="M73" i="2"/>
  <c r="M72" i="2"/>
  <c r="M71" i="2"/>
  <c r="M70" i="2"/>
  <c r="M69" i="2"/>
  <c r="M68" i="2"/>
  <c r="M67" i="2"/>
  <c r="M66" i="2"/>
  <c r="M65" i="2"/>
  <c r="M63" i="2"/>
  <c r="M62" i="2"/>
  <c r="M57" i="2"/>
  <c r="M56" i="2"/>
  <c r="M55" i="2"/>
  <c r="M54" i="2"/>
  <c r="M53" i="2"/>
  <c r="M51" i="2"/>
  <c r="M50" i="2"/>
  <c r="M48" i="2"/>
  <c r="M47" i="2"/>
  <c r="M46" i="2"/>
  <c r="M45" i="2"/>
  <c r="M43" i="2"/>
  <c r="M42" i="2"/>
  <c r="M40" i="2"/>
  <c r="M39" i="2"/>
  <c r="M38" i="2"/>
  <c r="M37" i="2"/>
  <c r="M36" i="2"/>
  <c r="M35" i="2"/>
  <c r="M34" i="2"/>
  <c r="M33" i="2"/>
  <c r="M32" i="2"/>
  <c r="M30" i="2"/>
  <c r="M28" i="2"/>
  <c r="M27" i="2"/>
  <c r="M25" i="2"/>
  <c r="M24" i="2"/>
  <c r="M23" i="2"/>
  <c r="M22" i="2"/>
  <c r="M21" i="2"/>
  <c r="M20" i="2"/>
  <c r="M19" i="2"/>
  <c r="M18" i="2"/>
  <c r="M17" i="2"/>
  <c r="M13" i="2"/>
  <c r="M11" i="2"/>
  <c r="M10" i="2"/>
  <c r="M9" i="2"/>
  <c r="M7" i="2"/>
  <c r="M6" i="2"/>
  <c r="N977" i="3" l="1"/>
  <c r="N976" i="3"/>
  <c r="N975" i="3"/>
  <c r="N973" i="3"/>
  <c r="N972" i="3"/>
  <c r="N971" i="3"/>
  <c r="N970" i="3"/>
  <c r="N968" i="3"/>
  <c r="N967" i="3"/>
  <c r="N966" i="3"/>
  <c r="N965" i="3"/>
  <c r="N964" i="3"/>
  <c r="N963" i="3"/>
  <c r="N962" i="3"/>
  <c r="N961" i="3"/>
  <c r="N959" i="3"/>
  <c r="N958" i="3"/>
  <c r="N956" i="3"/>
  <c r="N955" i="3"/>
  <c r="N954" i="3"/>
  <c r="N953" i="3"/>
  <c r="N952" i="3"/>
  <c r="N951" i="3"/>
  <c r="N950" i="3"/>
  <c r="N949" i="3"/>
  <c r="N947" i="3"/>
  <c r="N945" i="3"/>
  <c r="N944" i="3"/>
  <c r="N941" i="3"/>
  <c r="N940" i="3"/>
  <c r="N938" i="3"/>
  <c r="N936" i="3"/>
  <c r="N935" i="3"/>
  <c r="N934" i="3"/>
  <c r="N932" i="3"/>
  <c r="N931" i="3"/>
  <c r="N929" i="3"/>
  <c r="N928" i="3"/>
  <c r="N926" i="3"/>
  <c r="N925" i="3"/>
  <c r="N924" i="3"/>
  <c r="N923" i="3"/>
  <c r="N922" i="3"/>
  <c r="N921" i="3"/>
  <c r="N920" i="3"/>
  <c r="N919" i="3"/>
  <c r="N918" i="3"/>
  <c r="N917" i="3"/>
  <c r="N915" i="3"/>
  <c r="N914" i="3"/>
  <c r="N913" i="3"/>
  <c r="N911" i="3"/>
  <c r="N910" i="3"/>
  <c r="N909" i="3"/>
  <c r="N908" i="3"/>
  <c r="N906" i="3"/>
  <c r="N905" i="3"/>
  <c r="N903" i="3"/>
  <c r="N902" i="3"/>
  <c r="N901" i="3"/>
  <c r="N900" i="3"/>
  <c r="N898" i="3"/>
  <c r="N897" i="3"/>
  <c r="N896" i="3"/>
  <c r="N895" i="3"/>
  <c r="N894" i="3"/>
  <c r="N891" i="3"/>
  <c r="N890" i="3"/>
  <c r="N889" i="3"/>
  <c r="N888" i="3"/>
  <c r="N887" i="3"/>
  <c r="N886" i="3"/>
  <c r="N884" i="3"/>
  <c r="N883" i="3"/>
  <c r="N882" i="3"/>
  <c r="N881" i="3"/>
  <c r="N880" i="3"/>
  <c r="N879" i="3"/>
  <c r="N878" i="3"/>
  <c r="N877" i="3"/>
  <c r="N874" i="3"/>
  <c r="N873" i="3"/>
  <c r="N872" i="3"/>
  <c r="N871" i="3"/>
  <c r="N870" i="3"/>
  <c r="N869" i="3"/>
  <c r="N868" i="3"/>
  <c r="N867" i="3"/>
  <c r="N866" i="3"/>
  <c r="N865" i="3"/>
  <c r="N864" i="3"/>
  <c r="N863" i="3"/>
  <c r="N862" i="3"/>
  <c r="N861" i="3"/>
  <c r="N860" i="3"/>
  <c r="N859" i="3"/>
  <c r="N858" i="3"/>
  <c r="N857" i="3"/>
  <c r="N856" i="3"/>
  <c r="N855" i="3"/>
  <c r="N854" i="3"/>
  <c r="N853" i="3"/>
  <c r="N852" i="3"/>
  <c r="N851" i="3"/>
  <c r="N850" i="3"/>
  <c r="N849" i="3"/>
  <c r="N848" i="3"/>
  <c r="N847" i="3"/>
  <c r="N846" i="3"/>
  <c r="N845" i="3"/>
  <c r="N844" i="3"/>
  <c r="N843" i="3"/>
  <c r="N842" i="3"/>
  <c r="N841" i="3"/>
  <c r="N840" i="3"/>
  <c r="N839" i="3"/>
  <c r="N838" i="3"/>
  <c r="N837" i="3"/>
  <c r="N836" i="3"/>
  <c r="N835" i="3"/>
  <c r="N834" i="3"/>
  <c r="N833" i="3"/>
  <c r="N832" i="3"/>
  <c r="N831" i="3"/>
  <c r="N830" i="3"/>
  <c r="N829" i="3"/>
  <c r="N828" i="3"/>
  <c r="N826" i="3"/>
  <c r="N825" i="3"/>
  <c r="N824" i="3"/>
  <c r="N823" i="3"/>
  <c r="N822" i="3"/>
  <c r="N821" i="3"/>
  <c r="N820" i="3"/>
  <c r="N819" i="3"/>
  <c r="N818" i="3"/>
  <c r="N817" i="3"/>
  <c r="N815" i="3"/>
  <c r="N814" i="3"/>
  <c r="N813" i="3"/>
  <c r="N812" i="3"/>
  <c r="N808" i="3"/>
  <c r="N807" i="3"/>
  <c r="N806" i="3"/>
  <c r="N805" i="3"/>
  <c r="N804" i="3"/>
  <c r="N802" i="3"/>
  <c r="N801" i="3"/>
  <c r="N798" i="3"/>
  <c r="N797" i="3"/>
  <c r="N796" i="3"/>
  <c r="N795" i="3"/>
  <c r="N794" i="3"/>
  <c r="N793" i="3"/>
  <c r="N792" i="3"/>
  <c r="N791" i="3"/>
  <c r="N789" i="3"/>
  <c r="N788" i="3"/>
  <c r="N787" i="3"/>
  <c r="N786" i="3"/>
  <c r="N785" i="3"/>
  <c r="N783" i="3"/>
  <c r="N782" i="3"/>
  <c r="N781" i="3"/>
  <c r="N779" i="3"/>
  <c r="N778" i="3"/>
  <c r="N777" i="3"/>
  <c r="N775" i="3"/>
  <c r="N774" i="3"/>
  <c r="N773" i="3"/>
  <c r="N769" i="3"/>
  <c r="N768" i="3"/>
  <c r="N767" i="3"/>
  <c r="N766" i="3"/>
  <c r="N765" i="3"/>
  <c r="N764" i="3"/>
  <c r="N763" i="3"/>
  <c r="N762" i="3"/>
  <c r="N759" i="3"/>
  <c r="N758" i="3"/>
  <c r="N757" i="3"/>
  <c r="N756" i="3"/>
  <c r="N755" i="3"/>
  <c r="N753" i="3"/>
  <c r="N752" i="3"/>
  <c r="N751" i="3"/>
  <c r="N750" i="3"/>
  <c r="N749" i="3"/>
  <c r="N748" i="3"/>
  <c r="N747" i="3"/>
  <c r="N745" i="3"/>
  <c r="N744" i="3"/>
  <c r="N743" i="3"/>
  <c r="N742" i="3"/>
  <c r="N740" i="3"/>
  <c r="N739" i="3"/>
  <c r="N738" i="3"/>
  <c r="N737" i="3"/>
  <c r="N736" i="3"/>
  <c r="N735" i="3"/>
  <c r="N734" i="3"/>
  <c r="N731" i="3"/>
  <c r="N730" i="3"/>
  <c r="N729" i="3"/>
  <c r="N728" i="3"/>
  <c r="N727" i="3"/>
  <c r="N725" i="3"/>
  <c r="N724" i="3"/>
  <c r="N723" i="3"/>
  <c r="N722" i="3"/>
  <c r="N720" i="3"/>
  <c r="N719" i="3"/>
  <c r="N718" i="3"/>
  <c r="N717" i="3"/>
  <c r="N715" i="3"/>
  <c r="N714" i="3"/>
  <c r="N713" i="3"/>
  <c r="N712" i="3"/>
  <c r="N708" i="3"/>
  <c r="N707" i="3"/>
  <c r="N706" i="3"/>
  <c r="N705" i="3"/>
  <c r="N704" i="3"/>
  <c r="N703" i="3"/>
  <c r="N702" i="3"/>
  <c r="N701" i="3"/>
  <c r="N700" i="3"/>
  <c r="N699" i="3"/>
  <c r="N698" i="3"/>
  <c r="N697" i="3"/>
  <c r="N696" i="3"/>
  <c r="N695" i="3"/>
  <c r="N694" i="3"/>
  <c r="N693" i="3"/>
  <c r="N692" i="3"/>
  <c r="N691" i="3"/>
  <c r="N689" i="3"/>
  <c r="N688" i="3"/>
  <c r="N687" i="3"/>
  <c r="N686" i="3"/>
  <c r="N685" i="3"/>
  <c r="N684" i="3"/>
  <c r="N683" i="3"/>
  <c r="N681" i="3"/>
  <c r="N680" i="3"/>
  <c r="N679" i="3"/>
  <c r="N678" i="3"/>
  <c r="N677" i="3"/>
  <c r="N676" i="3"/>
  <c r="N675" i="3"/>
  <c r="N674" i="3"/>
  <c r="N673" i="3"/>
  <c r="N672" i="3"/>
  <c r="N671" i="3"/>
  <c r="N670" i="3"/>
  <c r="N669" i="3"/>
  <c r="N668" i="3"/>
  <c r="N667" i="3"/>
  <c r="N666" i="3"/>
  <c r="N665" i="3"/>
  <c r="N663" i="3"/>
  <c r="N662" i="3"/>
  <c r="N661" i="3"/>
  <c r="N660" i="3"/>
  <c r="N659" i="3"/>
  <c r="N658" i="3"/>
  <c r="N657" i="3"/>
  <c r="N654" i="3"/>
  <c r="N653" i="3"/>
  <c r="N652" i="3"/>
  <c r="N651" i="3"/>
  <c r="N650" i="3"/>
  <c r="N648" i="3"/>
  <c r="N647" i="3"/>
  <c r="N646" i="3"/>
  <c r="N645" i="3"/>
  <c r="N643" i="3"/>
  <c r="N642" i="3"/>
  <c r="N641" i="3"/>
  <c r="N640" i="3"/>
  <c r="N638" i="3"/>
  <c r="N637" i="3"/>
  <c r="N636" i="3"/>
  <c r="N635" i="3"/>
  <c r="N631" i="3"/>
  <c r="N630" i="3"/>
  <c r="N629" i="3"/>
  <c r="N628" i="3"/>
  <c r="N627" i="3"/>
  <c r="N625" i="3"/>
  <c r="N624" i="3"/>
  <c r="N623" i="3"/>
  <c r="N622" i="3"/>
  <c r="N621" i="3"/>
  <c r="N620" i="3"/>
  <c r="N619" i="3"/>
  <c r="N617" i="3"/>
  <c r="N616" i="3"/>
  <c r="N615" i="3"/>
  <c r="N614" i="3"/>
  <c r="N612" i="3"/>
  <c r="N611" i="3"/>
  <c r="N610" i="3"/>
  <c r="N609" i="3"/>
  <c r="N608" i="3"/>
  <c r="N607" i="3"/>
  <c r="N606" i="3"/>
  <c r="N603" i="3"/>
  <c r="N602" i="3"/>
  <c r="N601" i="3"/>
  <c r="N600" i="3"/>
  <c r="N599" i="3"/>
  <c r="N597" i="3"/>
  <c r="N596" i="3"/>
  <c r="N595" i="3"/>
  <c r="N594" i="3"/>
  <c r="N592" i="3"/>
  <c r="N591" i="3"/>
  <c r="N590" i="3"/>
  <c r="N589" i="3"/>
  <c r="N587" i="3"/>
  <c r="N586" i="3"/>
  <c r="N585" i="3"/>
  <c r="N584" i="3"/>
  <c r="N580" i="3"/>
  <c r="N579" i="3"/>
  <c r="N578" i="3"/>
  <c r="N577" i="3"/>
  <c r="N576" i="3"/>
  <c r="N575" i="3"/>
  <c r="N574" i="3"/>
  <c r="N573" i="3"/>
  <c r="N572" i="3"/>
  <c r="N571" i="3"/>
  <c r="N570" i="3"/>
  <c r="N569" i="3"/>
  <c r="N568" i="3"/>
  <c r="N567" i="3"/>
  <c r="N566" i="3"/>
  <c r="N565" i="3"/>
  <c r="N564" i="3"/>
  <c r="N563" i="3"/>
  <c r="N562" i="3"/>
  <c r="N561" i="3"/>
  <c r="N560" i="3"/>
  <c r="N559" i="3"/>
  <c r="N558" i="3"/>
  <c r="N557" i="3"/>
  <c r="N556" i="3"/>
  <c r="N555" i="3"/>
  <c r="N554" i="3"/>
  <c r="N553" i="3"/>
  <c r="N552" i="3"/>
  <c r="N551" i="3"/>
  <c r="N550" i="3"/>
  <c r="N548" i="3"/>
  <c r="N547" i="3"/>
  <c r="N546" i="3"/>
  <c r="N545" i="3"/>
  <c r="N544" i="3"/>
  <c r="N543" i="3"/>
  <c r="N542" i="3"/>
  <c r="N540" i="3"/>
  <c r="N539" i="3"/>
  <c r="N538" i="3"/>
  <c r="N537" i="3"/>
  <c r="N536" i="3"/>
  <c r="N535" i="3"/>
  <c r="N534" i="3"/>
  <c r="N533" i="3"/>
  <c r="N532" i="3"/>
  <c r="N531" i="3"/>
  <c r="N530" i="3"/>
  <c r="N529" i="3"/>
  <c r="N524" i="3"/>
  <c r="N523" i="3"/>
  <c r="N522" i="3"/>
  <c r="N520" i="3"/>
  <c r="N519" i="3"/>
  <c r="N518" i="3"/>
  <c r="N517" i="3"/>
  <c r="N515" i="3"/>
  <c r="N514" i="3"/>
  <c r="N513" i="3"/>
  <c r="N512" i="3"/>
  <c r="N510" i="3"/>
  <c r="N509" i="3"/>
  <c r="N508" i="3"/>
  <c r="N507" i="3"/>
  <c r="N504" i="3"/>
  <c r="N503" i="3"/>
  <c r="N501" i="3"/>
  <c r="N500" i="3"/>
  <c r="N499" i="3"/>
  <c r="N497" i="3"/>
  <c r="N495" i="3"/>
  <c r="N493" i="3"/>
  <c r="N492" i="3"/>
  <c r="N490" i="3"/>
  <c r="N488" i="3"/>
  <c r="N487" i="3"/>
  <c r="N486" i="3"/>
  <c r="N484" i="3"/>
  <c r="N482" i="3"/>
  <c r="N480" i="3"/>
  <c r="N479" i="3"/>
  <c r="N474" i="3"/>
  <c r="N473" i="3"/>
  <c r="N472" i="3"/>
  <c r="N471" i="3"/>
  <c r="N469" i="3"/>
  <c r="N468" i="3"/>
  <c r="N465" i="3"/>
  <c r="N464" i="3"/>
  <c r="N463" i="3"/>
  <c r="N462" i="3"/>
  <c r="N460" i="3"/>
  <c r="N458" i="3"/>
  <c r="N457" i="3"/>
  <c r="N454" i="3"/>
  <c r="N453" i="3"/>
  <c r="N452" i="3"/>
  <c r="N451" i="3"/>
  <c r="N449" i="3"/>
  <c r="N448" i="3"/>
  <c r="N447" i="3"/>
  <c r="N446" i="3"/>
  <c r="N445" i="3"/>
  <c r="N444" i="3"/>
  <c r="N442" i="3"/>
  <c r="N441" i="3"/>
  <c r="N440" i="3"/>
  <c r="N439" i="3"/>
  <c r="N437" i="3"/>
  <c r="N436" i="3"/>
  <c r="N435" i="3"/>
  <c r="N433" i="3"/>
  <c r="N432" i="3"/>
  <c r="N431" i="3"/>
  <c r="N430" i="3"/>
  <c r="N429" i="3"/>
  <c r="N428" i="3"/>
  <c r="N426" i="3"/>
  <c r="N425" i="3"/>
  <c r="N424" i="3"/>
  <c r="N423" i="3"/>
  <c r="N422" i="3"/>
  <c r="N421" i="3"/>
  <c r="N420" i="3"/>
  <c r="N419" i="3"/>
  <c r="N416" i="3"/>
  <c r="N415" i="3"/>
  <c r="N413" i="3"/>
  <c r="N412" i="3"/>
  <c r="N411" i="3"/>
  <c r="N410" i="3"/>
  <c r="N409" i="3"/>
  <c r="N408" i="3"/>
  <c r="N407" i="3"/>
  <c r="N406" i="3"/>
  <c r="N405" i="3"/>
  <c r="N404" i="3"/>
  <c r="N403" i="3"/>
  <c r="N402" i="3"/>
  <c r="N401" i="3"/>
  <c r="N400" i="3"/>
  <c r="N399" i="3"/>
  <c r="N397" i="3"/>
  <c r="N396" i="3"/>
  <c r="N394" i="3"/>
  <c r="N392" i="3"/>
  <c r="N391" i="3"/>
  <c r="N389" i="3"/>
  <c r="N388" i="3"/>
  <c r="N387" i="3"/>
  <c r="N386" i="3"/>
  <c r="N385" i="3"/>
  <c r="N383" i="3"/>
  <c r="N382" i="3"/>
  <c r="N381" i="3"/>
  <c r="N379" i="3"/>
  <c r="N378" i="3"/>
  <c r="N377" i="3"/>
  <c r="N376" i="3"/>
  <c r="N375" i="3"/>
  <c r="N373" i="3"/>
  <c r="N372" i="3"/>
  <c r="N371" i="3"/>
  <c r="N369" i="3"/>
  <c r="N368" i="3"/>
  <c r="N365" i="3"/>
  <c r="N364" i="3"/>
  <c r="N363" i="3"/>
  <c r="N362" i="3"/>
  <c r="N361" i="3"/>
  <c r="N360" i="3"/>
  <c r="N358" i="3"/>
  <c r="N357" i="3"/>
  <c r="N356" i="3"/>
  <c r="N354" i="3"/>
  <c r="N353" i="3"/>
  <c r="N352" i="3"/>
  <c r="N350" i="3"/>
  <c r="N349" i="3"/>
  <c r="N348" i="3"/>
  <c r="N347" i="3"/>
  <c r="N346" i="3"/>
  <c r="N345" i="3"/>
  <c r="N344" i="3"/>
  <c r="N343" i="3"/>
  <c r="N342" i="3"/>
  <c r="N340" i="3"/>
  <c r="N330" i="3"/>
  <c r="N339" i="3"/>
  <c r="N338" i="3"/>
  <c r="N337" i="3"/>
  <c r="N336" i="3"/>
  <c r="N335" i="3"/>
  <c r="N334" i="3"/>
  <c r="N333" i="3"/>
  <c r="N332" i="3"/>
  <c r="N331" i="3"/>
  <c r="N329" i="3"/>
  <c r="N327" i="3"/>
  <c r="N326" i="3"/>
  <c r="N325" i="3"/>
  <c r="N324" i="3"/>
  <c r="N322" i="3"/>
  <c r="N321" i="3"/>
  <c r="N320" i="3"/>
  <c r="N318" i="3"/>
  <c r="N316" i="3"/>
  <c r="N315" i="3"/>
  <c r="N313" i="3"/>
  <c r="N312" i="3"/>
  <c r="N311" i="3"/>
  <c r="N309" i="3"/>
  <c r="N308" i="3"/>
  <c r="N307" i="3"/>
  <c r="N306" i="3"/>
  <c r="N305" i="3"/>
  <c r="N304" i="3"/>
  <c r="N303" i="3"/>
  <c r="N302" i="3"/>
  <c r="N301" i="3"/>
  <c r="N300" i="3"/>
  <c r="N298" i="3"/>
  <c r="N297" i="3"/>
  <c r="N296" i="3"/>
  <c r="N295" i="3"/>
  <c r="N293" i="3"/>
  <c r="N292" i="3"/>
  <c r="N291" i="3"/>
  <c r="N290" i="3"/>
  <c r="N289" i="3"/>
  <c r="N288" i="3"/>
  <c r="N287" i="3"/>
  <c r="N286" i="3"/>
  <c r="N285" i="3"/>
  <c r="N283" i="3"/>
  <c r="N282" i="3"/>
  <c r="N281" i="3"/>
  <c r="N280" i="3"/>
  <c r="N279" i="3"/>
  <c r="N278" i="3"/>
  <c r="N277" i="3"/>
  <c r="N276" i="3"/>
  <c r="N275" i="3"/>
  <c r="N274" i="3"/>
  <c r="N273" i="3"/>
  <c r="N271" i="3"/>
  <c r="N270" i="3"/>
  <c r="N269" i="3"/>
  <c r="N268" i="3"/>
  <c r="N266" i="3"/>
  <c r="N265" i="3"/>
  <c r="N264" i="3"/>
  <c r="N263" i="3"/>
  <c r="N261" i="3"/>
  <c r="N260" i="3"/>
  <c r="N259" i="3"/>
  <c r="N257" i="3"/>
  <c r="N256" i="3"/>
  <c r="N254" i="3"/>
  <c r="N253" i="3"/>
  <c r="N252" i="3"/>
  <c r="N251" i="3"/>
  <c r="N250" i="3"/>
  <c r="N249" i="3"/>
  <c r="N248" i="3"/>
  <c r="N247" i="3"/>
  <c r="N245" i="3"/>
  <c r="N244" i="3"/>
  <c r="N243" i="3"/>
  <c r="N242" i="3"/>
  <c r="N241" i="3"/>
  <c r="N240" i="3"/>
  <c r="N238" i="3"/>
  <c r="N237" i="3"/>
  <c r="N234" i="3"/>
  <c r="N233" i="3"/>
  <c r="N232" i="3"/>
  <c r="N231" i="3"/>
  <c r="N229" i="3"/>
  <c r="N228" i="3"/>
  <c r="N227" i="3"/>
  <c r="N225" i="3"/>
  <c r="N224" i="3"/>
  <c r="N223" i="3"/>
  <c r="N222" i="3"/>
  <c r="N221" i="3"/>
  <c r="N219" i="3"/>
  <c r="N218" i="3"/>
  <c r="N217" i="3"/>
  <c r="N216" i="3"/>
  <c r="N214" i="3"/>
  <c r="N213" i="3"/>
  <c r="N212" i="3"/>
  <c r="N211" i="3"/>
  <c r="N208" i="3"/>
  <c r="N207" i="3"/>
  <c r="N206" i="3"/>
  <c r="N205" i="3"/>
  <c r="N204" i="3"/>
  <c r="N202" i="3"/>
  <c r="N201" i="3"/>
  <c r="N200" i="3"/>
  <c r="N199" i="3"/>
  <c r="N198" i="3"/>
  <c r="N196" i="3"/>
  <c r="N195" i="3"/>
  <c r="N193" i="3"/>
  <c r="N192" i="3"/>
  <c r="N191" i="3"/>
  <c r="N188" i="3"/>
  <c r="N187" i="3"/>
  <c r="N185" i="3"/>
  <c r="N184" i="3"/>
  <c r="N183" i="3"/>
  <c r="N181" i="3"/>
  <c r="N180" i="3"/>
  <c r="N179" i="3"/>
  <c r="N178" i="3"/>
  <c r="N176" i="3"/>
  <c r="N175" i="3"/>
  <c r="N174" i="3"/>
  <c r="N172" i="3"/>
  <c r="N171" i="3"/>
  <c r="N169" i="3"/>
  <c r="N168" i="3"/>
  <c r="N166" i="3"/>
  <c r="N165" i="3"/>
  <c r="N164" i="3"/>
  <c r="N162" i="3"/>
  <c r="N161" i="3"/>
  <c r="N160" i="3"/>
  <c r="N159" i="3"/>
  <c r="N158" i="3"/>
  <c r="N157" i="3"/>
  <c r="N156" i="3"/>
  <c r="N155" i="3"/>
  <c r="N154" i="3"/>
  <c r="N153" i="3"/>
  <c r="N151" i="3"/>
  <c r="N150" i="3"/>
  <c r="N149" i="3"/>
  <c r="N148" i="3"/>
  <c r="N147" i="3"/>
  <c r="N146" i="3"/>
  <c r="N145" i="3"/>
  <c r="N143" i="3"/>
  <c r="N142" i="3"/>
  <c r="N141" i="3"/>
  <c r="N139" i="3"/>
  <c r="N138" i="3"/>
  <c r="N137" i="3"/>
  <c r="N136" i="3"/>
  <c r="N135" i="3"/>
  <c r="N132" i="3"/>
  <c r="N131" i="3"/>
  <c r="N130" i="3"/>
  <c r="N129" i="3"/>
  <c r="N126" i="3"/>
  <c r="N125" i="3"/>
  <c r="N124" i="3"/>
  <c r="N123" i="3"/>
  <c r="N122" i="3"/>
  <c r="N121" i="3"/>
  <c r="N120" i="3"/>
  <c r="N119" i="3"/>
  <c r="N118" i="3"/>
  <c r="N117" i="3"/>
  <c r="N115" i="3"/>
  <c r="N114" i="3"/>
  <c r="N113" i="3"/>
  <c r="N112" i="3"/>
  <c r="N111" i="3"/>
  <c r="N110" i="3"/>
  <c r="N109" i="3"/>
  <c r="N108" i="3"/>
  <c r="N107" i="3"/>
  <c r="N106" i="3"/>
  <c r="N105" i="3"/>
  <c r="N104" i="3"/>
  <c r="N103" i="3"/>
  <c r="N102" i="3"/>
  <c r="N100" i="3"/>
  <c r="N99" i="3"/>
  <c r="N98" i="3"/>
  <c r="N97" i="3"/>
  <c r="N96" i="3"/>
  <c r="N95" i="3"/>
  <c r="N94" i="3"/>
  <c r="N93" i="3"/>
  <c r="N92" i="3"/>
  <c r="N91" i="3"/>
  <c r="N90" i="3"/>
  <c r="N88" i="3"/>
  <c r="N87" i="3"/>
  <c r="N86" i="3"/>
  <c r="N85" i="3"/>
  <c r="N84" i="3"/>
  <c r="N83" i="3"/>
  <c r="N82" i="3"/>
  <c r="N81" i="3"/>
  <c r="N80" i="3"/>
  <c r="N79" i="3"/>
  <c r="N78" i="3"/>
  <c r="N72" i="3"/>
  <c r="N71" i="3"/>
  <c r="N70" i="3"/>
  <c r="N69" i="3"/>
  <c r="N68" i="3"/>
  <c r="N67" i="3"/>
  <c r="N65" i="3"/>
  <c r="N64" i="3"/>
  <c r="N63" i="3"/>
  <c r="N62" i="3"/>
  <c r="N61" i="3"/>
  <c r="N59" i="3"/>
  <c r="N58" i="3"/>
  <c r="N57" i="3"/>
  <c r="N56" i="3"/>
  <c r="N54" i="3"/>
  <c r="N53" i="3"/>
  <c r="N52" i="3"/>
  <c r="N51" i="3"/>
  <c r="N50" i="3"/>
  <c r="N49" i="3"/>
  <c r="N47" i="3"/>
  <c r="N46" i="3"/>
  <c r="N45" i="3"/>
  <c r="N44" i="3"/>
  <c r="N43" i="3"/>
  <c r="N42" i="3"/>
  <c r="N41" i="3"/>
  <c r="N40" i="3"/>
  <c r="N39" i="3"/>
  <c r="N38" i="3"/>
  <c r="N37" i="3"/>
  <c r="N35" i="3"/>
  <c r="N34" i="3"/>
  <c r="N33" i="3"/>
  <c r="N32" i="3"/>
  <c r="N31" i="3"/>
  <c r="N30" i="3"/>
  <c r="N29" i="3"/>
  <c r="N28" i="3"/>
  <c r="N27" i="3"/>
  <c r="N26" i="3"/>
  <c r="N25" i="3"/>
  <c r="N24" i="3"/>
  <c r="N23" i="3"/>
  <c r="N22" i="3"/>
  <c r="N21" i="3"/>
  <c r="N20" i="3"/>
  <c r="N18" i="3"/>
  <c r="N17" i="3"/>
  <c r="N16" i="3"/>
  <c r="N14" i="3"/>
  <c r="N13" i="3"/>
  <c r="N12" i="3"/>
  <c r="N10" i="3"/>
  <c r="N9" i="3"/>
  <c r="N8" i="3"/>
  <c r="N7" i="3"/>
  <c r="N6" i="3"/>
  <c r="D585" i="4" l="1"/>
  <c r="D584" i="4"/>
  <c r="D583" i="4"/>
  <c r="D581" i="4"/>
  <c r="D580" i="4"/>
  <c r="D579" i="4"/>
  <c r="D578" i="4"/>
  <c r="D573" i="4"/>
  <c r="D572" i="4"/>
  <c r="D571" i="4"/>
  <c r="D570" i="4"/>
  <c r="D569" i="4"/>
  <c r="D568" i="4"/>
  <c r="D567" i="4"/>
  <c r="D566" i="4"/>
  <c r="D564" i="4"/>
  <c r="D563" i="4"/>
  <c r="D561" i="4"/>
  <c r="D560" i="4"/>
  <c r="D559" i="4"/>
  <c r="D558" i="4"/>
  <c r="D557" i="4"/>
  <c r="D556" i="4"/>
  <c r="D555" i="4"/>
  <c r="D554" i="4"/>
  <c r="D552" i="4"/>
  <c r="D550" i="4"/>
  <c r="D549" i="4"/>
  <c r="D546" i="4"/>
  <c r="D545" i="4"/>
  <c r="D543" i="4"/>
  <c r="D541" i="4"/>
  <c r="D540" i="4"/>
  <c r="D539" i="4"/>
  <c r="D538" i="4"/>
  <c r="D537" i="4"/>
  <c r="D536" i="4"/>
  <c r="D535" i="4"/>
  <c r="D534" i="4"/>
  <c r="D532" i="4"/>
  <c r="D530" i="4"/>
  <c r="D529" i="4"/>
  <c r="D528" i="4"/>
  <c r="D527" i="4"/>
  <c r="D526" i="4"/>
  <c r="D525" i="4"/>
  <c r="D524" i="4"/>
  <c r="D522" i="4"/>
  <c r="D521" i="4"/>
  <c r="D519" i="4"/>
  <c r="D517" i="4"/>
  <c r="D513" i="4"/>
  <c r="D512" i="4"/>
  <c r="D509" i="4"/>
  <c r="D508" i="4"/>
  <c r="D506" i="4"/>
  <c r="D505" i="4"/>
  <c r="D504" i="4"/>
  <c r="D502" i="4"/>
  <c r="D501" i="4"/>
  <c r="D500" i="4"/>
  <c r="D499" i="4"/>
  <c r="D498" i="4"/>
  <c r="D496" i="4"/>
  <c r="D495" i="4"/>
  <c r="D494" i="4"/>
  <c r="D490" i="4"/>
  <c r="D489" i="4"/>
  <c r="D488" i="4"/>
  <c r="D487" i="4"/>
  <c r="D486" i="4"/>
  <c r="D485" i="4"/>
  <c r="D484" i="4"/>
  <c r="D483" i="4"/>
  <c r="D482" i="4"/>
  <c r="D481" i="4"/>
  <c r="D479" i="4"/>
  <c r="D478" i="4"/>
  <c r="D477" i="4"/>
  <c r="D476" i="4"/>
  <c r="D475" i="4"/>
  <c r="D474" i="4"/>
  <c r="D472" i="4"/>
  <c r="D471" i="4"/>
  <c r="D470" i="4"/>
  <c r="D469" i="4"/>
  <c r="D468" i="4"/>
  <c r="D467" i="4"/>
  <c r="D466" i="4"/>
  <c r="D465" i="4"/>
  <c r="D462" i="4"/>
  <c r="D461" i="4"/>
  <c r="D460" i="4"/>
  <c r="D459" i="4"/>
  <c r="D458" i="4"/>
  <c r="D457" i="4"/>
  <c r="D455" i="4"/>
  <c r="D454" i="4"/>
  <c r="D453" i="4"/>
  <c r="D452" i="4"/>
  <c r="D451" i="4"/>
  <c r="D450" i="4"/>
  <c r="D449" i="4"/>
  <c r="D448" i="4"/>
  <c r="D445" i="4"/>
  <c r="D444" i="4"/>
  <c r="D442" i="4"/>
  <c r="D441" i="4"/>
  <c r="D440" i="4"/>
  <c r="D437" i="4"/>
  <c r="D435" i="4"/>
  <c r="D434" i="4"/>
  <c r="D433" i="4"/>
  <c r="D432" i="4"/>
  <c r="D430" i="4"/>
  <c r="D429" i="4"/>
  <c r="D427" i="4"/>
  <c r="D426" i="4"/>
  <c r="D425" i="4"/>
  <c r="D423" i="4"/>
  <c r="D422" i="4"/>
  <c r="D421" i="4"/>
  <c r="D418" i="4"/>
  <c r="D417" i="4"/>
  <c r="D416" i="4"/>
  <c r="D414" i="4"/>
  <c r="D413" i="4"/>
  <c r="D412" i="4"/>
  <c r="D409" i="4"/>
  <c r="D408" i="4"/>
  <c r="D407" i="4"/>
  <c r="D405" i="4"/>
  <c r="D404" i="4"/>
  <c r="D403" i="4"/>
  <c r="D400" i="4"/>
  <c r="D399" i="4"/>
  <c r="D398" i="4"/>
  <c r="D394" i="4"/>
  <c r="D392" i="4"/>
  <c r="D391" i="4"/>
  <c r="D390" i="4"/>
  <c r="D385" i="4"/>
  <c r="D384" i="4"/>
  <c r="D383" i="4"/>
  <c r="D382" i="4"/>
  <c r="D380" i="4"/>
  <c r="D379" i="4"/>
  <c r="D377" i="4"/>
  <c r="D375" i="4"/>
  <c r="D374" i="4"/>
  <c r="D373" i="4"/>
  <c r="D372" i="4"/>
  <c r="D371" i="4"/>
  <c r="D370" i="4"/>
  <c r="D369" i="4"/>
  <c r="D367" i="4"/>
  <c r="D366" i="4"/>
  <c r="D364" i="4"/>
  <c r="D363" i="4"/>
  <c r="D362" i="4"/>
  <c r="D360" i="4"/>
  <c r="D359" i="4"/>
  <c r="D358" i="4"/>
  <c r="D357" i="4"/>
  <c r="D356" i="4"/>
  <c r="D355" i="4"/>
  <c r="D353" i="4"/>
  <c r="D352" i="4"/>
  <c r="D350" i="4"/>
  <c r="D349" i="4"/>
  <c r="D348" i="4"/>
  <c r="D346" i="4"/>
  <c r="D345" i="4"/>
  <c r="D343" i="4"/>
  <c r="D342" i="4"/>
  <c r="D341" i="4"/>
  <c r="D340" i="4"/>
  <c r="D339" i="4"/>
  <c r="D338" i="4"/>
  <c r="D337" i="4"/>
  <c r="D336" i="4"/>
  <c r="D335" i="4"/>
  <c r="D333" i="4"/>
  <c r="D332" i="4"/>
  <c r="D329" i="4"/>
  <c r="D328" i="4"/>
  <c r="D327" i="4"/>
  <c r="D326" i="4"/>
  <c r="D325" i="4"/>
  <c r="D324" i="4"/>
  <c r="D323" i="4"/>
  <c r="D322" i="4"/>
  <c r="D320" i="4"/>
  <c r="D319" i="4"/>
  <c r="D318" i="4"/>
  <c r="D316" i="4"/>
  <c r="D315" i="4"/>
  <c r="D313" i="4"/>
  <c r="D312" i="4"/>
  <c r="D311" i="4"/>
  <c r="D309" i="4"/>
  <c r="D308" i="4"/>
  <c r="D306" i="4"/>
  <c r="D305" i="4"/>
  <c r="D304" i="4"/>
  <c r="D303" i="4"/>
  <c r="D302" i="4"/>
  <c r="D301" i="4"/>
  <c r="D300" i="4"/>
  <c r="D298" i="4"/>
  <c r="D297" i="4"/>
  <c r="D296" i="4"/>
  <c r="D295" i="4"/>
  <c r="D294" i="4"/>
  <c r="D293" i="4"/>
  <c r="D292" i="4"/>
  <c r="D290" i="4"/>
  <c r="D289" i="4"/>
  <c r="D288" i="4"/>
  <c r="D287" i="4"/>
  <c r="D286" i="4"/>
  <c r="D285" i="4"/>
  <c r="D284" i="4"/>
  <c r="D281" i="4"/>
  <c r="D280" i="4"/>
  <c r="D279" i="4"/>
  <c r="D278" i="4"/>
  <c r="D276" i="4"/>
  <c r="D275" i="4"/>
  <c r="D274" i="4"/>
  <c r="D273" i="4"/>
  <c r="D272" i="4"/>
  <c r="D270" i="4"/>
  <c r="D269" i="4"/>
  <c r="D268" i="4"/>
  <c r="D267" i="4"/>
  <c r="D266" i="4"/>
  <c r="D265" i="4"/>
  <c r="D263" i="4"/>
  <c r="D262" i="4"/>
  <c r="D261" i="4"/>
  <c r="D260" i="4"/>
  <c r="D259" i="4"/>
  <c r="D257" i="4"/>
  <c r="D256" i="4"/>
  <c r="D255" i="4"/>
  <c r="D254" i="4"/>
  <c r="D253" i="4"/>
  <c r="D251" i="4"/>
  <c r="D250" i="4"/>
  <c r="D249" i="4"/>
  <c r="D247" i="4"/>
  <c r="D246" i="4"/>
  <c r="D245" i="4"/>
  <c r="D244" i="4"/>
  <c r="D242" i="4"/>
  <c r="D241" i="4"/>
  <c r="D240" i="4"/>
  <c r="D239" i="4"/>
  <c r="D237" i="4"/>
  <c r="D236" i="4"/>
  <c r="D235" i="4"/>
  <c r="D234" i="4"/>
  <c r="D233" i="4"/>
  <c r="D231" i="4"/>
  <c r="D230" i="4"/>
  <c r="D229" i="4"/>
  <c r="D228" i="4"/>
  <c r="D227" i="4"/>
  <c r="D226" i="4"/>
  <c r="D225" i="4"/>
  <c r="D224" i="4"/>
  <c r="D223" i="4"/>
  <c r="D222" i="4"/>
  <c r="D220" i="4"/>
  <c r="D219" i="4"/>
  <c r="D218" i="4"/>
  <c r="D217" i="4"/>
  <c r="D216" i="4"/>
  <c r="D215" i="4"/>
  <c r="D214" i="4"/>
  <c r="D212" i="4"/>
  <c r="D211" i="4"/>
  <c r="D210" i="4"/>
  <c r="D208" i="4"/>
  <c r="D207" i="4"/>
  <c r="D206" i="4"/>
  <c r="D205" i="4"/>
  <c r="D204" i="4"/>
  <c r="D203" i="4"/>
  <c r="D198" i="4"/>
  <c r="D197" i="4"/>
  <c r="D196" i="4"/>
  <c r="D195" i="4"/>
  <c r="D194" i="4"/>
  <c r="D193" i="4"/>
  <c r="D192" i="4"/>
  <c r="D190" i="4"/>
  <c r="D189" i="4"/>
  <c r="D188" i="4"/>
  <c r="D187" i="4"/>
  <c r="D186" i="4"/>
  <c r="D185" i="4"/>
  <c r="D183" i="4"/>
  <c r="D181" i="4"/>
  <c r="D180" i="4"/>
  <c r="D179" i="4"/>
  <c r="D178" i="4"/>
  <c r="D177" i="4"/>
  <c r="D176" i="4"/>
  <c r="D175" i="4"/>
  <c r="D174" i="4"/>
  <c r="D172" i="4"/>
  <c r="D171" i="4"/>
  <c r="D170" i="4"/>
  <c r="D168" i="4"/>
  <c r="D167" i="4"/>
  <c r="D166" i="4"/>
  <c r="D164" i="4"/>
  <c r="D163" i="4"/>
  <c r="D162" i="4"/>
  <c r="D548" i="4" l="1"/>
  <c r="D334" i="4"/>
  <c r="D365" i="4"/>
  <c r="D493" i="4"/>
  <c r="D514" i="4"/>
  <c r="D497" i="4"/>
  <c r="D533" i="4"/>
  <c r="D531" i="4" s="1"/>
  <c r="D523" i="4"/>
  <c r="D520" i="4" s="1"/>
  <c r="D582" i="4"/>
  <c r="D420" i="4"/>
  <c r="D431" i="4"/>
  <c r="D428" i="4" s="1"/>
  <c r="D443" i="4"/>
  <c r="D464" i="4"/>
  <c r="D473" i="4"/>
  <c r="D252" i="4"/>
  <c r="D248" i="4" s="1"/>
  <c r="D264" i="4"/>
  <c r="D503" i="4"/>
  <c r="D411" i="4"/>
  <c r="D378" i="4"/>
  <c r="D415" i="4"/>
  <c r="D507" i="4"/>
  <c r="D439" i="4"/>
  <c r="D438" i="4" s="1"/>
  <c r="D436" i="4" s="1"/>
  <c r="D182" i="4"/>
  <c r="D291" i="4"/>
  <c r="D310" i="4"/>
  <c r="D406" i="4"/>
  <c r="D165" i="4"/>
  <c r="D161" i="4" s="1"/>
  <c r="D271" i="4"/>
  <c r="D283" i="4"/>
  <c r="D282" i="4" s="1"/>
  <c r="D381" i="4"/>
  <c r="D393" i="4"/>
  <c r="D480" i="4"/>
  <c r="D577" i="4"/>
  <c r="D586" i="4" s="1"/>
  <c r="D321" i="4"/>
  <c r="D361" i="4"/>
  <c r="D397" i="4"/>
  <c r="D169" i="4"/>
  <c r="D238" i="4"/>
  <c r="D344" i="4"/>
  <c r="D456" i="4"/>
  <c r="D354" i="4"/>
  <c r="D202" i="4"/>
  <c r="D201" i="4" s="1"/>
  <c r="D209" i="4"/>
  <c r="D258" i="4"/>
  <c r="D277" i="4"/>
  <c r="D389" i="4"/>
  <c r="D402" i="4"/>
  <c r="D424" i="4"/>
  <c r="D447" i="4"/>
  <c r="D347" i="4"/>
  <c r="D368" i="4"/>
  <c r="D553" i="4"/>
  <c r="D551" i="4" s="1"/>
  <c r="D565" i="4"/>
  <c r="D562" i="4" s="1"/>
  <c r="D221" i="4"/>
  <c r="D213" i="4" s="1"/>
  <c r="D317" i="4"/>
  <c r="D173" i="4"/>
  <c r="D191" i="4"/>
  <c r="D232" i="4"/>
  <c r="D299" i="4"/>
  <c r="D243" i="4"/>
  <c r="E198" i="4"/>
  <c r="E197" i="4"/>
  <c r="E196" i="4"/>
  <c r="E195" i="4"/>
  <c r="E194" i="4"/>
  <c r="E193" i="4"/>
  <c r="E192" i="4"/>
  <c r="E190" i="4"/>
  <c r="E189" i="4"/>
  <c r="E188" i="4"/>
  <c r="E187" i="4"/>
  <c r="E186" i="4"/>
  <c r="E185" i="4"/>
  <c r="D547" i="4" l="1"/>
  <c r="D544" i="4" s="1"/>
  <c r="D542" i="4" s="1"/>
  <c r="D510" i="4"/>
  <c r="D307" i="4"/>
  <c r="D200" i="4" s="1"/>
  <c r="D376" i="4"/>
  <c r="D331" i="4"/>
  <c r="D388" i="4"/>
  <c r="D387" i="4" s="1"/>
  <c r="D463" i="4"/>
  <c r="D351" i="4"/>
  <c r="D518" i="4"/>
  <c r="D516" i="4" s="1"/>
  <c r="D401" i="4"/>
  <c r="D419" i="4"/>
  <c r="D410" i="4"/>
  <c r="D446" i="4"/>
  <c r="D160" i="4"/>
  <c r="D159" i="4" s="1"/>
  <c r="E183" i="4"/>
  <c r="E181" i="4"/>
  <c r="E180" i="4"/>
  <c r="D330" i="4" l="1"/>
  <c r="D199" i="4" s="1"/>
  <c r="D574" i="4"/>
  <c r="D386" i="4"/>
  <c r="E179" i="4"/>
  <c r="E178" i="4"/>
  <c r="E177" i="4"/>
  <c r="E176" i="4"/>
  <c r="E175" i="4"/>
  <c r="E174" i="4"/>
  <c r="E172" i="4"/>
  <c r="E171" i="4"/>
  <c r="E170" i="4"/>
  <c r="E168" i="4"/>
  <c r="E167" i="4"/>
  <c r="E166" i="4"/>
  <c r="E164" i="4"/>
  <c r="E163" i="4"/>
  <c r="E162" i="4"/>
  <c r="E417" i="4"/>
  <c r="E416" i="4"/>
  <c r="E399" i="4"/>
  <c r="D491" i="4" l="1"/>
  <c r="M978" i="3"/>
  <c r="L272" i="2" s="1"/>
  <c r="M271" i="2" l="1"/>
  <c r="N978" i="3"/>
  <c r="L273" i="2" l="1"/>
  <c r="D7" i="18" s="1"/>
  <c r="D28" i="18" s="1"/>
  <c r="D59" i="18" s="1"/>
  <c r="D115" i="18" s="1"/>
  <c r="E28" i="4"/>
  <c r="D28" i="4"/>
  <c r="E29" i="4"/>
  <c r="D29" i="4"/>
  <c r="E31" i="4"/>
  <c r="D31" i="4"/>
  <c r="E32" i="4"/>
  <c r="D32" i="4"/>
  <c r="E33" i="4"/>
  <c r="D33" i="4"/>
  <c r="E37" i="4"/>
  <c r="D37" i="4"/>
  <c r="E38" i="4"/>
  <c r="D38" i="4"/>
  <c r="E39" i="4"/>
  <c r="D39" i="4"/>
  <c r="E40" i="4"/>
  <c r="D40" i="4"/>
  <c r="E42" i="4"/>
  <c r="D42" i="4"/>
  <c r="E43" i="4"/>
  <c r="D43" i="4"/>
  <c r="E45" i="4"/>
  <c r="D45" i="4"/>
  <c r="E46" i="4"/>
  <c r="D46" i="4"/>
  <c r="E47" i="4"/>
  <c r="D47" i="4"/>
  <c r="E48" i="4"/>
  <c r="D48" i="4"/>
  <c r="E49" i="4"/>
  <c r="D49" i="4"/>
  <c r="E51" i="4"/>
  <c r="D51" i="4"/>
  <c r="E52" i="4"/>
  <c r="D52" i="4"/>
  <c r="E53" i="4"/>
  <c r="D53" i="4"/>
  <c r="E54" i="4"/>
  <c r="D54" i="4"/>
  <c r="E55" i="4"/>
  <c r="D55" i="4"/>
  <c r="E57" i="4"/>
  <c r="D57" i="4"/>
  <c r="E58" i="4"/>
  <c r="D58" i="4"/>
  <c r="E60" i="4"/>
  <c r="D60" i="4"/>
  <c r="E61" i="4"/>
  <c r="D61" i="4"/>
  <c r="E62" i="4"/>
  <c r="D62" i="4"/>
  <c r="E63" i="4"/>
  <c r="D63" i="4"/>
  <c r="E64" i="4"/>
  <c r="D64" i="4"/>
  <c r="E68" i="4"/>
  <c r="D68" i="4"/>
  <c r="E69" i="4"/>
  <c r="D69" i="4"/>
  <c r="E70" i="4"/>
  <c r="D70" i="4"/>
  <c r="E71" i="4"/>
  <c r="D71" i="4"/>
  <c r="E72" i="4"/>
  <c r="D72" i="4"/>
  <c r="E73" i="4"/>
  <c r="D73" i="4"/>
  <c r="E74" i="4"/>
  <c r="D74" i="4"/>
  <c r="E75" i="4"/>
  <c r="D75" i="4"/>
  <c r="E76" i="4"/>
  <c r="D76" i="4"/>
  <c r="E77" i="4"/>
  <c r="D77" i="4"/>
  <c r="E78" i="4"/>
  <c r="D78" i="4"/>
  <c r="E79" i="4"/>
  <c r="D79" i="4"/>
  <c r="E80" i="4"/>
  <c r="D80" i="4"/>
  <c r="E81" i="4"/>
  <c r="D81" i="4"/>
  <c r="E82" i="4"/>
  <c r="D82" i="4"/>
  <c r="E83" i="4"/>
  <c r="D83" i="4"/>
  <c r="E85" i="4"/>
  <c r="D85" i="4"/>
  <c r="E86" i="4"/>
  <c r="D86" i="4"/>
  <c r="E87" i="4"/>
  <c r="D87" i="4"/>
  <c r="E88" i="4"/>
  <c r="D88" i="4"/>
  <c r="E89" i="4"/>
  <c r="D89" i="4"/>
  <c r="E90" i="4"/>
  <c r="D90" i="4"/>
  <c r="E91" i="4"/>
  <c r="D91" i="4"/>
  <c r="E92" i="4"/>
  <c r="D92" i="4"/>
  <c r="E93" i="4"/>
  <c r="D93" i="4"/>
  <c r="E94" i="4"/>
  <c r="D94" i="4"/>
  <c r="E95" i="4"/>
  <c r="D95" i="4"/>
  <c r="E96" i="4"/>
  <c r="D96" i="4"/>
  <c r="E97" i="4"/>
  <c r="D97" i="4"/>
  <c r="E98" i="4"/>
  <c r="D98" i="4"/>
  <c r="E100" i="4"/>
  <c r="D100" i="4"/>
  <c r="E101" i="4"/>
  <c r="D101" i="4"/>
  <c r="E102" i="4"/>
  <c r="D102" i="4"/>
  <c r="E103" i="4"/>
  <c r="D103" i="4"/>
  <c r="E104" i="4"/>
  <c r="D104" i="4"/>
  <c r="E106" i="4"/>
  <c r="D106" i="4"/>
  <c r="E107" i="4"/>
  <c r="D107" i="4"/>
  <c r="E108" i="4"/>
  <c r="D108" i="4"/>
  <c r="E109" i="4"/>
  <c r="D109" i="4"/>
  <c r="E110" i="4"/>
  <c r="D110" i="4"/>
  <c r="E111" i="4"/>
  <c r="D111" i="4"/>
  <c r="E113" i="4"/>
  <c r="D113" i="4"/>
  <c r="E114" i="4"/>
  <c r="D114" i="4"/>
  <c r="E115" i="4"/>
  <c r="D115" i="4"/>
  <c r="E116" i="4"/>
  <c r="D116" i="4"/>
  <c r="E117" i="4"/>
  <c r="D117" i="4"/>
  <c r="E118" i="4"/>
  <c r="D118" i="4"/>
  <c r="E119" i="4"/>
  <c r="D119" i="4"/>
  <c r="E121" i="4"/>
  <c r="D121" i="4"/>
  <c r="E123" i="4"/>
  <c r="D123" i="4"/>
  <c r="E124" i="4"/>
  <c r="D124" i="4"/>
  <c r="E126" i="4"/>
  <c r="D126" i="4"/>
  <c r="E127" i="4"/>
  <c r="D127" i="4"/>
  <c r="E128" i="4"/>
  <c r="D128" i="4"/>
  <c r="E129" i="4"/>
  <c r="D129" i="4"/>
  <c r="E131" i="4"/>
  <c r="D131" i="4"/>
  <c r="E132" i="4"/>
  <c r="D132" i="4"/>
  <c r="E133" i="4"/>
  <c r="D133" i="4"/>
  <c r="E136" i="4"/>
  <c r="D136" i="4"/>
  <c r="E137" i="4"/>
  <c r="D137" i="4"/>
  <c r="E138" i="4"/>
  <c r="D138" i="4"/>
  <c r="E139" i="4"/>
  <c r="D139" i="4"/>
  <c r="E140" i="4"/>
  <c r="D140" i="4"/>
  <c r="E142" i="4"/>
  <c r="D142" i="4"/>
  <c r="E143" i="4"/>
  <c r="D143" i="4"/>
  <c r="E144" i="4"/>
  <c r="D144" i="4"/>
  <c r="E146" i="4"/>
  <c r="D146" i="4"/>
  <c r="E147" i="4"/>
  <c r="D147" i="4"/>
  <c r="E148" i="4"/>
  <c r="D148" i="4"/>
  <c r="E149" i="4"/>
  <c r="D149" i="4"/>
  <c r="E150" i="4"/>
  <c r="D150" i="4"/>
  <c r="E151" i="4"/>
  <c r="D151" i="4"/>
  <c r="E152" i="4"/>
  <c r="D152" i="4"/>
  <c r="E154" i="4"/>
  <c r="D154" i="4"/>
  <c r="E155" i="4"/>
  <c r="D155" i="4"/>
  <c r="E156" i="4"/>
  <c r="D156" i="4"/>
  <c r="E203" i="4"/>
  <c r="E204" i="4"/>
  <c r="E205" i="4"/>
  <c r="E206" i="4"/>
  <c r="E207" i="4"/>
  <c r="E208" i="4"/>
  <c r="E210" i="4"/>
  <c r="E211" i="4"/>
  <c r="E212" i="4"/>
  <c r="E214" i="4"/>
  <c r="E215" i="4"/>
  <c r="E216" i="4"/>
  <c r="E217" i="4"/>
  <c r="E218" i="4"/>
  <c r="E219" i="4"/>
  <c r="E220" i="4"/>
  <c r="E222" i="4"/>
  <c r="E223" i="4"/>
  <c r="E224" i="4"/>
  <c r="E225" i="4"/>
  <c r="E226" i="4"/>
  <c r="E227" i="4"/>
  <c r="E228" i="4"/>
  <c r="E229" i="4"/>
  <c r="E230" i="4"/>
  <c r="E231" i="4"/>
  <c r="E233" i="4"/>
  <c r="E234" i="4"/>
  <c r="E235" i="4"/>
  <c r="E236" i="4"/>
  <c r="E237" i="4"/>
  <c r="E239" i="4"/>
  <c r="E240" i="4"/>
  <c r="E241" i="4"/>
  <c r="E242" i="4"/>
  <c r="E244" i="4"/>
  <c r="E245" i="4"/>
  <c r="E246" i="4"/>
  <c r="E247" i="4"/>
  <c r="E249" i="4"/>
  <c r="E250" i="4"/>
  <c r="E251" i="4"/>
  <c r="E253" i="4"/>
  <c r="E254" i="4"/>
  <c r="E255" i="4"/>
  <c r="E256" i="4"/>
  <c r="E257" i="4"/>
  <c r="E259" i="4"/>
  <c r="E260" i="4"/>
  <c r="E261" i="4"/>
  <c r="E262" i="4"/>
  <c r="E263" i="4"/>
  <c r="E265" i="4"/>
  <c r="E266" i="4"/>
  <c r="E267" i="4"/>
  <c r="E268" i="4"/>
  <c r="E269" i="4"/>
  <c r="E270" i="4"/>
  <c r="E272" i="4"/>
  <c r="E273" i="4"/>
  <c r="E274" i="4"/>
  <c r="E275" i="4"/>
  <c r="E276" i="4"/>
  <c r="E278" i="4"/>
  <c r="E279" i="4"/>
  <c r="E280" i="4"/>
  <c r="E281" i="4"/>
  <c r="E284" i="4"/>
  <c r="E285" i="4"/>
  <c r="E286" i="4"/>
  <c r="E287" i="4"/>
  <c r="E288" i="4"/>
  <c r="E289" i="4"/>
  <c r="E290" i="4"/>
  <c r="E292" i="4"/>
  <c r="E293" i="4"/>
  <c r="E294" i="4"/>
  <c r="E295" i="4"/>
  <c r="E296" i="4"/>
  <c r="E297" i="4"/>
  <c r="E298" i="4"/>
  <c r="E300" i="4"/>
  <c r="E301" i="4"/>
  <c r="E302" i="4"/>
  <c r="E303" i="4"/>
  <c r="E304" i="4"/>
  <c r="E305" i="4"/>
  <c r="E306" i="4"/>
  <c r="E308" i="4"/>
  <c r="E309" i="4"/>
  <c r="E311" i="4"/>
  <c r="E312" i="4"/>
  <c r="E313" i="4"/>
  <c r="E315" i="4"/>
  <c r="E316" i="4"/>
  <c r="E318" i="4"/>
  <c r="E319" i="4"/>
  <c r="E320" i="4"/>
  <c r="E322" i="4"/>
  <c r="E323" i="4"/>
  <c r="E324" i="4"/>
  <c r="E325" i="4"/>
  <c r="E326" i="4"/>
  <c r="E327" i="4"/>
  <c r="E328" i="4"/>
  <c r="E329" i="4"/>
  <c r="E332" i="4"/>
  <c r="E333" i="4"/>
  <c r="E335" i="4"/>
  <c r="E336" i="4"/>
  <c r="E337" i="4"/>
  <c r="E338" i="4"/>
  <c r="E339" i="4"/>
  <c r="E340" i="4"/>
  <c r="E341" i="4"/>
  <c r="E342" i="4"/>
  <c r="E343" i="4"/>
  <c r="E345" i="4"/>
  <c r="E346" i="4"/>
  <c r="E348" i="4"/>
  <c r="E349" i="4"/>
  <c r="E350" i="4"/>
  <c r="E352" i="4"/>
  <c r="E353" i="4"/>
  <c r="E355" i="4"/>
  <c r="E356" i="4"/>
  <c r="E357" i="4"/>
  <c r="E358" i="4"/>
  <c r="E359" i="4"/>
  <c r="E360" i="4"/>
  <c r="E362" i="4"/>
  <c r="E363" i="4"/>
  <c r="E364" i="4"/>
  <c r="E366" i="4"/>
  <c r="E367" i="4"/>
  <c r="E369" i="4"/>
  <c r="E370" i="4"/>
  <c r="E371" i="4"/>
  <c r="E372" i="4"/>
  <c r="E373" i="4"/>
  <c r="E374" i="4"/>
  <c r="E375" i="4"/>
  <c r="E377" i="4"/>
  <c r="E379" i="4"/>
  <c r="E380" i="4"/>
  <c r="E382" i="4"/>
  <c r="E383" i="4"/>
  <c r="E384" i="4"/>
  <c r="E385" i="4"/>
  <c r="E390" i="4"/>
  <c r="E391" i="4"/>
  <c r="E392" i="4"/>
  <c r="E394" i="4"/>
  <c r="E395" i="4"/>
  <c r="E396" i="4"/>
  <c r="E398" i="4"/>
  <c r="E400" i="4"/>
  <c r="E403" i="4"/>
  <c r="E404" i="4"/>
  <c r="E405" i="4"/>
  <c r="E407" i="4"/>
  <c r="E408" i="4"/>
  <c r="E409" i="4"/>
  <c r="E412" i="4"/>
  <c r="E413" i="4"/>
  <c r="E414" i="4"/>
  <c r="E418" i="4"/>
  <c r="E421" i="4"/>
  <c r="E422" i="4"/>
  <c r="E423" i="4"/>
  <c r="E425" i="4"/>
  <c r="E426" i="4"/>
  <c r="E427" i="4"/>
  <c r="E429" i="4"/>
  <c r="E430" i="4"/>
  <c r="E432" i="4"/>
  <c r="E433" i="4"/>
  <c r="E434" i="4"/>
  <c r="E435" i="4"/>
  <c r="E437" i="4"/>
  <c r="E440" i="4"/>
  <c r="E441" i="4"/>
  <c r="E442" i="4"/>
  <c r="E444" i="4"/>
  <c r="E445" i="4"/>
  <c r="E448" i="4"/>
  <c r="E449" i="4"/>
  <c r="E450" i="4"/>
  <c r="E451" i="4"/>
  <c r="E452" i="4"/>
  <c r="E453" i="4"/>
  <c r="E454" i="4"/>
  <c r="E455" i="4"/>
  <c r="E457" i="4"/>
  <c r="E458" i="4"/>
  <c r="E459" i="4"/>
  <c r="E460" i="4"/>
  <c r="E461" i="4"/>
  <c r="E462" i="4"/>
  <c r="E465" i="4"/>
  <c r="E466" i="4"/>
  <c r="E467" i="4"/>
  <c r="E468" i="4"/>
  <c r="E469" i="4"/>
  <c r="E470" i="4"/>
  <c r="E471" i="4"/>
  <c r="E472" i="4"/>
  <c r="E474" i="4"/>
  <c r="E475" i="4"/>
  <c r="E476" i="4"/>
  <c r="E477" i="4"/>
  <c r="E478" i="4"/>
  <c r="E479" i="4"/>
  <c r="E481" i="4"/>
  <c r="E482" i="4"/>
  <c r="E483" i="4"/>
  <c r="E484" i="4"/>
  <c r="E485" i="4"/>
  <c r="E486" i="4"/>
  <c r="E487" i="4"/>
  <c r="E488" i="4"/>
  <c r="E489" i="4"/>
  <c r="E490" i="4"/>
  <c r="E494" i="4"/>
  <c r="E495" i="4"/>
  <c r="E496" i="4"/>
  <c r="E498" i="4"/>
  <c r="E499" i="4"/>
  <c r="E500" i="4"/>
  <c r="E501" i="4"/>
  <c r="E502" i="4"/>
  <c r="E504" i="4"/>
  <c r="E505" i="4"/>
  <c r="E506" i="4"/>
  <c r="E508" i="4"/>
  <c r="E509" i="4"/>
  <c r="E512" i="4"/>
  <c r="E513" i="4"/>
  <c r="E517" i="4"/>
  <c r="E519" i="4"/>
  <c r="E521" i="4"/>
  <c r="E522" i="4"/>
  <c r="E524" i="4"/>
  <c r="E525" i="4"/>
  <c r="E526" i="4"/>
  <c r="E527" i="4"/>
  <c r="E528" i="4"/>
  <c r="E529" i="4"/>
  <c r="E530" i="4"/>
  <c r="E532" i="4"/>
  <c r="E534" i="4"/>
  <c r="E535" i="4"/>
  <c r="E536" i="4"/>
  <c r="E537" i="4"/>
  <c r="E538" i="4"/>
  <c r="E539" i="4"/>
  <c r="E540" i="4"/>
  <c r="E541" i="4"/>
  <c r="E543" i="4"/>
  <c r="E545" i="4"/>
  <c r="E546" i="4"/>
  <c r="E549" i="4"/>
  <c r="E550" i="4"/>
  <c r="E552" i="4"/>
  <c r="E554" i="4"/>
  <c r="E555" i="4"/>
  <c r="E556" i="4"/>
  <c r="E557" i="4"/>
  <c r="E558" i="4"/>
  <c r="E559" i="4"/>
  <c r="E560" i="4"/>
  <c r="E561" i="4"/>
  <c r="E563" i="4"/>
  <c r="E564" i="4"/>
  <c r="E566" i="4"/>
  <c r="E567" i="4"/>
  <c r="E568" i="4"/>
  <c r="E569" i="4"/>
  <c r="E570" i="4"/>
  <c r="E571" i="4"/>
  <c r="E572" i="4"/>
  <c r="E573" i="4"/>
  <c r="E578" i="4"/>
  <c r="E579" i="4"/>
  <c r="E580" i="4"/>
  <c r="E581" i="4"/>
  <c r="E583" i="4"/>
  <c r="E584" i="4"/>
  <c r="E585" i="4"/>
  <c r="E548" i="4" l="1"/>
  <c r="E514" i="4"/>
  <c r="E582" i="4"/>
  <c r="E443" i="4"/>
  <c r="D105" i="4"/>
  <c r="E577" i="4"/>
  <c r="E406" i="4"/>
  <c r="E135" i="4"/>
  <c r="E134" i="4" s="1"/>
  <c r="E30" i="4"/>
  <c r="E27" i="4" s="1"/>
  <c r="E26" i="4" s="1"/>
  <c r="E439" i="4"/>
  <c r="E438" i="4" s="1"/>
  <c r="E436" i="4" s="1"/>
  <c r="E523" i="4"/>
  <c r="E520" i="4" s="1"/>
  <c r="E507" i="4"/>
  <c r="E361" i="4"/>
  <c r="E191" i="4"/>
  <c r="D41" i="4"/>
  <c r="E232" i="4"/>
  <c r="D141" i="4"/>
  <c r="E393" i="4"/>
  <c r="E264" i="4"/>
  <c r="E424" i="4"/>
  <c r="E368" i="4"/>
  <c r="D153" i="4"/>
  <c r="D145" i="4"/>
  <c r="D56" i="4"/>
  <c r="D36" i="4"/>
  <c r="E553" i="4"/>
  <c r="E551" i="4" s="1"/>
  <c r="E503" i="4"/>
  <c r="E238" i="4"/>
  <c r="E209" i="4"/>
  <c r="E169" i="4"/>
  <c r="E56" i="4"/>
  <c r="E497" i="4"/>
  <c r="E480" i="4"/>
  <c r="E431" i="4"/>
  <c r="E428" i="4" s="1"/>
  <c r="E456" i="4"/>
  <c r="E420" i="4"/>
  <c r="E365" i="4"/>
  <c r="E347" i="4"/>
  <c r="E299" i="4"/>
  <c r="E130" i="4"/>
  <c r="D50" i="4"/>
  <c r="E252" i="4"/>
  <c r="E248" i="4" s="1"/>
  <c r="E173" i="4"/>
  <c r="E153" i="4"/>
  <c r="E141" i="4"/>
  <c r="D122" i="4"/>
  <c r="D99" i="4"/>
  <c r="D84" i="4" s="1"/>
  <c r="E402" i="4"/>
  <c r="E354" i="4"/>
  <c r="E321" i="4"/>
  <c r="E317" i="4"/>
  <c r="E283" i="4"/>
  <c r="E282" i="4" s="1"/>
  <c r="E243" i="4"/>
  <c r="D112" i="4"/>
  <c r="D44" i="4"/>
  <c r="E99" i="4"/>
  <c r="E84" i="4" s="1"/>
  <c r="E381" i="4"/>
  <c r="E271" i="4"/>
  <c r="E202" i="4"/>
  <c r="E201" i="4" s="1"/>
  <c r="D130" i="4"/>
  <c r="E122" i="4"/>
  <c r="E41" i="4"/>
  <c r="E411" i="4"/>
  <c r="E378" i="4"/>
  <c r="E344" i="4"/>
  <c r="E334" i="4"/>
  <c r="E258" i="4"/>
  <c r="E565" i="4"/>
  <c r="E562" i="4" s="1"/>
  <c r="E473" i="4"/>
  <c r="E533" i="4"/>
  <c r="E531" i="4" s="1"/>
  <c r="E464" i="4"/>
  <c r="E493" i="4"/>
  <c r="E415" i="4"/>
  <c r="E112" i="4"/>
  <c r="D59" i="4"/>
  <c r="E50" i="4"/>
  <c r="E36" i="4"/>
  <c r="E291" i="4"/>
  <c r="E447" i="4"/>
  <c r="E277" i="4"/>
  <c r="D125" i="4"/>
  <c r="E59" i="4"/>
  <c r="E389" i="4"/>
  <c r="E221" i="4"/>
  <c r="E213" i="4" s="1"/>
  <c r="E145" i="4"/>
  <c r="E105" i="4"/>
  <c r="D67" i="4"/>
  <c r="E44" i="4"/>
  <c r="E397" i="4"/>
  <c r="D135" i="4"/>
  <c r="D134" i="4" s="1"/>
  <c r="E125" i="4"/>
  <c r="E310" i="4"/>
  <c r="E182" i="4"/>
  <c r="E165" i="4"/>
  <c r="E161" i="4" s="1"/>
  <c r="E67" i="4"/>
  <c r="D30" i="4"/>
  <c r="D27" i="4" s="1"/>
  <c r="D26" i="4" s="1"/>
  <c r="E351" i="4" l="1"/>
  <c r="E388" i="4"/>
  <c r="E387" i="4" s="1"/>
  <c r="E547" i="4"/>
  <c r="E544" i="4" s="1"/>
  <c r="E542" i="4" s="1"/>
  <c r="E401" i="4"/>
  <c r="E518" i="4"/>
  <c r="E516" i="4" s="1"/>
  <c r="E446" i="4"/>
  <c r="E419" i="4"/>
  <c r="E120" i="4"/>
  <c r="E510" i="4"/>
  <c r="E586" i="4"/>
  <c r="E376" i="4"/>
  <c r="E307" i="4"/>
  <c r="E200" i="4" s="1"/>
  <c r="E331" i="4"/>
  <c r="D35" i="4"/>
  <c r="D25" i="4" s="1"/>
  <c r="E35" i="4"/>
  <c r="E25" i="4" s="1"/>
  <c r="E160" i="4"/>
  <c r="E159" i="4" s="1"/>
  <c r="E410" i="4"/>
  <c r="D66" i="4"/>
  <c r="D65" i="4" s="1"/>
  <c r="E463" i="4"/>
  <c r="E66" i="4"/>
  <c r="E65" i="4" s="1"/>
  <c r="D120" i="4"/>
  <c r="E574" i="4" l="1"/>
  <c r="E330" i="4"/>
  <c r="E199" i="4" s="1"/>
  <c r="E386" i="4"/>
  <c r="D157" i="4"/>
  <c r="D575" i="4" s="1"/>
  <c r="D587" i="4" s="1"/>
  <c r="E157" i="4"/>
  <c r="E491" i="4" l="1"/>
  <c r="E575" i="4" s="1"/>
  <c r="E587" i="4" s="1"/>
  <c r="B7" i="17" l="1"/>
  <c r="B8" i="17" s="1"/>
  <c r="B9" i="17" s="1"/>
  <c r="B10" i="17" s="1"/>
  <c r="B11" i="17" s="1"/>
  <c r="B12" i="17" s="1"/>
  <c r="B13" i="17" s="1"/>
  <c r="B14" i="17" s="1"/>
  <c r="B15" i="17" s="1"/>
  <c r="B16" i="17" s="1"/>
  <c r="B17" i="17" s="1"/>
  <c r="B18" i="17" s="1"/>
  <c r="M272" i="2" l="1"/>
  <c r="E8" i="17"/>
  <c r="G8" i="17"/>
  <c r="E9" i="17"/>
  <c r="G9" i="17"/>
  <c r="D7" i="17"/>
  <c r="E7" i="17"/>
  <c r="F7" i="17"/>
  <c r="G7" i="17"/>
  <c r="D15" i="17"/>
  <c r="E15" i="17"/>
  <c r="F15" i="17"/>
  <c r="G15" i="17"/>
  <c r="D40" i="17"/>
  <c r="E40" i="17"/>
  <c r="F40" i="17"/>
  <c r="G40" i="17"/>
  <c r="D41" i="17"/>
  <c r="E41" i="17"/>
  <c r="F41" i="17"/>
  <c r="G41" i="17"/>
  <c r="D43" i="17" l="1"/>
  <c r="G30" i="17"/>
  <c r="G43" i="17"/>
  <c r="G46" i="17"/>
  <c r="G52" i="17"/>
  <c r="G18" i="17"/>
  <c r="D52" i="17"/>
  <c r="F30" i="17"/>
  <c r="F43" i="17"/>
  <c r="F46" i="17"/>
  <c r="F52" i="17"/>
  <c r="F8" i="17"/>
  <c r="E30" i="17"/>
  <c r="E43" i="17"/>
  <c r="E46" i="17"/>
  <c r="E52" i="17"/>
  <c r="D8" i="17"/>
  <c r="G45" i="17"/>
  <c r="G55" i="17"/>
  <c r="D30" i="17"/>
  <c r="F45" i="17"/>
  <c r="F55" i="17"/>
  <c r="F9" i="17"/>
  <c r="D46" i="17"/>
  <c r="E54" i="17"/>
  <c r="E45" i="17"/>
  <c r="E55" i="17"/>
  <c r="D45" i="17"/>
  <c r="D55" i="17"/>
  <c r="D9" i="17"/>
  <c r="E14" i="17"/>
  <c r="E16" i="17"/>
  <c r="E12" i="17"/>
  <c r="E18" i="17"/>
  <c r="E17" i="17"/>
  <c r="E10" i="17"/>
  <c r="E6" i="17"/>
  <c r="G16" i="17"/>
  <c r="G12" i="17"/>
  <c r="G17" i="17"/>
  <c r="G10" i="17"/>
  <c r="G6" i="17"/>
  <c r="F17" i="17"/>
  <c r="F6" i="17"/>
  <c r="D17" i="17"/>
  <c r="D50" i="17"/>
  <c r="G49" i="17"/>
  <c r="G31" i="17"/>
  <c r="G54" i="17"/>
  <c r="E50" i="17"/>
  <c r="F31" i="17"/>
  <c r="E49" i="17"/>
  <c r="E31" i="17"/>
  <c r="E34" i="17"/>
  <c r="G34" i="17"/>
  <c r="D117" i="1"/>
  <c r="E117" i="1"/>
  <c r="D115" i="1"/>
  <c r="E115" i="1"/>
  <c r="D114" i="1"/>
  <c r="E114" i="1"/>
  <c r="D113" i="1"/>
  <c r="E113" i="1"/>
  <c r="D112" i="1"/>
  <c r="E112" i="1"/>
  <c r="D104" i="1"/>
  <c r="E104" i="1"/>
  <c r="D101" i="1"/>
  <c r="E101" i="1"/>
  <c r="E96" i="1"/>
  <c r="D95" i="1"/>
  <c r="D82" i="1"/>
  <c r="E82" i="1"/>
  <c r="D75" i="1"/>
  <c r="E75" i="1"/>
  <c r="D73" i="1"/>
  <c r="E73" i="1"/>
  <c r="D58" i="1"/>
  <c r="E58" i="1"/>
  <c r="J41" i="17"/>
  <c r="I41" i="17"/>
  <c r="H41" i="17"/>
  <c r="J40" i="17"/>
  <c r="I40" i="17"/>
  <c r="H40" i="17"/>
  <c r="D33" i="1"/>
  <c r="E33" i="1"/>
  <c r="J15" i="17"/>
  <c r="I15" i="17"/>
  <c r="H15" i="17"/>
  <c r="J7" i="17"/>
  <c r="I7" i="17"/>
  <c r="H7" i="17"/>
  <c r="D23" i="1"/>
  <c r="E23" i="1"/>
  <c r="E22" i="1"/>
  <c r="D21" i="1"/>
  <c r="E21" i="1"/>
  <c r="D20" i="1"/>
  <c r="E20" i="1"/>
  <c r="D19" i="1"/>
  <c r="D15" i="1"/>
  <c r="E15" i="1"/>
  <c r="I9" i="17"/>
  <c r="H9" i="17"/>
  <c r="D12" i="1"/>
  <c r="E12" i="1"/>
  <c r="F114" i="1" l="1"/>
  <c r="F73" i="1"/>
  <c r="F82" i="1"/>
  <c r="F101" i="1"/>
  <c r="F112" i="1"/>
  <c r="G112" i="1" s="1"/>
  <c r="F117" i="1"/>
  <c r="F20" i="1"/>
  <c r="F12" i="1"/>
  <c r="G12" i="1" s="1"/>
  <c r="F33" i="1"/>
  <c r="F58" i="1"/>
  <c r="F75" i="1"/>
  <c r="G75" i="1" s="1"/>
  <c r="F104" i="1"/>
  <c r="F113" i="1"/>
  <c r="G113" i="1" s="1"/>
  <c r="F115" i="1"/>
  <c r="F15" i="1"/>
  <c r="G15" i="1" s="1"/>
  <c r="F23" i="1"/>
  <c r="F21" i="1"/>
  <c r="M273" i="2"/>
  <c r="C7" i="18"/>
  <c r="C28" i="18" s="1"/>
  <c r="C59" i="18" s="1"/>
  <c r="C115" i="18" s="1"/>
  <c r="G73" i="1"/>
  <c r="D18" i="17"/>
  <c r="G48" i="17"/>
  <c r="J43" i="17"/>
  <c r="J30" i="17"/>
  <c r="D49" i="17"/>
  <c r="D54" i="17"/>
  <c r="F18" i="17"/>
  <c r="H52" i="17"/>
  <c r="H8" i="17"/>
  <c r="G39" i="17"/>
  <c r="F48" i="17"/>
  <c r="D10" i="17"/>
  <c r="D13" i="17"/>
  <c r="G13" i="17"/>
  <c r="D12" i="17"/>
  <c r="H55" i="17"/>
  <c r="I52" i="17"/>
  <c r="H45" i="17"/>
  <c r="G42" i="17"/>
  <c r="D34" i="17"/>
  <c r="F34" i="17"/>
  <c r="D6" i="17"/>
  <c r="D16" i="17"/>
  <c r="G14" i="17"/>
  <c r="F44" i="17"/>
  <c r="I55" i="17"/>
  <c r="H43" i="17"/>
  <c r="I45" i="17"/>
  <c r="H30" i="17"/>
  <c r="D39" i="17"/>
  <c r="E44" i="17"/>
  <c r="F39" i="17"/>
  <c r="D14" i="17"/>
  <c r="F14" i="17"/>
  <c r="I43" i="17"/>
  <c r="I30" i="17"/>
  <c r="D28" i="17"/>
  <c r="D31" i="17"/>
  <c r="E13" i="17"/>
  <c r="E51" i="17"/>
  <c r="G51" i="17"/>
  <c r="H46" i="17"/>
  <c r="G36" i="17"/>
  <c r="D42" i="17"/>
  <c r="E39" i="17"/>
  <c r="F42" i="17"/>
  <c r="D44" i="17"/>
  <c r="F10" i="17"/>
  <c r="F13" i="17"/>
  <c r="D51" i="17"/>
  <c r="F51" i="17"/>
  <c r="E95" i="1"/>
  <c r="F95" i="1" s="1"/>
  <c r="E13" i="1"/>
  <c r="I8" i="17"/>
  <c r="I46" i="17"/>
  <c r="G44" i="17"/>
  <c r="D48" i="17"/>
  <c r="F12" i="17"/>
  <c r="E42" i="17"/>
  <c r="E48" i="17"/>
  <c r="F16" i="17"/>
  <c r="F54" i="17"/>
  <c r="F49" i="17"/>
  <c r="D14" i="1"/>
  <c r="J9" i="17"/>
  <c r="D13" i="1"/>
  <c r="J8" i="17"/>
  <c r="J52" i="17"/>
  <c r="J46" i="17"/>
  <c r="J45" i="17"/>
  <c r="J55" i="17"/>
  <c r="G11" i="17"/>
  <c r="I6" i="17"/>
  <c r="D34" i="1"/>
  <c r="E16" i="1"/>
  <c r="G37" i="17"/>
  <c r="G27" i="17"/>
  <c r="D29" i="17"/>
  <c r="F28" i="17"/>
  <c r="F29" i="17"/>
  <c r="F27" i="17"/>
  <c r="E29" i="17"/>
  <c r="F47" i="17"/>
  <c r="E28" i="17"/>
  <c r="E36" i="17"/>
  <c r="F36" i="17"/>
  <c r="G29" i="17"/>
  <c r="G26" i="17"/>
  <c r="F26" i="17"/>
  <c r="G28" i="17"/>
  <c r="G47" i="17"/>
  <c r="G50" i="17"/>
  <c r="E47" i="17"/>
  <c r="D27" i="17"/>
  <c r="D47" i="17"/>
  <c r="D26" i="17"/>
  <c r="E27" i="17"/>
  <c r="F50" i="17"/>
  <c r="G33" i="17"/>
  <c r="G32" i="17" s="1"/>
  <c r="E26" i="17"/>
  <c r="K9" i="17"/>
  <c r="I17" i="17"/>
  <c r="E14" i="1"/>
  <c r="E19" i="1"/>
  <c r="F19" i="1" s="1"/>
  <c r="E17" i="1"/>
  <c r="L9" i="17"/>
  <c r="D28" i="1"/>
  <c r="D16" i="1"/>
  <c r="L7" i="17"/>
  <c r="E29" i="1"/>
  <c r="E34" i="1"/>
  <c r="D22" i="1"/>
  <c r="D17" i="1"/>
  <c r="L15" i="17"/>
  <c r="J17" i="17"/>
  <c r="D96" i="1"/>
  <c r="E116" i="1"/>
  <c r="E62" i="1"/>
  <c r="K40" i="17"/>
  <c r="D83" i="1"/>
  <c r="D111" i="1"/>
  <c r="D53" i="1"/>
  <c r="E68" i="1"/>
  <c r="D116" i="1"/>
  <c r="F116" i="1" s="1"/>
  <c r="E111" i="1"/>
  <c r="D43" i="1"/>
  <c r="H44" i="17"/>
  <c r="D63" i="1"/>
  <c r="E81" i="1"/>
  <c r="E43" i="1"/>
  <c r="E52" i="1"/>
  <c r="D66" i="1"/>
  <c r="D71" i="1"/>
  <c r="D51" i="1"/>
  <c r="D52" i="1"/>
  <c r="F52" i="1" s="1"/>
  <c r="D57" i="1"/>
  <c r="D76" i="1"/>
  <c r="E79" i="1"/>
  <c r="E54" i="1"/>
  <c r="D45" i="1"/>
  <c r="D47" i="1"/>
  <c r="E49" i="1"/>
  <c r="H51" i="17"/>
  <c r="E46" i="1"/>
  <c r="D46" i="1"/>
  <c r="F46" i="1" s="1"/>
  <c r="D68" i="1"/>
  <c r="E71" i="1"/>
  <c r="E76" i="1"/>
  <c r="E47" i="1"/>
  <c r="D49" i="1"/>
  <c r="D50" i="1"/>
  <c r="E57" i="1"/>
  <c r="E63" i="1"/>
  <c r="E66" i="1"/>
  <c r="D78" i="1"/>
  <c r="E84" i="1"/>
  <c r="I31" i="17"/>
  <c r="D62" i="1"/>
  <c r="D67" i="1"/>
  <c r="F67" i="1" s="1"/>
  <c r="K41" i="17"/>
  <c r="L41" i="17"/>
  <c r="L8" i="17"/>
  <c r="H10" i="17"/>
  <c r="K7" i="17"/>
  <c r="E24" i="1"/>
  <c r="H16" i="17"/>
  <c r="K8" i="17"/>
  <c r="K15" i="17"/>
  <c r="E28" i="1"/>
  <c r="H12" i="17"/>
  <c r="H34" i="17"/>
  <c r="E45" i="1"/>
  <c r="H17" i="17"/>
  <c r="H18" i="17"/>
  <c r="D29" i="1"/>
  <c r="E50" i="1"/>
  <c r="L40" i="17"/>
  <c r="E51" i="1"/>
  <c r="D54" i="1"/>
  <c r="E67" i="1"/>
  <c r="H54" i="17"/>
  <c r="E83" i="1"/>
  <c r="D84" i="1"/>
  <c r="F84" i="1" s="1"/>
  <c r="H49" i="17"/>
  <c r="D79" i="1"/>
  <c r="J31" i="17"/>
  <c r="H31" i="17"/>
  <c r="F54" i="1" l="1"/>
  <c r="F13" i="1"/>
  <c r="F50" i="1"/>
  <c r="F49" i="1"/>
  <c r="F29" i="1"/>
  <c r="G29" i="1" s="1"/>
  <c r="F17" i="1"/>
  <c r="F28" i="1"/>
  <c r="F34" i="1"/>
  <c r="F79" i="1"/>
  <c r="F47" i="1"/>
  <c r="F76" i="1"/>
  <c r="F71" i="1"/>
  <c r="G71" i="1" s="1"/>
  <c r="F111" i="1"/>
  <c r="G111" i="1" s="1"/>
  <c r="F62" i="1"/>
  <c r="G62" i="1" s="1"/>
  <c r="F68" i="1"/>
  <c r="G68" i="1" s="1"/>
  <c r="F51" i="1"/>
  <c r="F43" i="1"/>
  <c r="F45" i="1"/>
  <c r="F57" i="1"/>
  <c r="G57" i="1" s="1"/>
  <c r="F66" i="1"/>
  <c r="G66" i="1" s="1"/>
  <c r="F63" i="1"/>
  <c r="G63" i="1" s="1"/>
  <c r="F83" i="1"/>
  <c r="D97" i="1"/>
  <c r="F96" i="1"/>
  <c r="F22" i="1"/>
  <c r="F16" i="1"/>
  <c r="F14" i="1"/>
  <c r="G67" i="1"/>
  <c r="G34" i="1"/>
  <c r="E97" i="1"/>
  <c r="E18" i="1"/>
  <c r="G54" i="1"/>
  <c r="G84" i="1"/>
  <c r="I48" i="17"/>
  <c r="K30" i="17"/>
  <c r="D36" i="17"/>
  <c r="F25" i="17"/>
  <c r="K43" i="17"/>
  <c r="G35" i="17"/>
  <c r="G19" i="17"/>
  <c r="E38" i="17"/>
  <c r="F38" i="17"/>
  <c r="E44" i="1"/>
  <c r="I42" i="17"/>
  <c r="E32" i="1"/>
  <c r="I16" i="17"/>
  <c r="H42" i="17"/>
  <c r="K46" i="17"/>
  <c r="G25" i="17"/>
  <c r="D11" i="17"/>
  <c r="D19" i="17" s="1"/>
  <c r="E40" i="1"/>
  <c r="I34" i="17"/>
  <c r="H39" i="17"/>
  <c r="E30" i="1"/>
  <c r="I13" i="17"/>
  <c r="F37" i="17"/>
  <c r="F35" i="17" s="1"/>
  <c r="F11" i="17"/>
  <c r="F19" i="17" s="1"/>
  <c r="I54" i="17"/>
  <c r="H14" i="17"/>
  <c r="D38" i="17"/>
  <c r="I49" i="17"/>
  <c r="K45" i="17"/>
  <c r="E42" i="1"/>
  <c r="I39" i="17"/>
  <c r="E55" i="1"/>
  <c r="H13" i="17"/>
  <c r="D25" i="17"/>
  <c r="D37" i="17"/>
  <c r="E11" i="17"/>
  <c r="E19" i="17" s="1"/>
  <c r="I18" i="17"/>
  <c r="E33" i="17"/>
  <c r="E32" i="17" s="1"/>
  <c r="H48" i="17"/>
  <c r="L43" i="17"/>
  <c r="G53" i="17"/>
  <c r="I14" i="17"/>
  <c r="I51" i="17"/>
  <c r="K52" i="17"/>
  <c r="E25" i="1"/>
  <c r="I10" i="17"/>
  <c r="K55" i="17"/>
  <c r="F33" i="17"/>
  <c r="F32" i="17" s="1"/>
  <c r="G38" i="17"/>
  <c r="E48" i="1"/>
  <c r="I44" i="17"/>
  <c r="E31" i="1"/>
  <c r="I12" i="17"/>
  <c r="E25" i="17"/>
  <c r="D33" i="17"/>
  <c r="D32" i="17" s="1"/>
  <c r="E37" i="17"/>
  <c r="E35" i="17" s="1"/>
  <c r="J14" i="17"/>
  <c r="D31" i="1"/>
  <c r="J12" i="17"/>
  <c r="D30" i="1"/>
  <c r="J13" i="17"/>
  <c r="D25" i="1"/>
  <c r="J10" i="17"/>
  <c r="D32" i="1"/>
  <c r="J16" i="17"/>
  <c r="D10" i="1"/>
  <c r="J6" i="17"/>
  <c r="J18" i="17"/>
  <c r="D55" i="1"/>
  <c r="L46" i="17"/>
  <c r="D44" i="1"/>
  <c r="J42" i="17"/>
  <c r="L52" i="17"/>
  <c r="L55" i="17"/>
  <c r="J48" i="17"/>
  <c r="J54" i="17"/>
  <c r="D42" i="1"/>
  <c r="J39" i="17"/>
  <c r="L30" i="17"/>
  <c r="D40" i="1"/>
  <c r="J34" i="17"/>
  <c r="L45" i="17"/>
  <c r="D48" i="1"/>
  <c r="J44" i="17"/>
  <c r="J51" i="17"/>
  <c r="J49" i="17"/>
  <c r="D11" i="1"/>
  <c r="E11" i="1"/>
  <c r="K44" i="17"/>
  <c r="L13" i="17"/>
  <c r="D27" i="1"/>
  <c r="E90" i="1"/>
  <c r="D102" i="1"/>
  <c r="K13" i="17"/>
  <c r="D90" i="1"/>
  <c r="D24" i="1"/>
  <c r="H27" i="17"/>
  <c r="D18" i="1"/>
  <c r="K39" i="17"/>
  <c r="L39" i="17"/>
  <c r="D91" i="1"/>
  <c r="L44" i="17"/>
  <c r="E105" i="1"/>
  <c r="D77" i="1"/>
  <c r="D105" i="1"/>
  <c r="D56" i="1"/>
  <c r="E70" i="1"/>
  <c r="E61" i="1"/>
  <c r="E64" i="1"/>
  <c r="E118" i="1"/>
  <c r="D61" i="1"/>
  <c r="E56" i="1"/>
  <c r="E91" i="1"/>
  <c r="D64" i="1"/>
  <c r="J29" i="17"/>
  <c r="D118" i="1"/>
  <c r="D70" i="1"/>
  <c r="J33" i="17"/>
  <c r="I27" i="17"/>
  <c r="I50" i="17"/>
  <c r="E74" i="1"/>
  <c r="L51" i="17"/>
  <c r="J50" i="17"/>
  <c r="D74" i="1"/>
  <c r="I29" i="17"/>
  <c r="J28" i="17"/>
  <c r="J26" i="17"/>
  <c r="L31" i="17"/>
  <c r="K31" i="17"/>
  <c r="H47" i="17"/>
  <c r="H28" i="17"/>
  <c r="L16" i="17"/>
  <c r="K16" i="17"/>
  <c r="E10" i="1"/>
  <c r="E78" i="1"/>
  <c r="F78" i="1" s="1"/>
  <c r="H36" i="17"/>
  <c r="E80" i="1"/>
  <c r="K49" i="17"/>
  <c r="L49" i="17"/>
  <c r="I47" i="17"/>
  <c r="I28" i="17"/>
  <c r="E69" i="1"/>
  <c r="K51" i="17"/>
  <c r="L42" i="17"/>
  <c r="K42" i="17"/>
  <c r="L17" i="17"/>
  <c r="K17" i="17"/>
  <c r="L34" i="17"/>
  <c r="K34" i="17"/>
  <c r="L12" i="17"/>
  <c r="K12" i="17"/>
  <c r="L10" i="17"/>
  <c r="K10" i="17"/>
  <c r="L54" i="17"/>
  <c r="K54" i="17"/>
  <c r="H6" i="17"/>
  <c r="E53" i="1"/>
  <c r="F53" i="1" s="1"/>
  <c r="J47" i="17"/>
  <c r="D81" i="1"/>
  <c r="H29" i="17"/>
  <c r="J27" i="17"/>
  <c r="D69" i="1"/>
  <c r="I26" i="17"/>
  <c r="L18" i="17"/>
  <c r="K18" i="17"/>
  <c r="H33" i="17"/>
  <c r="H32" i="17" s="1"/>
  <c r="F69" i="1" l="1"/>
  <c r="G69" i="1" s="1"/>
  <c r="F18" i="1"/>
  <c r="F32" i="1"/>
  <c r="G32" i="1" s="1"/>
  <c r="F25" i="1"/>
  <c r="F30" i="1"/>
  <c r="G30" i="1" s="1"/>
  <c r="F42" i="1"/>
  <c r="F40" i="1"/>
  <c r="G40" i="1" s="1"/>
  <c r="F118" i="1"/>
  <c r="G118" i="1" s="1"/>
  <c r="F48" i="1"/>
  <c r="F44" i="1"/>
  <c r="G44" i="1" s="1"/>
  <c r="F61" i="1"/>
  <c r="G61" i="1" s="1"/>
  <c r="F90" i="1"/>
  <c r="F11" i="1"/>
  <c r="G11" i="1" s="1"/>
  <c r="F64" i="1"/>
  <c r="G64" i="1" s="1"/>
  <c r="F55" i="1"/>
  <c r="G55" i="1" s="1"/>
  <c r="D26" i="1"/>
  <c r="F56" i="1"/>
  <c r="G56" i="1" s="1"/>
  <c r="F10" i="1"/>
  <c r="G10" i="1" s="1"/>
  <c r="F31" i="1"/>
  <c r="D80" i="1"/>
  <c r="F80" i="1" s="1"/>
  <c r="G80" i="1" s="1"/>
  <c r="F81" i="1"/>
  <c r="G81" i="1" s="1"/>
  <c r="F70" i="1"/>
  <c r="G70" i="1" s="1"/>
  <c r="D103" i="1"/>
  <c r="F103" i="1" s="1"/>
  <c r="G103" i="1" s="1"/>
  <c r="F105" i="1"/>
  <c r="G105" i="1" s="1"/>
  <c r="F91" i="1"/>
  <c r="D100" i="1"/>
  <c r="F97" i="1"/>
  <c r="D72" i="1"/>
  <c r="F74" i="1"/>
  <c r="F24" i="1"/>
  <c r="G25" i="1"/>
  <c r="E77" i="1"/>
  <c r="F77" i="1" s="1"/>
  <c r="E72" i="1"/>
  <c r="D35" i="17"/>
  <c r="K48" i="17"/>
  <c r="H38" i="17"/>
  <c r="I38" i="17"/>
  <c r="F53" i="17"/>
  <c r="F56" i="17" s="1"/>
  <c r="F58" i="17" s="1"/>
  <c r="K14" i="17"/>
  <c r="D53" i="17"/>
  <c r="I25" i="17"/>
  <c r="J32" i="17"/>
  <c r="L38" i="17"/>
  <c r="K38" i="17"/>
  <c r="K11" i="17"/>
  <c r="H11" i="17"/>
  <c r="H19" i="17" s="1"/>
  <c r="H37" i="17"/>
  <c r="H35" i="17" s="1"/>
  <c r="E53" i="17"/>
  <c r="E56" i="17" s="1"/>
  <c r="E58" i="17" s="1"/>
  <c r="I33" i="17"/>
  <c r="I32" i="17" s="1"/>
  <c r="E60" i="1"/>
  <c r="I37" i="17"/>
  <c r="I36" i="17"/>
  <c r="I11" i="17"/>
  <c r="I19" i="17" s="1"/>
  <c r="G56" i="17"/>
  <c r="G58" i="17" s="1"/>
  <c r="E9" i="1"/>
  <c r="L14" i="17"/>
  <c r="J11" i="17"/>
  <c r="J19" i="17" s="1"/>
  <c r="J38" i="17"/>
  <c r="J36" i="17"/>
  <c r="D41" i="1"/>
  <c r="J25" i="17"/>
  <c r="J37" i="17"/>
  <c r="L48" i="17"/>
  <c r="K27" i="17"/>
  <c r="E92" i="1"/>
  <c r="E39" i="1"/>
  <c r="E27" i="1"/>
  <c r="F27" i="1" s="1"/>
  <c r="D9" i="1"/>
  <c r="D92" i="1"/>
  <c r="L11" i="17"/>
  <c r="E102" i="1"/>
  <c r="F102" i="1" s="1"/>
  <c r="E65" i="1"/>
  <c r="D65" i="1"/>
  <c r="D60" i="1"/>
  <c r="D59" i="1" s="1"/>
  <c r="D39" i="1"/>
  <c r="E41" i="1"/>
  <c r="L47" i="17"/>
  <c r="K47" i="17"/>
  <c r="H50" i="17"/>
  <c r="K28" i="17"/>
  <c r="L28" i="17"/>
  <c r="L36" i="17"/>
  <c r="K36" i="17"/>
  <c r="L6" i="17"/>
  <c r="K6" i="17"/>
  <c r="H26" i="17"/>
  <c r="H25" i="17" s="1"/>
  <c r="L33" i="17"/>
  <c r="L32" i="17" s="1"/>
  <c r="K33" i="17"/>
  <c r="K32" i="17" s="1"/>
  <c r="L27" i="17"/>
  <c r="L29" i="17"/>
  <c r="K29" i="17"/>
  <c r="F65" i="1" l="1"/>
  <c r="G65" i="1" s="1"/>
  <c r="F41" i="1"/>
  <c r="F92" i="1"/>
  <c r="D106" i="1"/>
  <c r="F72" i="1"/>
  <c r="G72" i="1" s="1"/>
  <c r="F9" i="1"/>
  <c r="G9" i="1" s="1"/>
  <c r="D38" i="1"/>
  <c r="D85" i="1" s="1"/>
  <c r="F39" i="1"/>
  <c r="G39" i="1" s="1"/>
  <c r="F60" i="1"/>
  <c r="G60" i="1" s="1"/>
  <c r="D35" i="1"/>
  <c r="E26" i="1"/>
  <c r="G27" i="1"/>
  <c r="E100" i="1"/>
  <c r="F100" i="1" s="1"/>
  <c r="G102" i="1"/>
  <c r="E59" i="1"/>
  <c r="E38" i="1"/>
  <c r="G41" i="1"/>
  <c r="D56" i="17"/>
  <c r="D58" i="17" s="1"/>
  <c r="J53" i="17"/>
  <c r="I35" i="17"/>
  <c r="K19" i="17"/>
  <c r="K37" i="17"/>
  <c r="K35" i="17" s="1"/>
  <c r="I53" i="17"/>
  <c r="J35" i="17"/>
  <c r="L37" i="17"/>
  <c r="L35" i="17" s="1"/>
  <c r="L19" i="17"/>
  <c r="K50" i="17"/>
  <c r="L50" i="17"/>
  <c r="L26" i="17"/>
  <c r="L25" i="17" s="1"/>
  <c r="K26" i="17"/>
  <c r="K25" i="17" s="1"/>
  <c r="F59" i="1" l="1"/>
  <c r="G59" i="1" s="1"/>
  <c r="G100" i="1"/>
  <c r="F26" i="1"/>
  <c r="G26" i="1" s="1"/>
  <c r="F38" i="1"/>
  <c r="G38" i="1" s="1"/>
  <c r="D87" i="1"/>
  <c r="E35" i="1"/>
  <c r="F35" i="1" s="1"/>
  <c r="E106" i="1"/>
  <c r="E85" i="1"/>
  <c r="J56" i="17"/>
  <c r="J58" i="17" s="1"/>
  <c r="I56" i="17"/>
  <c r="I58" i="17" s="1"/>
  <c r="H53" i="17"/>
  <c r="H56" i="17" s="1"/>
  <c r="H58" i="17" s="1"/>
  <c r="D108" i="1" l="1"/>
  <c r="F106" i="1"/>
  <c r="G106" i="1" s="1"/>
  <c r="G35" i="1"/>
  <c r="F85" i="1"/>
  <c r="G85" i="1" s="1"/>
  <c r="E87" i="1"/>
  <c r="E108" i="1" s="1"/>
  <c r="K53" i="17"/>
  <c r="K56" i="17" s="1"/>
  <c r="K58" i="17" s="1"/>
  <c r="L53" i="17"/>
  <c r="L56" i="17" s="1"/>
  <c r="L58" i="17" s="1"/>
  <c r="F87" i="1" l="1"/>
  <c r="G87" i="1" s="1"/>
  <c r="D120" i="1"/>
  <c r="F108" i="1"/>
  <c r="G108" i="1" s="1"/>
  <c r="E120" i="1"/>
  <c r="F120" i="1" l="1"/>
  <c r="G120" i="1" s="1"/>
</calcChain>
</file>

<file path=xl/sharedStrings.xml><?xml version="1.0" encoding="utf-8"?>
<sst xmlns="http://schemas.openxmlformats.org/spreadsheetml/2006/main" count="5064" uniqueCount="3590">
  <si>
    <t>Conto  Economico</t>
  </si>
  <si>
    <t>Importi: Euro</t>
  </si>
  <si>
    <t xml:space="preserve">Importo </t>
  </si>
  <si>
    <t>%</t>
  </si>
  <si>
    <t>A)</t>
  </si>
  <si>
    <t>VALORE DELLA PRODUZIONE</t>
  </si>
  <si>
    <t>Contributi d'esercizio</t>
  </si>
  <si>
    <t>a) Contributi in conto esercizio da Regione  o Provincia Autonoma per quota F.S. regionale</t>
  </si>
  <si>
    <t>b) Contributi in c/esercizio extra fondo</t>
  </si>
  <si>
    <t>1)  Contributi da Regione o Prov. Aut. (extra fondo) vincolati</t>
  </si>
  <si>
    <t>2)  Contributi da Regione o Prov. Aut. (extra fondo) - Risorse aggiuntive da bilancio regionale a titolo di copertura LEA</t>
  </si>
  <si>
    <t>3)  Contributi da Regione o Prov. Aut. (extra fondo) - Risorse aggiuntive da bilancio regionale a titolo di copertura extra LEA</t>
  </si>
  <si>
    <t>4)  Contributi da Regione o Prov. Aut. (extra fondo) - Altro</t>
  </si>
  <si>
    <t>5)  Contributi da Aziende sanitarie pubbliche (extra fondo)</t>
  </si>
  <si>
    <t>6)  Contributi da altri soggetti pubblici</t>
  </si>
  <si>
    <t>c) Contributi in c/esercizio per ricerca</t>
  </si>
  <si>
    <t>1)  Contributi da Ministero della Salute per ricerca corrente</t>
  </si>
  <si>
    <t>2)  Contributi da Ministero della Salute per ricerca finalizzata</t>
  </si>
  <si>
    <t>3)  Contributi da Regione ed altri soggetti pubblici</t>
  </si>
  <si>
    <t>4)  Contributi da privati</t>
  </si>
  <si>
    <t>d) Contributi in c/esercizio - da privati</t>
  </si>
  <si>
    <t>Rettifiche contributi c/esercizio per destinazione ad investimenti</t>
  </si>
  <si>
    <t>Utilizzo fondi per quote inutilizzate contributi vincolati di esercizi precedenti</t>
  </si>
  <si>
    <t>Ricavi per prestazioni sanitarie e sociosanitarie a rilevanza sanitaria</t>
  </si>
  <si>
    <t>a) Ricavi per prestazioni sanitarie e sociosanitarie - ad aziende sanitarie pubbliche</t>
  </si>
  <si>
    <t>b) Ricavi per prestazioni sanitarie e sociosanitarie - intramoenia</t>
  </si>
  <si>
    <t>c) Ricavi per prestazioni sanitarie e sociosanitarie - altro</t>
  </si>
  <si>
    <t xml:space="preserve">Concorsi, recuperi e rimborsi </t>
  </si>
  <si>
    <t>Compartecipazione alla spesa per prestazioni sanitarie (ticket)</t>
  </si>
  <si>
    <t>Quote contributi in c/capitale imputata nell'esercizio</t>
  </si>
  <si>
    <t>Incrementi delle immobilizzazioni per lavori interni</t>
  </si>
  <si>
    <t>Altri ricavi e proventi</t>
  </si>
  <si>
    <t>TOTALE A)</t>
  </si>
  <si>
    <t>B)</t>
  </si>
  <si>
    <t>COSTI DELLA PRODUZIONE</t>
  </si>
  <si>
    <t>Acquisti di beni</t>
  </si>
  <si>
    <t>a) Acquisti di beni sanitari</t>
  </si>
  <si>
    <t>b) Acquisti di beni non sanitari</t>
  </si>
  <si>
    <t>Acquisti di servizi sanitari</t>
  </si>
  <si>
    <t>a)  Acquisti servizi sanitari - Medicina di base</t>
  </si>
  <si>
    <t>b) Acquisti servizi sanitari - Farmaceutica</t>
  </si>
  <si>
    <t>c) Acquisti servizi sanitari per assistenza specialistica ambulatoriale</t>
  </si>
  <si>
    <t>d)  Acquisti servizi sanitari per assistenza riabilitativa</t>
  </si>
  <si>
    <t>e) Acquisti servizi sanitari per assistenza integrativa</t>
  </si>
  <si>
    <t>f)  Acquisti servizi sanitari per assistenza protesica</t>
  </si>
  <si>
    <t>g) Acquisti servizi sanitari per assistenza ospedaliera</t>
  </si>
  <si>
    <t>h)  Acquisto prestazioni di psichiatria residenziale e semiresidenziale</t>
  </si>
  <si>
    <t>i)  Acquisto prestazioni di distribuzione farmaci File F</t>
  </si>
  <si>
    <t>j)  Acquisto prestazioni termali in convenzione</t>
  </si>
  <si>
    <t>k)  Acquisto prestazioni di trasporto sanitario</t>
  </si>
  <si>
    <t>l)  Acquisto prestazioni Socio-Sanitarie a rilevanza sanitaria</t>
  </si>
  <si>
    <t>m)  Compartecipazione al personale per att. libero-prof. (intramoenia)</t>
  </si>
  <si>
    <t>n)  Rimborsi, assegni e contributi sanitari</t>
  </si>
  <si>
    <t>o)  Consulenze, Collaborazioni,  Interinale e altre prestazioni di lavoro sanitarie e sociosanitarie</t>
  </si>
  <si>
    <t>p) Altri servizi sanitari e sociosanitari a rilevanza sanitaria</t>
  </si>
  <si>
    <t>q) Costi per differenziale tariffe TUC</t>
  </si>
  <si>
    <t>Acquisti di servizi non sanitari</t>
  </si>
  <si>
    <t>a)  Servizi non sanitari</t>
  </si>
  <si>
    <t>b) Consulenze, Collaborazioni, Interinale e altre prestazioni di lavoro non sanitarie</t>
  </si>
  <si>
    <t>c) Formazione</t>
  </si>
  <si>
    <t>Manutenzione e riparazione</t>
  </si>
  <si>
    <t>Godimento di beni di terzi</t>
  </si>
  <si>
    <t>Costi del personale</t>
  </si>
  <si>
    <t>a) Personale dirigente medico</t>
  </si>
  <si>
    <t>b) Personale dirigente ruolo sanitario non medico</t>
  </si>
  <si>
    <t>c) Personale comparto ruolo sanitario</t>
  </si>
  <si>
    <t>d) Personale dirigente altri ruoli</t>
  </si>
  <si>
    <t>e) Personale comparto altri ruoli</t>
  </si>
  <si>
    <t>Oneri diversi di gestione</t>
  </si>
  <si>
    <t xml:space="preserve">Ammortamenti </t>
  </si>
  <si>
    <t>a) Ammortamento immobilizzazioni immateriali</t>
  </si>
  <si>
    <t>b) Ammortamento dei fabbricati</t>
  </si>
  <si>
    <t>c) Ammortamento delle altre immobilizzazioni materiali</t>
  </si>
  <si>
    <t>Svalutazione delle immobilizzazioni e  dei crediti</t>
  </si>
  <si>
    <t>Variazione delle rimanenze</t>
  </si>
  <si>
    <t>a) Variazione delle rimanenze sanitarie</t>
  </si>
  <si>
    <t>b) Variazione delle rimanenze non sanitarie</t>
  </si>
  <si>
    <t>Accantonamenti</t>
  </si>
  <si>
    <t>a) Accantonamenti per rischi</t>
  </si>
  <si>
    <t>b) Accantonamenti per premio operosità</t>
  </si>
  <si>
    <t>c) Accantonamenti per quote inutilizzate di contributi vincolati</t>
  </si>
  <si>
    <t>d) Altri accantonamenti</t>
  </si>
  <si>
    <t>TOTALE B)</t>
  </si>
  <si>
    <t>DIFFERENZA TRA VALORE E COSTI DELLA PRODUZIONE (A-B)</t>
  </si>
  <si>
    <t>C)</t>
  </si>
  <si>
    <t>PROVENTI E ONERI FINANZIARI</t>
  </si>
  <si>
    <t>1)</t>
  </si>
  <si>
    <t xml:space="preserve">Interessi attivi e altri proventi finanziari </t>
  </si>
  <si>
    <t>2)</t>
  </si>
  <si>
    <t xml:space="preserve">Interessi passivi e altri oneri finanziari </t>
  </si>
  <si>
    <t>TOTALE C)</t>
  </si>
  <si>
    <t>TOTALE PROVENTI E ONERI FINANZIARI</t>
  </si>
  <si>
    <t>D)</t>
  </si>
  <si>
    <t>RETTIFICHE DI VALORE DI ATTIVITA' FINANZIARIE</t>
  </si>
  <si>
    <t>Rivalutazioni</t>
  </si>
  <si>
    <t>Svalutazioni</t>
  </si>
  <si>
    <t>TOTALE D)</t>
  </si>
  <si>
    <t>E)</t>
  </si>
  <si>
    <t>PROVENTI E ONERI STRAORDINARI</t>
  </si>
  <si>
    <t>Proventi straordinari</t>
  </si>
  <si>
    <t>a) Plusvalenze</t>
  </si>
  <si>
    <t>b) Altri proventi straordinari</t>
  </si>
  <si>
    <t>Oneri straordinari</t>
  </si>
  <si>
    <t>a) Minusvalenze</t>
  </si>
  <si>
    <t>b) Altri oneri straordinari</t>
  </si>
  <si>
    <t>TOTALE E)</t>
  </si>
  <si>
    <t>TOTALE DELLE PARTITE STRAORDINARIE</t>
  </si>
  <si>
    <t>RISULTATO PRIMA DELLE IMPOSTE (A - B +-C +-D +-E)</t>
  </si>
  <si>
    <t>Y)</t>
  </si>
  <si>
    <t>IMPOSTE SUL REDDITO D'ESERCIZIO</t>
  </si>
  <si>
    <t>IRAP</t>
  </si>
  <si>
    <t>a) IRAP relativa a personale dipendente</t>
  </si>
  <si>
    <t>b) IRAP relativa a collaboratori e personale assimilato a lavoro dipendente</t>
  </si>
  <si>
    <t>c) IRAP relativa ad attività di libera professione (intramoenia)</t>
  </si>
  <si>
    <t>d) IRAP relativa ad attività commerciale</t>
  </si>
  <si>
    <t>IRES</t>
  </si>
  <si>
    <t>3)</t>
  </si>
  <si>
    <t xml:space="preserve"> Accantonamento a F.do Imposte (Accertamenti, condoni, ecc.)</t>
  </si>
  <si>
    <t>TOTALE Y)</t>
  </si>
  <si>
    <t>UTILE (PERDITA) DELL'ESERCIZIO</t>
  </si>
  <si>
    <t>Livello</t>
  </si>
  <si>
    <t xml:space="preserve"> VOCE MODELLO CE</t>
  </si>
  <si>
    <t>CODICE VOCE CE Ministeriale</t>
  </si>
  <si>
    <t>I</t>
  </si>
  <si>
    <t>II</t>
  </si>
  <si>
    <t>III</t>
  </si>
  <si>
    <t>IV</t>
  </si>
  <si>
    <t>V</t>
  </si>
  <si>
    <t>VI</t>
  </si>
  <si>
    <t>Contributi in c/esercizio</t>
  </si>
  <si>
    <t>Contributi da Regione o Prov. Aut. per quota F.S. regionale</t>
  </si>
  <si>
    <t>da Regione o Prov. Aut. per quota F.S. regionale indistinto</t>
  </si>
  <si>
    <t>AA0030</t>
  </si>
  <si>
    <t>AA0031</t>
  </si>
  <si>
    <t>Finanziamento indistinto finalizzato da Regione</t>
  </si>
  <si>
    <t>AA0032</t>
  </si>
  <si>
    <t>AA0033</t>
  </si>
  <si>
    <t>Funzioni Pronto Soccorso</t>
  </si>
  <si>
    <t>AA0034</t>
  </si>
  <si>
    <t>Funzioni Altro</t>
  </si>
  <si>
    <t>AA0035</t>
  </si>
  <si>
    <t>Quota finalizzata per il Piano aziendale di cui all'art. 1, comma 528, L. 208/2015</t>
  </si>
  <si>
    <t>AA0036</t>
  </si>
  <si>
    <t>da Regione o Prov. Aut. per quota F.S. regionale vincolato</t>
  </si>
  <si>
    <t>AA0040</t>
  </si>
  <si>
    <t>Altri contributi da FS regionale vincolati</t>
  </si>
  <si>
    <t>Contributi c/esercizio (extra fondo)</t>
  </si>
  <si>
    <t>AA0050</t>
  </si>
  <si>
    <t xml:space="preserve">da Regione o Prov. Aut. (extra fondo) </t>
  </si>
  <si>
    <t>AA0060</t>
  </si>
  <si>
    <t>Contributi da Regione o Prov. Aut. (extra fondo) vincolati</t>
  </si>
  <si>
    <t>AA0070</t>
  </si>
  <si>
    <t>Contributi per anziani non autosufficienti</t>
  </si>
  <si>
    <t>Contributi da Regione per attività sociale</t>
  </si>
  <si>
    <t>Contributi da Regione o Prov. Aut. (extra fondo) vincolati a progetti europei</t>
  </si>
  <si>
    <t>Contributi da Regione o Prov. Aut. (extra fondo) - vincolati a progetti ministeriali</t>
  </si>
  <si>
    <t>Altri contributi da Regione o Prov. Aut. (extra fondo) vincolati - sanità</t>
  </si>
  <si>
    <t>Altri contributi da Regione o Prov. Aut. (extra fondo) vincolati - sociale</t>
  </si>
  <si>
    <t>AA0080</t>
  </si>
  <si>
    <t>AA0090</t>
  </si>
  <si>
    <t>Contributi da Regione o Prov. Aut. (extra fondo) - Altro</t>
  </si>
  <si>
    <t>AA0100</t>
  </si>
  <si>
    <t xml:space="preserve">Contributi da Aziende sanitarie pubbliche della Regione o Prov. Aut. (extra fondo) </t>
  </si>
  <si>
    <t>AA0110</t>
  </si>
  <si>
    <t>Contributi da Aziende sanitarie pubbliche della Regione o Prov. Aut. (extra fondo) vincolati</t>
  </si>
  <si>
    <t>AA0120</t>
  </si>
  <si>
    <t>Contributi da Aziende sanitarie pubbliche della Regione o Prov. Aut. (extra fondo) altro</t>
  </si>
  <si>
    <t>AA0130</t>
  </si>
  <si>
    <t xml:space="preserve">Contributi da Ministero della Salute e da altri soggetti pubblici (extra fondo) </t>
  </si>
  <si>
    <t>AA0140</t>
  </si>
  <si>
    <t xml:space="preserve">Contributi da Ministero della Salute  (extra fondo) </t>
  </si>
  <si>
    <t>AA0141</t>
  </si>
  <si>
    <t>Contributi da altri soggetti pubblici (extra fondo) vincolati</t>
  </si>
  <si>
    <t>AA0150</t>
  </si>
  <si>
    <t>Da Ministero dell'Università</t>
  </si>
  <si>
    <t>Da comuni per attività sanitaria</t>
  </si>
  <si>
    <t>Da comuni per attività socio assistenziale territoriale delegata</t>
  </si>
  <si>
    <t>Da Provincia</t>
  </si>
  <si>
    <t>Altri contributi da altri soggetti pubblici (extra fondo) vincolati - attività sanitaria</t>
  </si>
  <si>
    <t>Altri contributi da altri soggetti pubblici (extra fondo) vincolati - attività socio assistenziale territoriale delegata</t>
  </si>
  <si>
    <t>Contributi da altri soggetti pubblici (extra fondo) L. 210/92</t>
  </si>
  <si>
    <t>AA0160</t>
  </si>
  <si>
    <t>Contributi da altri soggetti pubblici (extra fondo) altro</t>
  </si>
  <si>
    <t>AA0170</t>
  </si>
  <si>
    <t>Contibuti da altri soggetti pubblici (extra fondo) - in attuazione dell’art.79, comma 1 sexies lettera c), del D.L. 112/2008, convertito con legge 133/2008 e della legge 23 dicembre 2009 n. 191</t>
  </si>
  <si>
    <t>AA0171</t>
  </si>
  <si>
    <t>Contributi c/esercizio per ricerca</t>
  </si>
  <si>
    <t>AA0180</t>
  </si>
  <si>
    <t>Contributi da Ministero della Salute per ricerca corrente</t>
  </si>
  <si>
    <t>AA0190</t>
  </si>
  <si>
    <t>Contributi da Ministero della Salute per ricerca finalizzata</t>
  </si>
  <si>
    <t>AA0200</t>
  </si>
  <si>
    <t>Contributi da Regione ed altri soggetti pubblici per ricerca</t>
  </si>
  <si>
    <t>AA0210</t>
  </si>
  <si>
    <t>Ricerca da Regione</t>
  </si>
  <si>
    <t>Ricerca da altri</t>
  </si>
  <si>
    <t>Contributi da privati per ricerca</t>
  </si>
  <si>
    <t>AA0220</t>
  </si>
  <si>
    <t>Contributi c/esercizio da privati</t>
  </si>
  <si>
    <t>AA0230</t>
  </si>
  <si>
    <t>Rettifica contributi c/esercizio per destinazione ad investimenti</t>
  </si>
  <si>
    <t>AA0240</t>
  </si>
  <si>
    <t>Rettifica contributi in c/esercizio per destinazione ad investimenti - da Regione o Prov. Aut. per quota F.S. regionale</t>
  </si>
  <si>
    <t>AA0250</t>
  </si>
  <si>
    <t>Rettifica contributi in c/esercizio per destinazione ad investimenti - altri contributi</t>
  </si>
  <si>
    <t>AA0260</t>
  </si>
  <si>
    <t>Utilizzo fondi per quote inutilizzate contributi finalizzati e vincolati di esercizi precedenti</t>
  </si>
  <si>
    <t>AA0270</t>
  </si>
  <si>
    <t>Utilizzo fondi per quote inutilizzate contributi di esercizi precedenti da Regione o Prov. Aut. per quota F.S. regionale indistinto finalizzato</t>
  </si>
  <si>
    <t>AA0271</t>
  </si>
  <si>
    <t>Utilizzo fondi per quote inutilizzate contributi di esercizi precedenti da Regione o Prov. Aut. per quota F.S. regionale vincolato</t>
  </si>
  <si>
    <t>AA0280</t>
  </si>
  <si>
    <t>Utilizzo fondi per quote inutilizzate contributi di esercizi precedenti da soggetti pubblici (extra fondo) vincolati</t>
  </si>
  <si>
    <t>AA0290</t>
  </si>
  <si>
    <t>Utilizzo fondi per quote inutilizzate contributi di esercizi precedenti per ricerca</t>
  </si>
  <si>
    <t>AA0300</t>
  </si>
  <si>
    <t>Utilizzo fondi per quote inutilizzate contributi vincolati di esercizi precedenti da privati</t>
  </si>
  <si>
    <t>AA0310</t>
  </si>
  <si>
    <t>AA320</t>
  </si>
  <si>
    <t xml:space="preserve">Ricavi per prestazioni sanitarie e sociosanitarie a rilevanza sanitaria erogate a soggetti pubblici </t>
  </si>
  <si>
    <t>AA0330</t>
  </si>
  <si>
    <t>Ricavi per prestaz. sanitarie  e sociosanitarie a rilevanza sanitaria erogate ad Aziende sanitarie pubbliche della Regione</t>
  </si>
  <si>
    <t>AA0340</t>
  </si>
  <si>
    <t>Prestazioni di ricovero</t>
  </si>
  <si>
    <t>AA0350</t>
  </si>
  <si>
    <t>Rimborso per prestazioni in regime di ricovero (DRG)</t>
  </si>
  <si>
    <t>Rimborso per prestazioni fatturate in regime di ricovero</t>
  </si>
  <si>
    <t>Prestazioni di specialistica ambulatoriale</t>
  </si>
  <si>
    <t>AA0360</t>
  </si>
  <si>
    <t>Rimborso per prestazioni ambulatoriali e diagnostiche</t>
  </si>
  <si>
    <t>Rimborso per prestazioni ambulatoriali e diagnostiche fatturate</t>
  </si>
  <si>
    <t>AA0361</t>
  </si>
  <si>
    <t>Prestazioni di psichiatria residenziale e semiresidenziale</t>
  </si>
  <si>
    <t>AA0370</t>
  </si>
  <si>
    <t>Prestazioni di File F</t>
  </si>
  <si>
    <t>AA0380</t>
  </si>
  <si>
    <t>Prestazioni servizi MMG, PLS, Contin. assistenziale</t>
  </si>
  <si>
    <t>AA0390</t>
  </si>
  <si>
    <t>Prestazioni servizi farmaceutica convenzionata</t>
  </si>
  <si>
    <t>AA0400</t>
  </si>
  <si>
    <t>Prestazioni termali</t>
  </si>
  <si>
    <t>AA0410</t>
  </si>
  <si>
    <t>Prestazioni trasporto ambulanze ed elisoccorso</t>
  </si>
  <si>
    <t>AA0420</t>
  </si>
  <si>
    <t>Prestazioni assistenza integrativa</t>
  </si>
  <si>
    <t>AA0421</t>
  </si>
  <si>
    <t>Prestazioni assistenza protesica</t>
  </si>
  <si>
    <t>AA0422</t>
  </si>
  <si>
    <t>Prestazioni assistenza riabilitativa extraospedaliera</t>
  </si>
  <si>
    <t>AA0423</t>
  </si>
  <si>
    <t>Ricavi per cessione di emocomponenti e cellule staminali</t>
  </si>
  <si>
    <t>AA0424</t>
  </si>
  <si>
    <t>Prestazioni assistenza domiciliare integrata (ADI)</t>
  </si>
  <si>
    <t>AA0425</t>
  </si>
  <si>
    <t xml:space="preserve">Altre prestazioni sanitarie e socio-sanitarie a rilevanza sanitaria </t>
  </si>
  <si>
    <t>AA0430</t>
  </si>
  <si>
    <t>Consulenze sanitarie</t>
  </si>
  <si>
    <t xml:space="preserve">Ricavi per prestaz. sanitarie e sociosanitarie a rilevanza sanitaria erogate ad altri soggetti pubblici </t>
  </si>
  <si>
    <t>AA0440</t>
  </si>
  <si>
    <t>Ricavi per prestaz. sanitarie e sociosanitarie a rilevanza sanitaria erogate a soggetti pubblici Extraregione</t>
  </si>
  <si>
    <t>AA0450</t>
  </si>
  <si>
    <t>AA0460</t>
  </si>
  <si>
    <t>Rimborso per prestazioni in regime di ricovero in compensazione</t>
  </si>
  <si>
    <t>Prestazioni ambulatoriali</t>
  </si>
  <si>
    <t>AA0470</t>
  </si>
  <si>
    <t>Rimborso per prestazioni ambulatoriali e diagnostiche in compensazione</t>
  </si>
  <si>
    <t>Prestazioni pronto soccorso non seguite da ricovero</t>
  </si>
  <si>
    <t>AA0471</t>
  </si>
  <si>
    <t>Prestazioni di psichiatria non soggetta a compensazione (resid. e semiresid.)</t>
  </si>
  <si>
    <t>AA0480</t>
  </si>
  <si>
    <t>AA0490</t>
  </si>
  <si>
    <t>Prestazioni servizi MMG, PLS, Contin. assistenziale Extraregione</t>
  </si>
  <si>
    <t>AA0500</t>
  </si>
  <si>
    <t>Prestazioni servizi farmaceutica convenzionata Extraregione</t>
  </si>
  <si>
    <t>AA0510</t>
  </si>
  <si>
    <t>Prestazioni termali Extraregione</t>
  </si>
  <si>
    <t>AA0520</t>
  </si>
  <si>
    <t>Prestazioni trasporto ambulanze ed elisoccorso Extraregione</t>
  </si>
  <si>
    <t>AA0530</t>
  </si>
  <si>
    <t>Prestazioni assistenza integrativa da pubblico (extraregione)</t>
  </si>
  <si>
    <t>AA0541</t>
  </si>
  <si>
    <t>Prestazioni assistenza protesica da pubblico (extraregione)</t>
  </si>
  <si>
    <t>AA0542</t>
  </si>
  <si>
    <t>Ricavi per cessione di emocomponenti e cellule staminali Extraregione</t>
  </si>
  <si>
    <t>AA0550</t>
  </si>
  <si>
    <t>AA0560</t>
  </si>
  <si>
    <t>Ricavi GSA per differenziale saldo mobilità interregionale</t>
  </si>
  <si>
    <t>Altre prestazioni sanitarie e sociosanitarie a rilevanza sanitaria erogate a soggetti pubblici Extraregione</t>
  </si>
  <si>
    <t>AA0561</t>
  </si>
  <si>
    <t>Altre prestazioni sanitarie e sociosanitarie a rilevanza sanitaria non soggette a compensazione Extraregione</t>
  </si>
  <si>
    <t>AA0570</t>
  </si>
  <si>
    <t>Prestazioni di assistenza riabilitativa non soggette a compensazione Extraregione</t>
  </si>
  <si>
    <t>AA0580</t>
  </si>
  <si>
    <t>Altre prestazioni sanitarie e socio-sanitarie a rilevanza sanitaria non soggette a compensazione Extraregione</t>
  </si>
  <si>
    <t>AA0590</t>
  </si>
  <si>
    <t>Altre prestazioni sanitarie a rilevanza sanitaria - Mobilità attiva Internazionale</t>
  </si>
  <si>
    <t>AA0600</t>
  </si>
  <si>
    <t>Altre prestazioni sanitarie a rilevanza sanitaria - Mobilità attiva Internazionale rilevata dalle AO, AOU, IRCCS.</t>
  </si>
  <si>
    <t>AA0601</t>
  </si>
  <si>
    <t>Altre prestazioni sanitarie e sociosanitarie a rilevanza sanitaria ad Aziende sanitarie e casse mutua estera - (fatturate direttamente)</t>
  </si>
  <si>
    <t>AA0602</t>
  </si>
  <si>
    <t>Ricavi per prestazioni sanitarie e sociosanitarie a rilevanza sanitaria erogate da privati v/residenti Extraregione in compensazione (mobilità attiva)</t>
  </si>
  <si>
    <t>AA0610</t>
  </si>
  <si>
    <t>Prestazioni di ricovero da priv. Extraregione in compensazione (mobilità attiva)</t>
  </si>
  <si>
    <t>AA0620</t>
  </si>
  <si>
    <t>Prestazioni ambulatoriali da priv. Extraregione in compensazione  (mobilità attiva)</t>
  </si>
  <si>
    <t>AA0630</t>
  </si>
  <si>
    <t>Prestazioni  di pronto soccorso non segute da ricovero da priv. Extraregione in compensazione  (mobilità attiva)</t>
  </si>
  <si>
    <t>AA0631</t>
  </si>
  <si>
    <t>Prestazioni di File F da priv. Extraregione in compensazione (mobilità attiva)</t>
  </si>
  <si>
    <t>AA0640</t>
  </si>
  <si>
    <t>Altre prestazioni sanitarie e sociosanitarie a rilevanza sanitaria erogate da privati v/residenti Extraregione in compensazione (mobilità attiva)</t>
  </si>
  <si>
    <t>AA0650</t>
  </si>
  <si>
    <t xml:space="preserve">Ricavi per prestazioni sanitarie e sociosanitarie a rilevanza sanitaria erogate a privati </t>
  </si>
  <si>
    <t>AA0660</t>
  </si>
  <si>
    <t>Prestazioni di natura ospedaliera:</t>
  </si>
  <si>
    <t>Retta accompagnatori</t>
  </si>
  <si>
    <t>Maggiorazione per scelta medico specialista</t>
  </si>
  <si>
    <t>Servizio di Pronto Soccorso</t>
  </si>
  <si>
    <t xml:space="preserve">Trasporti in ambulanza </t>
  </si>
  <si>
    <t>Altre prestazioni di natura ospedaliera</t>
  </si>
  <si>
    <t>Prestazioni di natura territoriale:</t>
  </si>
  <si>
    <t>Rette R.S.A.</t>
  </si>
  <si>
    <t>Rette case di riposo</t>
  </si>
  <si>
    <t>Servizio Medicina del lavoro</t>
  </si>
  <si>
    <t>Servizio Prevenzione e Sicurezza Ambienti di lavoro</t>
  </si>
  <si>
    <t>Servizio Igiene e Sanità pubblica</t>
  </si>
  <si>
    <t>Servizio Igiene dell'abitato e dell'abitazione</t>
  </si>
  <si>
    <t>Servizio Igiene degli alimenti</t>
  </si>
  <si>
    <t>Servizio Disinfezioni, disinfestazioni, derattizzazioni</t>
  </si>
  <si>
    <t>Servizio Impiantistico antinfortunistico</t>
  </si>
  <si>
    <t>Servizio Fisico ambientale</t>
  </si>
  <si>
    <t>Diritti veterinari</t>
  </si>
  <si>
    <t>Sanzioni amministrative</t>
  </si>
  <si>
    <t>Sanzioni amministrative sul lavoro</t>
  </si>
  <si>
    <t>Servizio medicina legale: visite mediche e certificazioni</t>
  </si>
  <si>
    <t>Servizio medicina legale: visite med fiscali lav. dipendenti:</t>
  </si>
  <si>
    <t>dipendenti pubblici</t>
  </si>
  <si>
    <t>dipendenti privati</t>
  </si>
  <si>
    <t>Altre prestazioni di natura territoriale</t>
  </si>
  <si>
    <t>Prestazioni amministrative e gestionali</t>
  </si>
  <si>
    <t>Consulenze</t>
  </si>
  <si>
    <t>Diritti per rilascio certificati, cartelle cliniche e fotocopie</t>
  </si>
  <si>
    <t>Corrispettivi per diritti sanitari</t>
  </si>
  <si>
    <t>Sperimentazioni</t>
  </si>
  <si>
    <t>Cessione plasma</t>
  </si>
  <si>
    <t>Altri proventi e ricavi diversi:</t>
  </si>
  <si>
    <t>Ricavi c/transitorio</t>
  </si>
  <si>
    <t>Altri proventi e ricavi diversi</t>
  </si>
  <si>
    <t>Ricavi per prestazioni sanitarie erogate in regime di intramoenia</t>
  </si>
  <si>
    <t>Ricavi per prestazioni sanitarie intramoenia - Area ospedaliera</t>
  </si>
  <si>
    <t>AA0680</t>
  </si>
  <si>
    <t>Ricavi per prestazioni sanitarie intramoenia - Area specialistica</t>
  </si>
  <si>
    <t>AA0690</t>
  </si>
  <si>
    <t>Ricavi per prestazioni sanitarie intramoenia - Area sanità pubblica</t>
  </si>
  <si>
    <t>AA0700</t>
  </si>
  <si>
    <t>Ricavi per prestazioni sanitarie intramoenia - Consulenze (ex art. 55 c.1 lett. c), d) ed ex art. 57-58)</t>
  </si>
  <si>
    <t>AA0710</t>
  </si>
  <si>
    <t>Ricavi per prestazioni sanitarie intramoenia - Consulenze (ex art. 55 c.1 lett. c), d) ed ex art. 57-58) (Aziende sanitarie pubbliche della Regione)</t>
  </si>
  <si>
    <t>AA0720</t>
  </si>
  <si>
    <t>Ricavi per prestazioni sanitarie intramoenia - Altro</t>
  </si>
  <si>
    <t>AA0730</t>
  </si>
  <si>
    <t>Ricavi per prestazioni sanitarie intramoenia - Altro (Aziende sanitarie pubbliche della Regione)</t>
  </si>
  <si>
    <t>AA0740</t>
  </si>
  <si>
    <t>Concorsi, recuperi e rimborsi</t>
  </si>
  <si>
    <t>Rimborsi assicurativi</t>
  </si>
  <si>
    <t>AA0760</t>
  </si>
  <si>
    <t>Concorsi, recuperi e rimborsi da Regione</t>
  </si>
  <si>
    <t>Rimborso degli oneri stipendiali del personale dell'azienda in posizione di comando presso la Regione</t>
  </si>
  <si>
    <t>AA0780</t>
  </si>
  <si>
    <t>Altri concorsi, recuperi e rimborsi da parte della Regione</t>
  </si>
  <si>
    <t>AA0790</t>
  </si>
  <si>
    <t>Concorsi, recuperi e rimborsi da Aziende sanitarie pubbliche della Regione</t>
  </si>
  <si>
    <t>Rimborso degli oneri stipendiali del personale dipendente dell'azienda in posizione di comando presso Aziende sanitarie pubbliche della Regione</t>
  </si>
  <si>
    <t>AA0810</t>
  </si>
  <si>
    <t>Rimborsi per acquisto beni da parte di Aziende sanitarie pubbliche della Regione</t>
  </si>
  <si>
    <t>AA0820</t>
  </si>
  <si>
    <t>Altri concorsi, recuperi e rimborsi da parte di Aziende sanitarie pubbliche della Regione</t>
  </si>
  <si>
    <t>AA0830</t>
  </si>
  <si>
    <t>Consulenze non sanitarie</t>
  </si>
  <si>
    <t>Altri concorsi, recuperi e rimborsi</t>
  </si>
  <si>
    <t>Altri concorsi, recuperi e rimborsi da parte della Regione - GSA</t>
  </si>
  <si>
    <t>AA0831</t>
  </si>
  <si>
    <t>Concorsi, recuperi e rimborsi da altri soggetti pubblici</t>
  </si>
  <si>
    <t>AA0840</t>
  </si>
  <si>
    <t>Rimborso degli oneri stipendiali del personale dipendente dell'azienda in posizione di comando presso altri soggetti pubblici</t>
  </si>
  <si>
    <t>AA0850</t>
  </si>
  <si>
    <t>Rimborsi per acquisto beni da parte di altri soggetti pubblici</t>
  </si>
  <si>
    <t>AA0860</t>
  </si>
  <si>
    <t>Altri concorsi, recuperi e rimborsi da parte di altri soggetti pubblici</t>
  </si>
  <si>
    <t>AA0870</t>
  </si>
  <si>
    <t>Da comuni per integrazione rette in R.S.A.</t>
  </si>
  <si>
    <t>Da comuni per integrazione rette in attività sociale</t>
  </si>
  <si>
    <t>Rimborso INAIL infortuni personale dipendente</t>
  </si>
  <si>
    <t>Prestazioni amministrative e gestionali extra - regionali</t>
  </si>
  <si>
    <t>Consulenze non sanitarie extra - regionali</t>
  </si>
  <si>
    <t>Concorsi, recuperi e rimborsi da privati</t>
  </si>
  <si>
    <t>AA0880</t>
  </si>
  <si>
    <t>Rimborso da aziende farmaceutiche per Pay back</t>
  </si>
  <si>
    <t>AA0890</t>
  </si>
  <si>
    <t>Pay-back per il superamento del tetto della spesa farmaceutica territoriale</t>
  </si>
  <si>
    <t>AA0900</t>
  </si>
  <si>
    <t>Pay-back per superamento del tetto della spesa farmaceutica ospedaliera</t>
  </si>
  <si>
    <t>AA0910</t>
  </si>
  <si>
    <t>Ulteriore Pay-back</t>
  </si>
  <si>
    <t>AA0920</t>
  </si>
  <si>
    <t>Rimborso per Pay back sui dispositivi medici</t>
  </si>
  <si>
    <t>AA0921</t>
  </si>
  <si>
    <t>Altri concorsi, recuperi e rimborsi da privati</t>
  </si>
  <si>
    <t>AA0930</t>
  </si>
  <si>
    <t>Uso telefono e TV degenti</t>
  </si>
  <si>
    <t>Da parte del personale nelle spese per vitto, vestiario e alloggio</t>
  </si>
  <si>
    <t>Da privati per attività sociale in favore di minori, disabili e altri</t>
  </si>
  <si>
    <t>Rimborso spese di bollo</t>
  </si>
  <si>
    <t>Recupero spese di registrazione</t>
  </si>
  <si>
    <t>Recupero spese legali</t>
  </si>
  <si>
    <t>Recupero spese telefoniche</t>
  </si>
  <si>
    <t>Recupero spese postali</t>
  </si>
  <si>
    <t>Tasse ammissione concorsi</t>
  </si>
  <si>
    <t>Rimborso vitto e alloggio da non dipendenti (per attività sanitaria)</t>
  </si>
  <si>
    <t>Rimborso spese viaggio e soggiorno su consulenze</t>
  </si>
  <si>
    <t>Rimborso contributi su consulenze</t>
  </si>
  <si>
    <t>Compartecipazione alla spesa per prestazioni sanitarie (Ticket)</t>
  </si>
  <si>
    <t>AA0940</t>
  </si>
  <si>
    <t>AA0950</t>
  </si>
  <si>
    <t>Compartecipazione alla spesa per prestazioni sanitarie - Ticket sul pronto soccorso</t>
  </si>
  <si>
    <t>AA0960</t>
  </si>
  <si>
    <t>Compartecipazione alla spesa per prestazioni sanitarie (Ticket) - Altro</t>
  </si>
  <si>
    <t>AA0970</t>
  </si>
  <si>
    <t>Quota contributi c/capitale imputata all'esercizio</t>
  </si>
  <si>
    <t>AA0980</t>
  </si>
  <si>
    <t>Quota imputata all'esercizio dei finanziamenti per investimenti dallo Stato</t>
  </si>
  <si>
    <t>AA0990</t>
  </si>
  <si>
    <t xml:space="preserve">Quota imputata all'esercizio dei finanziamenti per investimenti da Regione </t>
  </si>
  <si>
    <t>AA1000</t>
  </si>
  <si>
    <t>Quota imputata all'esercizio dei finanziamenti per beni di prima dotazione</t>
  </si>
  <si>
    <t>AA1010</t>
  </si>
  <si>
    <t>Quota imputata all'esercizio dei contributi in c/ esercizio FSR destinati ad investimenti</t>
  </si>
  <si>
    <t>AA1020</t>
  </si>
  <si>
    <t>Quota imputata all'esercizio degli altri contributi in c/ esercizio destinati ad investimenti</t>
  </si>
  <si>
    <t>AA1030</t>
  </si>
  <si>
    <t>Quota imputata all'esercizio di altre poste del patrimonio netto</t>
  </si>
  <si>
    <t>AA1040</t>
  </si>
  <si>
    <t>AA1050</t>
  </si>
  <si>
    <t>AA1060</t>
  </si>
  <si>
    <t>Ricavi per prestazioni non sanitarie</t>
  </si>
  <si>
    <t>AA1070</t>
  </si>
  <si>
    <t>Differenze alberghiere camere speciali</t>
  </si>
  <si>
    <t>Cessione liquidi di fissaggio, rottami e materiali diversi</t>
  </si>
  <si>
    <t>Altri ricavi per prestazioni non sanitarie</t>
  </si>
  <si>
    <t>Fitti attivi ed altri proventi da attività immobiliari</t>
  </si>
  <si>
    <t>AA1080</t>
  </si>
  <si>
    <t>Rimborso spese condominiali</t>
  </si>
  <si>
    <t>Locazioni attive</t>
  </si>
  <si>
    <t>Altri fitti attivi ed altri proventi da attività immobiliari</t>
  </si>
  <si>
    <t>Altri proventi diversi</t>
  </si>
  <si>
    <t>AA1090</t>
  </si>
  <si>
    <t>Cessione gestione esercizi pubblici e macchine distributrici</t>
  </si>
  <si>
    <t>Donazioni e lasciti</t>
  </si>
  <si>
    <t>Interessi attivi</t>
  </si>
  <si>
    <t>CA0010</t>
  </si>
  <si>
    <t>Interessi attivi su c/tesoreria unica</t>
  </si>
  <si>
    <t>CA0020</t>
  </si>
  <si>
    <t>Interessi attivi su c/c postali e bancari</t>
  </si>
  <si>
    <t>CA0030</t>
  </si>
  <si>
    <t>Interessi attivi su depositi bancari</t>
  </si>
  <si>
    <t>Interessi attivi su depositi postali</t>
  </si>
  <si>
    <t>Altri interessi attivi</t>
  </si>
  <si>
    <t>CA0040</t>
  </si>
  <si>
    <t>Interessi attivi su titoli</t>
  </si>
  <si>
    <t>Interessi moratori e legali</t>
  </si>
  <si>
    <t>Altri proventi</t>
  </si>
  <si>
    <t>CA0050</t>
  </si>
  <si>
    <t>Proventi da partecipazioni</t>
  </si>
  <si>
    <t>CA0060</t>
  </si>
  <si>
    <t>Proventi finanziari da crediti iscritti nelle immobilizzazioni</t>
  </si>
  <si>
    <t>CA0070</t>
  </si>
  <si>
    <t>Proventi finanziari da titoli iscritti nelle immobilizzazioni</t>
  </si>
  <si>
    <t>CA0080</t>
  </si>
  <si>
    <t>Altri proventi finanziari diversi dai precedenti</t>
  </si>
  <si>
    <t>CA0090</t>
  </si>
  <si>
    <t>Utili su cambi</t>
  </si>
  <si>
    <t>CA0100</t>
  </si>
  <si>
    <t>Rivalutazioni per rettifiche di valori di attività finanziarie</t>
  </si>
  <si>
    <t>DA0010</t>
  </si>
  <si>
    <t>EA0010</t>
  </si>
  <si>
    <t>Plusvalenze</t>
  </si>
  <si>
    <t>EA0020</t>
  </si>
  <si>
    <t>Altri proventi straordinari</t>
  </si>
  <si>
    <t>EA0030</t>
  </si>
  <si>
    <t>Proventi da donazioni e liberalità diverse</t>
  </si>
  <si>
    <t>EA0040</t>
  </si>
  <si>
    <t>Sopravvenienze attive</t>
  </si>
  <si>
    <t>EA0050</t>
  </si>
  <si>
    <t>Sopravvenienze attive per quote FS vincolato</t>
  </si>
  <si>
    <t>EA0051</t>
  </si>
  <si>
    <t xml:space="preserve">Sopravvenienze attive v/Aziende sanitarie pubbliche della Regione </t>
  </si>
  <si>
    <t>EA0060</t>
  </si>
  <si>
    <t>Sopravvenienze attive v/terzi</t>
  </si>
  <si>
    <t>EA0070</t>
  </si>
  <si>
    <t>Sopravvenienze attive v/terzi relative alla mobilità extraregionale</t>
  </si>
  <si>
    <t>EA0080</t>
  </si>
  <si>
    <t>Sopravvenienze attive v/terzi relative al personale</t>
  </si>
  <si>
    <t>EA0090</t>
  </si>
  <si>
    <t>Sopravvenienze attive v/terzi relative alle convenzioni con medici di base</t>
  </si>
  <si>
    <t>EA0100</t>
  </si>
  <si>
    <t>Sopravvenienze attive v/terzi relative alle convenzioni per la specialistica</t>
  </si>
  <si>
    <t>EA0110</t>
  </si>
  <si>
    <t>Sopravvenienze attive v/terzi relative all'acquisto prestaz. sanitarie da operatori accreditati</t>
  </si>
  <si>
    <t>EA0120</t>
  </si>
  <si>
    <t>Sopravvenienze attive v/terzi relative all'acquisto di beni e servizi</t>
  </si>
  <si>
    <t>EA0130</t>
  </si>
  <si>
    <t>Altre sopravvenienze attive v/terzi</t>
  </si>
  <si>
    <t>EA0140</t>
  </si>
  <si>
    <t xml:space="preserve">Insussistenze attive </t>
  </si>
  <si>
    <t>Insussistenze attive v/Aziende sanitarie pubbliche della Regione</t>
  </si>
  <si>
    <t>EA0160</t>
  </si>
  <si>
    <t>Insussistenze attive v/terzi</t>
  </si>
  <si>
    <t>Insussistenze attive v/terzi relative alla mobilità extraregionale</t>
  </si>
  <si>
    <t>EA0180</t>
  </si>
  <si>
    <t>Insussistenze attive v/terzi relative al personale</t>
  </si>
  <si>
    <t>EA0190</t>
  </si>
  <si>
    <t>Insussistenze attive v/terzi relative alle convenzioni con medici di base</t>
  </si>
  <si>
    <t>EA0200</t>
  </si>
  <si>
    <t>Insussistenze attive v/terzi relative alle convenzioni per la specialistica</t>
  </si>
  <si>
    <t>EA0210</t>
  </si>
  <si>
    <t>Insussistenze attive v/terzi relative all'acquisto prestaz. sanitarie da operatori accreditati</t>
  </si>
  <si>
    <t>EA0220</t>
  </si>
  <si>
    <t>Insussistenze attive v/terzi relative all'acquisto di beni e servizi</t>
  </si>
  <si>
    <t>EA0230</t>
  </si>
  <si>
    <t>Altre insussistenze attive v/terzi</t>
  </si>
  <si>
    <t>EA0240</t>
  </si>
  <si>
    <t>EA0250</t>
  </si>
  <si>
    <t>Totale ricavi</t>
  </si>
  <si>
    <t>Totale costi</t>
  </si>
  <si>
    <t>Risultato</t>
  </si>
  <si>
    <t>ACQUISTI DI BENI</t>
  </si>
  <si>
    <t>BA0010</t>
  </si>
  <si>
    <t>Acquisti di beni sanitari</t>
  </si>
  <si>
    <t>BA0020</t>
  </si>
  <si>
    <t>Prodotti farmaceutici ed emoderivati</t>
  </si>
  <si>
    <t>BA0030</t>
  </si>
  <si>
    <t>Medicinali con AIC, ad eccezione di vaccini ed emoderivati di produzione regionale</t>
  </si>
  <si>
    <t>BA0040</t>
  </si>
  <si>
    <t>Medicinali con AIC, ad eccezione di vaccini, emoderivati di produzione regionale, ossigeno e altri gas medicali</t>
  </si>
  <si>
    <t>Medicinali senza AIC</t>
  </si>
  <si>
    <t>BA0050</t>
  </si>
  <si>
    <t>Ossigeno e altri gas medicali</t>
  </si>
  <si>
    <t>BA0051</t>
  </si>
  <si>
    <t>Emoderivati di produzione regionale</t>
  </si>
  <si>
    <t>BA0060</t>
  </si>
  <si>
    <t>Emoderivati di produzione regionale da pubblico (Aziende sanitarie pubbliche della Regione) - Mobilità intraregionale</t>
  </si>
  <si>
    <t>BA0061</t>
  </si>
  <si>
    <t>Emoderivati di produzione regionale da pubblico (Aziende sanitarie pubbliche della Regione) - Mobilità extraregionale</t>
  </si>
  <si>
    <t>BA0062</t>
  </si>
  <si>
    <t>Emoderivati di produzione regionale da altri soggetti</t>
  </si>
  <si>
    <t>BA0063</t>
  </si>
  <si>
    <t>Sangue ed emocomponenti</t>
  </si>
  <si>
    <t>BA0070</t>
  </si>
  <si>
    <t>da pubblico (Aziende sanitarie pubbliche della Regione) – Mobilità intraregionale</t>
  </si>
  <si>
    <t>BA0080</t>
  </si>
  <si>
    <t>da pubblico (Aziende sanitarie pubbliche extra Regione) – Mobilità extraregionale</t>
  </si>
  <si>
    <t>BA0090</t>
  </si>
  <si>
    <t>da altri soggetti</t>
  </si>
  <si>
    <t>BA0100</t>
  </si>
  <si>
    <t>Dispositivi medici</t>
  </si>
  <si>
    <t>BA0210</t>
  </si>
  <si>
    <t xml:space="preserve">Dispositivi medici </t>
  </si>
  <si>
    <t>BA0220</t>
  </si>
  <si>
    <t>Dispositivi medici impiantabili attivi</t>
  </si>
  <si>
    <t>BA0230</t>
  </si>
  <si>
    <t>Dispositivi medico diagnostici in vitro (IVD)</t>
  </si>
  <si>
    <t>BA0240</t>
  </si>
  <si>
    <t>Prodotti dietetici</t>
  </si>
  <si>
    <t>BA0250</t>
  </si>
  <si>
    <t>Materiali per la profilassi (vaccini)</t>
  </si>
  <si>
    <t>BA0260</t>
  </si>
  <si>
    <t>Prodotti chimici</t>
  </si>
  <si>
    <t>BA0270</t>
  </si>
  <si>
    <t>Materiali e prodotti per uso veterinario</t>
  </si>
  <si>
    <t>BA0280</t>
  </si>
  <si>
    <t>Altri beni e prodotti sanitari</t>
  </si>
  <si>
    <t>BA0290</t>
  </si>
  <si>
    <t>Beni e prodotti sanitari da Aziende sanitarie pubbliche della Regione</t>
  </si>
  <si>
    <t>BA0300</t>
  </si>
  <si>
    <t>BA0301</t>
  </si>
  <si>
    <t>BA0303</t>
  </si>
  <si>
    <t>BA0304</t>
  </si>
  <si>
    <t>BA0305</t>
  </si>
  <si>
    <t>BA0306</t>
  </si>
  <si>
    <t>BA0307</t>
  </si>
  <si>
    <t xml:space="preserve">Altri beni e prodotti sanitari </t>
  </si>
  <si>
    <t>BA0308</t>
  </si>
  <si>
    <t>Acquisti di beni non sanitari</t>
  </si>
  <si>
    <t>BA0310</t>
  </si>
  <si>
    <t>Prodotti alimentari</t>
  </si>
  <si>
    <t>BA0320</t>
  </si>
  <si>
    <t>Materiali di guardaroba, di pulizia e di convivenza in genere</t>
  </si>
  <si>
    <t>BA0330</t>
  </si>
  <si>
    <t>Combustibili, carburanti e lubrificanti</t>
  </si>
  <si>
    <t>BA0340</t>
  </si>
  <si>
    <t>Supporti informatici e cancelleria</t>
  </si>
  <si>
    <t>BA0350</t>
  </si>
  <si>
    <t>Cancelleria e stampati</t>
  </si>
  <si>
    <t>Materiali di consumo per l'informatica</t>
  </si>
  <si>
    <t>Materiale didattico, audiovisivo e fotografico</t>
  </si>
  <si>
    <t>Materiale per la manutenzione</t>
  </si>
  <si>
    <t>BA0360</t>
  </si>
  <si>
    <t>Materiali ed accessori per beni sanitari</t>
  </si>
  <si>
    <t>Materiali ed accessori per beni non sanitari</t>
  </si>
  <si>
    <t>Altri beni e prodotti non sanitari</t>
  </si>
  <si>
    <t>BA0370</t>
  </si>
  <si>
    <t>Beni e prodotti non sanitari da Aziende sanitarie pubbliche della Regione</t>
  </si>
  <si>
    <t>BA0380</t>
  </si>
  <si>
    <t>Altri beni e prodotti non sanitari da Aziende sanitarie pubbliche della Regione</t>
  </si>
  <si>
    <t>ACQUISTI DI SERVIZI</t>
  </si>
  <si>
    <t>BA0390</t>
  </si>
  <si>
    <t>Acquisti servizi sanitari</t>
  </si>
  <si>
    <t>BA0400</t>
  </si>
  <si>
    <t>Acquisti servizi sanitari per medicina di base</t>
  </si>
  <si>
    <t>BA0410</t>
  </si>
  <si>
    <t>- da convenzione</t>
  </si>
  <si>
    <t>BA0420</t>
  </si>
  <si>
    <t>Costi per assistenza MMG</t>
  </si>
  <si>
    <t>BA0430</t>
  </si>
  <si>
    <t>Quota capitaria nazionale</t>
  </si>
  <si>
    <t>Compensi da fondo ponderazione</t>
  </si>
  <si>
    <t>Compensi da fondo qualità dell'assistenza</t>
  </si>
  <si>
    <t>Compensi da fondo quota capitaria regionale</t>
  </si>
  <si>
    <t>Compensi extra derivanti da accordi nazionali</t>
  </si>
  <si>
    <t>Compensi da accordi regionali</t>
  </si>
  <si>
    <t>Compensi da accordi aziendali</t>
  </si>
  <si>
    <t>Premi assicurativi malattia</t>
  </si>
  <si>
    <t>Formazione</t>
  </si>
  <si>
    <t>Altre competenze</t>
  </si>
  <si>
    <t>Oneri sociali</t>
  </si>
  <si>
    <t>Costi per assistenza PLS</t>
  </si>
  <si>
    <t>BA0440</t>
  </si>
  <si>
    <t>Costi per assistenza Continuità assistenziale</t>
  </si>
  <si>
    <t>BA0450</t>
  </si>
  <si>
    <t>Compensi fissi  Conv. per ass. guardia medica festiva e notturna</t>
  </si>
  <si>
    <t>Compensi fissi  Conv. per emergenza sanitaria territoriale</t>
  </si>
  <si>
    <t>Compensi fissi Conv. per ass. guardia medica turistica</t>
  </si>
  <si>
    <t>Compensi da accordi regionali Conv. per ass. guardia medica festiva e notturna</t>
  </si>
  <si>
    <t xml:space="preserve">Compensi da accordi regionali Conv. per emergenza sanitaria territoriale </t>
  </si>
  <si>
    <t>Compensi da accordi aziendali Conv. per ass. guardia medica festiva e notturna</t>
  </si>
  <si>
    <t xml:space="preserve">Compensi da accordi aziendali Conv. per emergenza sanitaria territoriale </t>
  </si>
  <si>
    <t>Altri compensi</t>
  </si>
  <si>
    <t>Premi assicurativi malattia Conv. per ass. guardia medica festiva e notturna</t>
  </si>
  <si>
    <t>Premi assicurativi malattia Conv. per emergenza sanitaria territoriale</t>
  </si>
  <si>
    <t>Premi assicurativi malattia  Conv. per ass. guardia medica turistica</t>
  </si>
  <si>
    <t>Oneri sociali Conv. per ass. guardia medica festiva e notturna</t>
  </si>
  <si>
    <t>Oneri sociali Conv. per emergenza sanitaria territoriale</t>
  </si>
  <si>
    <t>Oneri sociali  Conv. per ass. guardia medica turistica</t>
  </si>
  <si>
    <t>Altro (medicina dei servizi, psicologi, medici 118, ecc)</t>
  </si>
  <si>
    <t>BA0460</t>
  </si>
  <si>
    <t xml:space="preserve">Compensi fissi </t>
  </si>
  <si>
    <t>Medicina fiscale</t>
  </si>
  <si>
    <t>- da pubblico (Aziende sanitarie pubbliche della Regione) - Mobilità intraregionale</t>
  </si>
  <si>
    <t>BA0470</t>
  </si>
  <si>
    <t>- da pubblico (Aziende sanitarie pubbliche Extraregione) - Mobilità extraregionale</t>
  </si>
  <si>
    <t>BA0480</t>
  </si>
  <si>
    <t>Acquisti servizi sanitari per farmaceutica</t>
  </si>
  <si>
    <t>BA0490</t>
  </si>
  <si>
    <t>BA0500</t>
  </si>
  <si>
    <t>Prodotti farmaceutici e galenici</t>
  </si>
  <si>
    <t>Contributi farmacie rurali ed Enpaf</t>
  </si>
  <si>
    <t>- da pubblico (Aziende sanitarie pubbliche della Regione)- Mobilità intraregionale</t>
  </si>
  <si>
    <t>BA0510</t>
  </si>
  <si>
    <t>- da pubblico (Extraregione)</t>
  </si>
  <si>
    <t>BA0520</t>
  </si>
  <si>
    <t>Acquisti servizi sanitari per assistenza specialistica ambulatoriale</t>
  </si>
  <si>
    <t>BA0530</t>
  </si>
  <si>
    <t>- da pubblico (Aziende sanitarie pubbliche della Regione)</t>
  </si>
  <si>
    <t>BA0540</t>
  </si>
  <si>
    <t>Acquisto di prestazioni ambulatoriali e diagnostiche regionali</t>
  </si>
  <si>
    <t>Acquisto di prestazioni ambulatoriali e diagnostiche regionali fatturate</t>
  </si>
  <si>
    <t>Prestazioni di pronto soccorso  non seguite da ricovero - da pubblico (Aziende sanitarie pubbliche della Regione)</t>
  </si>
  <si>
    <t>BA0541</t>
  </si>
  <si>
    <t>- da pubblico (altri soggetti pubbl. della Regione)</t>
  </si>
  <si>
    <t>BA0550</t>
  </si>
  <si>
    <t>Prestazioni di pronto soccorso  non seguite da ricovero - da pubblico (altri soggetti pubbl. della Regione)</t>
  </si>
  <si>
    <t>BA0551</t>
  </si>
  <si>
    <t>BA0560</t>
  </si>
  <si>
    <t>Acquisto di prestazioni ambulatoriali e diagnostiche extraregione in compensazione</t>
  </si>
  <si>
    <t>Acquisto di prestazioni ambulatoriali e diagnostiche extraregione  fatturate</t>
  </si>
  <si>
    <t>Prestazioni di pronto soccorso  non seguite da ricovero - da pubblico (Extraregione)</t>
  </si>
  <si>
    <t>BA0561</t>
  </si>
  <si>
    <t>- da privato - Medici SUMAI</t>
  </si>
  <si>
    <t>BA0570</t>
  </si>
  <si>
    <t>Compensi fissi</t>
  </si>
  <si>
    <t>Compendi da fondo ponderazione</t>
  </si>
  <si>
    <t>- da privato</t>
  </si>
  <si>
    <t>BA0580</t>
  </si>
  <si>
    <t>Servizi sanitari per assistenza specialistica da IRCCS privati e Policlinici privati</t>
  </si>
  <si>
    <t>BA0590</t>
  </si>
  <si>
    <t xml:space="preserve"> Servizi sanitari per prestazioni di pronto soccorso non seguite da ricovero - da IRCCS privati e Policlinici privati</t>
  </si>
  <si>
    <t>BA0591</t>
  </si>
  <si>
    <t>Servizi sanitari per assistenza specialistica da Ospedali Classificati privati</t>
  </si>
  <si>
    <t>BA0600</t>
  </si>
  <si>
    <t>Servizi sanitari per prestazioni di pronto soccorso non seguite da ricovero - da Ospedali Classificati privati</t>
  </si>
  <si>
    <t>BA0601</t>
  </si>
  <si>
    <t>Servizi sanitari per assistenza specialistica da Case di Cura private</t>
  </si>
  <si>
    <t>BA0610</t>
  </si>
  <si>
    <t>Servizi sanitari per prestazioni di pronto soccorso non seguite da ricovero - da Case di Cura private</t>
  </si>
  <si>
    <t>BA0611</t>
  </si>
  <si>
    <t>Servizi sanitari per assistenza specialistica da altri privati</t>
  </si>
  <si>
    <t>BA0620</t>
  </si>
  <si>
    <t>Servizi sanitari per prestazioni di pronto soccorso non seguite da ricovero - da altri privati</t>
  </si>
  <si>
    <t>BA0621</t>
  </si>
  <si>
    <t>- da privato per cittadini non residenti - Extraregione (mobilità attiva in compensazione)</t>
  </si>
  <si>
    <t>BA0630</t>
  </si>
  <si>
    <t>Servizi sanitari per prestazioni di pronto soccorso non seguite da ricovero - da privato per cittadini non residenti - Extraregione (mobilità attiva in compensazione)</t>
  </si>
  <si>
    <t>BA0631</t>
  </si>
  <si>
    <t>Acquisti servizi sanitari per assistenza riabilitativa</t>
  </si>
  <si>
    <t>BA0640</t>
  </si>
  <si>
    <t>BA0650</t>
  </si>
  <si>
    <t>BA0660</t>
  </si>
  <si>
    <t>- da pubblico (Extraregione) non soggetti a compensazione</t>
  </si>
  <si>
    <t>BA0670</t>
  </si>
  <si>
    <t>- da privato (intraregionale)</t>
  </si>
  <si>
    <t>BA0680</t>
  </si>
  <si>
    <t>Assistenza riabilitativa ex art.26 L.833/78 - in regime di ricovero</t>
  </si>
  <si>
    <t>Assistenza riabilitativa ex art.26 L.833/78 - in regime ambulatoriale</t>
  </si>
  <si>
    <t>- da privato (extraregionale)</t>
  </si>
  <si>
    <t>BA0690</t>
  </si>
  <si>
    <t>Acquisti servizi sanitari per assistenza integrativa</t>
  </si>
  <si>
    <t>BA0700</t>
  </si>
  <si>
    <t xml:space="preserve">  da pubblico (Aziende sanitarie pubbliche della Regione)</t>
  </si>
  <si>
    <t>BA0710</t>
  </si>
  <si>
    <t>BA0720</t>
  </si>
  <si>
    <t>BA0730</t>
  </si>
  <si>
    <t>- da privato - AFIR</t>
  </si>
  <si>
    <t>BA0740</t>
  </si>
  <si>
    <t>AFIR farmacie convenzionate</t>
  </si>
  <si>
    <t>Fornitura ausilii per incontinenti</t>
  </si>
  <si>
    <t>Ossigeno terapia domiciliare</t>
  </si>
  <si>
    <t>AFIR altro</t>
  </si>
  <si>
    <t>Acquisti servizi sanitari per assistenza protesica</t>
  </si>
  <si>
    <t>BA0760</t>
  </si>
  <si>
    <t>BA0770</t>
  </si>
  <si>
    <t>BA0780</t>
  </si>
  <si>
    <t>BA0790</t>
  </si>
  <si>
    <t>Assist. Protesica indiretta art. 26, c. 3 L. 833/78 e DM 2/3/84</t>
  </si>
  <si>
    <t>Servizio supporto gestione assistenza protesica</t>
  </si>
  <si>
    <t>Acquisti servizi sanitari per assistenza ospedaliera</t>
  </si>
  <si>
    <t>BA0800</t>
  </si>
  <si>
    <t>BA0810</t>
  </si>
  <si>
    <t>Acquisto di prestazioni in regime di ricovero (DRG) regionali</t>
  </si>
  <si>
    <t>Acquisto di prestazioni fatturate in regime di ricovero regionali</t>
  </si>
  <si>
    <t>BA0820</t>
  </si>
  <si>
    <t>BA0830</t>
  </si>
  <si>
    <t>Acquisto di prestazioni in regime di ricovero (DRG) extra regionali</t>
  </si>
  <si>
    <t>Acquisto di prestazioni fatturate in regime di ricovero extra regionali</t>
  </si>
  <si>
    <t>BA0840</t>
  </si>
  <si>
    <t>Servizi sanitari per assistenza ospedaliera da IRCCS privati e Policlinici privati</t>
  </si>
  <si>
    <t>BA0850</t>
  </si>
  <si>
    <t>Servizi sanitari per assistenza ospedaliera da Ospedali Classificati privati</t>
  </si>
  <si>
    <t>BA0860</t>
  </si>
  <si>
    <t>Servizi sanitari per assistenza ospedaliera da Case di Cura private</t>
  </si>
  <si>
    <t>BA0870</t>
  </si>
  <si>
    <t>Servizi sanitari per assistenza ospedaliera da altri privati</t>
  </si>
  <si>
    <t>BA0880</t>
  </si>
  <si>
    <t>BA0890</t>
  </si>
  <si>
    <t>Acquisto prestazioni di psichiatria residenziale e semiresidenziale</t>
  </si>
  <si>
    <t>BA0900</t>
  </si>
  <si>
    <t>BA0910</t>
  </si>
  <si>
    <t>BA0920</t>
  </si>
  <si>
    <t>- da pubblico (Extraregione) - non soggette a compensazione</t>
  </si>
  <si>
    <t>BA0930</t>
  </si>
  <si>
    <t>BA0940</t>
  </si>
  <si>
    <t>BA0950</t>
  </si>
  <si>
    <t>Acquisto prestazioni di distribuzione farmaci File F</t>
  </si>
  <si>
    <t>BA0960</t>
  </si>
  <si>
    <t>BA0970</t>
  </si>
  <si>
    <t>Rimborso costo farmaci</t>
  </si>
  <si>
    <t>Servizio di distribuzione</t>
  </si>
  <si>
    <t>BA0980</t>
  </si>
  <si>
    <t>BA0990</t>
  </si>
  <si>
    <t>BA1000</t>
  </si>
  <si>
    <t>Compenso distribuzione per conto (DPC)</t>
  </si>
  <si>
    <t>Altro</t>
  </si>
  <si>
    <t>BA1010</t>
  </si>
  <si>
    <t>BA1020</t>
  </si>
  <si>
    <t>Acquisto prestazioni termali in convenzione</t>
  </si>
  <si>
    <t>BA1030</t>
  </si>
  <si>
    <t>BA1040</t>
  </si>
  <si>
    <t>BA1050</t>
  </si>
  <si>
    <t>BA1060</t>
  </si>
  <si>
    <t>BA1070</t>
  </si>
  <si>
    <t>BA1080</t>
  </si>
  <si>
    <t>Acquisto prestazioni di trasporto sanitario</t>
  </si>
  <si>
    <t>BA1090</t>
  </si>
  <si>
    <t>BA1100</t>
  </si>
  <si>
    <t>BA1110</t>
  </si>
  <si>
    <t>BA1120</t>
  </si>
  <si>
    <t>BA1130</t>
  </si>
  <si>
    <t>Trasporti primari (emergenza)</t>
  </si>
  <si>
    <t>Trasporti secondari</t>
  </si>
  <si>
    <t>Elisoccorso</t>
  </si>
  <si>
    <t>Trasporti nefropatici</t>
  </si>
  <si>
    <t>Acquisto prestazioni Socio-Sanitarie a rilevanza sanitaria</t>
  </si>
  <si>
    <t>BA1140</t>
  </si>
  <si>
    <t>BA1150</t>
  </si>
  <si>
    <t>Assistenza domiciliare integrata (ADI)</t>
  </si>
  <si>
    <t>BA1151</t>
  </si>
  <si>
    <t xml:space="preserve"> Altre prestazioni socio-sanitarie a rilevanza sanitaria</t>
  </si>
  <si>
    <t>BA1152</t>
  </si>
  <si>
    <t>- da pubblico (altri soggetti pubblici della Regione)</t>
  </si>
  <si>
    <t>BA1160</t>
  </si>
  <si>
    <t>RSA esterne</t>
  </si>
  <si>
    <t>Rimborso per assistenza sanitaria in strutture residenziali e semi residenziali per anziani</t>
  </si>
  <si>
    <t>Abbattimento rette anziani non autosufficienti</t>
  </si>
  <si>
    <t>Altre prestazioni  da pubblico (altri soggetti pubblici della Regione)</t>
  </si>
  <si>
    <t xml:space="preserve"> - da pubblico  (Extraregione) - Acquisto di Altre prestazioni sociosanitarie a rilevanza sanitaria erogate a soggetti pubblici Extraregione</t>
  </si>
  <si>
    <t>BA1161</t>
  </si>
  <si>
    <t>- da pubblico (Extraregione) non soggette a compensazione</t>
  </si>
  <si>
    <t>BA1170</t>
  </si>
  <si>
    <t>BA1180</t>
  </si>
  <si>
    <t>Conv. per ass. ostetrica ed infermieristica</t>
  </si>
  <si>
    <t>Conv. per ass. domiciliare -ADI</t>
  </si>
  <si>
    <t>Assist. riabilitativa residenziale e integrativa territoriale per tossicodipendenti</t>
  </si>
  <si>
    <t>Convenzioni per attività di consultorio familiare</t>
  </si>
  <si>
    <t>Altre prestazioni da privato (intraregionale)</t>
  </si>
  <si>
    <t>BA1190</t>
  </si>
  <si>
    <t>Altre prestazioni  da privato (extraregionale)</t>
  </si>
  <si>
    <t>Compartecipazione al personale per att. libero-prof. (intramoenia)</t>
  </si>
  <si>
    <t>BA1200</t>
  </si>
  <si>
    <t>Compartecipazione al personale per att. libero professionale intramoenia - Area ospedaliera</t>
  </si>
  <si>
    <t>BA1210</t>
  </si>
  <si>
    <t>Compartecipazione al personale per att. libero professionale intramoenia- Area specialistica</t>
  </si>
  <si>
    <t>BA1220</t>
  </si>
  <si>
    <t>Compartecipazione al personale per att. libero professionale intramoenia - Area sanità pubblica</t>
  </si>
  <si>
    <t>BA1230</t>
  </si>
  <si>
    <t>Compartecipazione al personale per att. libero professionale intramoenia - Consulenze (ex art. 55 c.1 lett. c), d) ed ex Art. 57-58)</t>
  </si>
  <si>
    <t>BA1240</t>
  </si>
  <si>
    <t>Consulenze a favore di terzi, rimborsate Dirigenza medica e veterinaria</t>
  </si>
  <si>
    <t>Consulenze a favore di terzi, rimborsate Dirigenza sanitaria e delle professioni sanitarie</t>
  </si>
  <si>
    <t>Consulenze a favore di terzi, rimborsate Dirigenza medica universitaria</t>
  </si>
  <si>
    <t>Oneri su compartecipazione al  personale per att. libero  professionale intramoenia - Altro</t>
  </si>
  <si>
    <t>Compartecipazione al personale per att. libero professionale intramoenia - Consulenze (ex art. 55 c.1 lett. c), d) ed ex Art. 57-58) (Aziende sanitarie pubbliche della Regione)</t>
  </si>
  <si>
    <t>BA1250</t>
  </si>
  <si>
    <t>Compartecipazione al personale per att. libero professionale intramoenia - Altro</t>
  </si>
  <si>
    <t>BA1260</t>
  </si>
  <si>
    <t>Consulenze a favore di terzi, rimborsate Dirigenza ruolo professionale</t>
  </si>
  <si>
    <t xml:space="preserve">Consulenze a favore di terzi, rimborsate Dirigenza ruolo tecnico </t>
  </si>
  <si>
    <t xml:space="preserve">Consulenze a favore di terzi, rimborsate Dirigenza ruolo amministrativo </t>
  </si>
  <si>
    <t>Consulenze a favore di terzi, rimborsate Comparto ruolo sanitario</t>
  </si>
  <si>
    <t>Consulenze a favore di terzi, rimborsate Comparto ruolo professionale</t>
  </si>
  <si>
    <t>Consulenze a favore di terzi, rimborsate Comparto ruolo tecnico</t>
  </si>
  <si>
    <t xml:space="preserve">Consulenze a favore di terzi, rimborsate Comparto ruolo amministrativo </t>
  </si>
  <si>
    <t>Personale di supporto diretto e indiretto</t>
  </si>
  <si>
    <t>Quota di perequazione</t>
  </si>
  <si>
    <t>Compartecipazione al personale per att. libero  professionale intramoenia - Altro (Aziende sanitarie pubbliche della Regione)</t>
  </si>
  <si>
    <t>BA1270</t>
  </si>
  <si>
    <t>Rimborsi, assegni e contributi sanitari</t>
  </si>
  <si>
    <t>BA1280</t>
  </si>
  <si>
    <t>Contributi ad associazioni di volontariato</t>
  </si>
  <si>
    <t>BA1290</t>
  </si>
  <si>
    <t>Rimborsi per cure all'estero</t>
  </si>
  <si>
    <t>BA1300</t>
  </si>
  <si>
    <t>Contributi a società partecipate e/o enti dipendenti della Regione</t>
  </si>
  <si>
    <t>BA1310</t>
  </si>
  <si>
    <t>Contributo Legge 210/92</t>
  </si>
  <si>
    <t>BA1320</t>
  </si>
  <si>
    <t>Altri rimborsi, assegni e contributi</t>
  </si>
  <si>
    <t>BA1330</t>
  </si>
  <si>
    <t>Rimborsi per ricoveri in Italia</t>
  </si>
  <si>
    <t>Rimborsi per altra assistenza sanitaria</t>
  </si>
  <si>
    <t>Contributi ai nefropatici</t>
  </si>
  <si>
    <t>Contributi ai donatori di sangue lavoratori</t>
  </si>
  <si>
    <t>Altri contributi agli assistiti</t>
  </si>
  <si>
    <t>Altri contributi per attività socio - assistenziale</t>
  </si>
  <si>
    <t>Contributi ad enti</t>
  </si>
  <si>
    <t>Rimborsi per responsabilità civile</t>
  </si>
  <si>
    <t>Rimborsi per attività delegate della Regione</t>
  </si>
  <si>
    <t>Rimborsi, assegni e contributi v/Aziende sanitarie pubbliche della Regione</t>
  </si>
  <si>
    <t>BA1340</t>
  </si>
  <si>
    <t>Rimborsi per attività delegate della Regione (SOVRAZIENDALI)</t>
  </si>
  <si>
    <t>Altri rimborsi, assegni e contributi v/Aziende sanitarie pubbliche della Regione</t>
  </si>
  <si>
    <t>Rimborsi, assegni e contributi v/Regione - GSA</t>
  </si>
  <si>
    <t>BA1341</t>
  </si>
  <si>
    <t>Consulenze, Collaborazioni,  Interinale e altre prestazioni di lavoro sanitarie e sociosanitarie</t>
  </si>
  <si>
    <t>BA1350</t>
  </si>
  <si>
    <t>Consulenze sanitarie e sociosan. da Aziende sanitarie pubbliche della Regione</t>
  </si>
  <si>
    <t>BA1360</t>
  </si>
  <si>
    <t>Consulenze sanitarie e sociosanit. da terzi - Altri soggetti pubblici</t>
  </si>
  <si>
    <t>BA1370</t>
  </si>
  <si>
    <t>Consulenze, Collaborazioni,  Interinale e altre prestazioni di lavoro sanitarie e socios. da privato</t>
  </si>
  <si>
    <t>BA1380</t>
  </si>
  <si>
    <t>Consulenze sanitarie da privato - articolo 55, comma 2, CCNL 8 giugno 2000</t>
  </si>
  <si>
    <t>BA1390</t>
  </si>
  <si>
    <t>Altre consulenze sanitarie e sociosanitarie da privato</t>
  </si>
  <si>
    <t>BA1400</t>
  </si>
  <si>
    <t>Compensi diretti per prestazioni aggiuntive al personale del comparto</t>
  </si>
  <si>
    <t>Consulenze sanitarie e sociosanitarie da privati</t>
  </si>
  <si>
    <t>Oneri sociali su consulenze sanitarie e sociosanitarie da privato</t>
  </si>
  <si>
    <t>Collaborazioni coordinate e continuative sanitarie e socios. da privato</t>
  </si>
  <si>
    <t>BA1410</t>
  </si>
  <si>
    <t>Personale esterno con contratto di diritto privato - area sanitaria</t>
  </si>
  <si>
    <t>Costo contrattisti - area sanitaria</t>
  </si>
  <si>
    <t>Costo contrattisti - ricerca corrente</t>
  </si>
  <si>
    <t>Costo contrattisti - ricerca finalizzata</t>
  </si>
  <si>
    <t xml:space="preserve">Indennità a personale universitario - area sanitaria </t>
  </si>
  <si>
    <t>BA1420</t>
  </si>
  <si>
    <t>Indennità personale universitario (De Maria)</t>
  </si>
  <si>
    <t xml:space="preserve">Lavoro interinale - area sanitaria </t>
  </si>
  <si>
    <t>BA1430</t>
  </si>
  <si>
    <t xml:space="preserve">Altre collaborazioni e prestazioni di lavoro - area sanitaria </t>
  </si>
  <si>
    <t>BA1440</t>
  </si>
  <si>
    <t>Costo del personale tirocinante - area sanitaria</t>
  </si>
  <si>
    <t>Costo borsisti - area sanitaria</t>
  </si>
  <si>
    <t>Costo borsisti - ricerca corrente</t>
  </si>
  <si>
    <t>Costo borsisti - ricerca finalizzata</t>
  </si>
  <si>
    <t>Indennità per commissioni sanitarie</t>
  </si>
  <si>
    <t>Compensi ai docenti</t>
  </si>
  <si>
    <t>Assegni studio agli allievi</t>
  </si>
  <si>
    <t>Altre collaborazioni e prestazioni di lavoro - area sanitaria</t>
  </si>
  <si>
    <t xml:space="preserve">Oneri sociali su altre collaborazioni e prestazioni di lavoro - area sanitaria </t>
  </si>
  <si>
    <t>Rimborso oneri stipendiali del personale sanitario in comando</t>
  </si>
  <si>
    <t>BA1450</t>
  </si>
  <si>
    <t>Rimborso oneri stipendiali personale sanitario in comando da Aziende sanitarie pubbliche della Regione</t>
  </si>
  <si>
    <t>BA1460</t>
  </si>
  <si>
    <t>Rimborso oneri stipendiali personale sanitario in comando da Regioni, soggetti pubblici e da Università</t>
  </si>
  <si>
    <t>BA1470</t>
  </si>
  <si>
    <t>Rimborso oneri stipendiali personale sanitario in comando da aziende di altre Regioni (Extraregione)</t>
  </si>
  <si>
    <t>BA1480</t>
  </si>
  <si>
    <t>Altri servizi sanitari e sociosanitari a rilevanza sanitaria</t>
  </si>
  <si>
    <t>BA1490</t>
  </si>
  <si>
    <t>Altri servizi sanitari e sociosanitari a rilevanza sanitaria da pubblico - Aziende sanitarie pubbliche della Regione</t>
  </si>
  <si>
    <t>BA1500</t>
  </si>
  <si>
    <t>Altri servizi sanitari e sociosanitari  a rilevanza sanitaria da pubblico - Altri soggetti pubblici della Regione</t>
  </si>
  <si>
    <t>BA1510</t>
  </si>
  <si>
    <t>Altri servizi sanitari e sociosanitari a rilevanza sanitaria da pubblico (Extraregione)</t>
  </si>
  <si>
    <t>BA1520</t>
  </si>
  <si>
    <t>Altri servizi sanitari da privato</t>
  </si>
  <si>
    <t>BA1530</t>
  </si>
  <si>
    <t>Compensi per sperimentazioni cliniche</t>
  </si>
  <si>
    <t>Costi per servizi sanitari - Mobilità internazionale passiva</t>
  </si>
  <si>
    <t>BA1540</t>
  </si>
  <si>
    <t>Costi per servizi sanitari - Mobilità internazionale passiva rilevata dalle ASL</t>
  </si>
  <si>
    <t>BA1541</t>
  </si>
  <si>
    <t>Costi per prestazioni sanitarie erogate da aziende sanitarie estere (fatturate direttamente)</t>
  </si>
  <si>
    <t>BA1542</t>
  </si>
  <si>
    <t>BA1550</t>
  </si>
  <si>
    <t>Costi GSA per differenziale saldo mobilità interregionale</t>
  </si>
  <si>
    <t>BA1560</t>
  </si>
  <si>
    <t xml:space="preserve">Servizi non sanitari </t>
  </si>
  <si>
    <t>BA1570</t>
  </si>
  <si>
    <t>Lavanderia</t>
  </si>
  <si>
    <t>BA1580</t>
  </si>
  <si>
    <t>Pulizia</t>
  </si>
  <si>
    <t>BA1590</t>
  </si>
  <si>
    <t>Mensa</t>
  </si>
  <si>
    <t>BA1600</t>
  </si>
  <si>
    <t>Mensa dipendenti</t>
  </si>
  <si>
    <t>BA1601</t>
  </si>
  <si>
    <t>Mensa degenti</t>
  </si>
  <si>
    <t>BA1602</t>
  </si>
  <si>
    <t>Riscaldamento</t>
  </si>
  <si>
    <t>BA1610</t>
  </si>
  <si>
    <t>Servizi di assistenza informatica</t>
  </si>
  <si>
    <t>BA1620</t>
  </si>
  <si>
    <t>Servizio informatico sanitario regionale (SISR)</t>
  </si>
  <si>
    <t>Elaborazione ricette prescrizioni</t>
  </si>
  <si>
    <t>Altri servizi di assistenza informatica</t>
  </si>
  <si>
    <t>Servizi trasporti (non sanitari)</t>
  </si>
  <si>
    <t>BA1630</t>
  </si>
  <si>
    <t>Smaltimento rifiuti</t>
  </si>
  <si>
    <t>BA1640</t>
  </si>
  <si>
    <t>Utenze telefoniche</t>
  </si>
  <si>
    <t>BA1650</t>
  </si>
  <si>
    <t>Spese telefoniche</t>
  </si>
  <si>
    <t>Internet</t>
  </si>
  <si>
    <t>Utenze elettricità</t>
  </si>
  <si>
    <t>BA1660</t>
  </si>
  <si>
    <t>Altre utenze</t>
  </si>
  <si>
    <t>BA1670</t>
  </si>
  <si>
    <t>Acqua</t>
  </si>
  <si>
    <t>Gas</t>
  </si>
  <si>
    <t>Canoni radiotelevisivi</t>
  </si>
  <si>
    <t>Banche dati</t>
  </si>
  <si>
    <t>Premi di assicurazione</t>
  </si>
  <si>
    <t>BA1680</t>
  </si>
  <si>
    <t xml:space="preserve">Premi di assicurazione - R.C. Professionale </t>
  </si>
  <si>
    <t>BA1690</t>
  </si>
  <si>
    <t>Premi di assicurazione - Altri premi assicurativi</t>
  </si>
  <si>
    <t>BA1700</t>
  </si>
  <si>
    <t>Altri servizi non sanitari</t>
  </si>
  <si>
    <t>BA1710</t>
  </si>
  <si>
    <t>Altri servizi non sanitari da pubblico (Aziende sanitarie pubbliche della Regione)</t>
  </si>
  <si>
    <t>BA1720</t>
  </si>
  <si>
    <t>Altri servizi non sanitari da altri soggetti pubblici</t>
  </si>
  <si>
    <t>BA1730</t>
  </si>
  <si>
    <t>Altri servizi non sanitari da pubblico</t>
  </si>
  <si>
    <t>Altri servizi socio - assistenziali da pubblico</t>
  </si>
  <si>
    <t>Altri servizi non sanitari da privato</t>
  </si>
  <si>
    <t>BA1740</t>
  </si>
  <si>
    <t>Servizi di vigilanza</t>
  </si>
  <si>
    <t>Servizi religiosi</t>
  </si>
  <si>
    <t>Spese bancarie</t>
  </si>
  <si>
    <t>Spese di incasso</t>
  </si>
  <si>
    <t>Spese di rappresentanza</t>
  </si>
  <si>
    <t>Pubblicità e inserzioni</t>
  </si>
  <si>
    <t>Altre spese legali</t>
  </si>
  <si>
    <t>Spese postali</t>
  </si>
  <si>
    <t>Bolli e marche</t>
  </si>
  <si>
    <t>Abbonamenti e riviste</t>
  </si>
  <si>
    <t>Altre spese generali e amministrative</t>
  </si>
  <si>
    <t>Rimborsi spese personale dipendente</t>
  </si>
  <si>
    <t>Altri rimborsi spese</t>
  </si>
  <si>
    <t>Altri servizi socio - assistenziali da privato</t>
  </si>
  <si>
    <t>Consulenze, Collaborazioni, Interinale e altre prestazioni di lavoro non sanitarie</t>
  </si>
  <si>
    <t>BA1750</t>
  </si>
  <si>
    <t>Consulenze non sanitarie da Aziende sanitarie pubbliche della Regione</t>
  </si>
  <si>
    <t>BA1760</t>
  </si>
  <si>
    <t>Consulenze non sanitarie da Terzi - Altri soggetti pubblici</t>
  </si>
  <si>
    <t>BA1770</t>
  </si>
  <si>
    <t>Consulenze, Collaborazioni, Interinale e altre prestazioni di lavoro non sanitarie da privato</t>
  </si>
  <si>
    <t>BA1780</t>
  </si>
  <si>
    <t>Consulenze non sanitarie da privato</t>
  </si>
  <si>
    <t>BA1790</t>
  </si>
  <si>
    <t>Consulenze fiscali</t>
  </si>
  <si>
    <t>Consulenze amministrative</t>
  </si>
  <si>
    <t>Consulenze tecniche</t>
  </si>
  <si>
    <t>Consulenze legali</t>
  </si>
  <si>
    <t>Altre consulenze non sanitarie da privato</t>
  </si>
  <si>
    <t>Collaborazioni coordinate e continuative non sanitarie da privato</t>
  </si>
  <si>
    <t>BA1800</t>
  </si>
  <si>
    <t xml:space="preserve">Indennità a personale universitario - area non sanitaria </t>
  </si>
  <si>
    <t>BA1810</t>
  </si>
  <si>
    <t xml:space="preserve">Lavoro interinale - area non sanitaria </t>
  </si>
  <si>
    <t>BA1820</t>
  </si>
  <si>
    <t xml:space="preserve">Altre collaborazioni e prestazioni di lavoro - area non sanitaria </t>
  </si>
  <si>
    <t>BA1830</t>
  </si>
  <si>
    <t>Costo del personale tirocinante - area non sanitaria</t>
  </si>
  <si>
    <t>Personale esterno con contratto di diritto privato - area non sanitaria</t>
  </si>
  <si>
    <t>Costo borsisti - area non sanitaria</t>
  </si>
  <si>
    <t>Indennità per commissioni non sanitarie</t>
  </si>
  <si>
    <t>Altre Consulenze non sanitarie da privato - in attuazione dell’art.79, comma 1 sexies lettera c), del D.L. 112/2008, convertito con legge 133/2008 e della legge 23 dicembre 2009 n. 191.</t>
  </si>
  <si>
    <t>BA1831</t>
  </si>
  <si>
    <t>Rimborso oneri stipendiali del personale non sanitario in comando</t>
  </si>
  <si>
    <t>BA1840</t>
  </si>
  <si>
    <t>Rimborso oneri stipendiali personale non sanitario in comando da Aziende sanitarie pubbliche della Regione</t>
  </si>
  <si>
    <t>BA1850</t>
  </si>
  <si>
    <t>Rimborso oneri stipendiali personale non sanitario in comando da Regione, soggetti pubblici e da Università</t>
  </si>
  <si>
    <t>BA1860</t>
  </si>
  <si>
    <t>Rimborso oneri stipendiali personale non sanitario in comando da aziende di altre Regioni (Extraregione)</t>
  </si>
  <si>
    <t>BA1870</t>
  </si>
  <si>
    <t>Formazione (esternalizzata e non)</t>
  </si>
  <si>
    <t>BA1880</t>
  </si>
  <si>
    <t>Formazione (esternalizzata e non) da pubblico</t>
  </si>
  <si>
    <t>BA1890</t>
  </si>
  <si>
    <t>Formazione (esternalizzata e non) da privato</t>
  </si>
  <si>
    <t>BA1900</t>
  </si>
  <si>
    <t>Manutenzione e riparazione (ordinaria esternalizzata)</t>
  </si>
  <si>
    <t>Manutenzione e riparazione ai fabbricati e loro pertinenze</t>
  </si>
  <si>
    <t>BA1920</t>
  </si>
  <si>
    <t>Manutenzione e riparazione agli impianti e macchinari</t>
  </si>
  <si>
    <t>BA1930</t>
  </si>
  <si>
    <t>Impianti di trasmissione dati e telefonia</t>
  </si>
  <si>
    <t>Impiantistica varia</t>
  </si>
  <si>
    <t>Altre manutenzione e riparazione agli impianti e macchinari</t>
  </si>
  <si>
    <t>Manutenzione e riparazione alle attrezzature sanitarie e scientifiche</t>
  </si>
  <si>
    <t>BA1940</t>
  </si>
  <si>
    <t>Manutenzione e riparazione ai mobili e arredi</t>
  </si>
  <si>
    <t>BA1950</t>
  </si>
  <si>
    <t>Manutenzione e riparazione agli automezzi</t>
  </si>
  <si>
    <t>BA1960</t>
  </si>
  <si>
    <t>Altre manutenzioni e riparazioni</t>
  </si>
  <si>
    <t>BA1970</t>
  </si>
  <si>
    <t>Attrezzature informatiche</t>
  </si>
  <si>
    <t>Software</t>
  </si>
  <si>
    <t>Manutenzioni e riparazioni da Aziende sanitarie pubbliche della Regione</t>
  </si>
  <si>
    <t>BA1980</t>
  </si>
  <si>
    <t>BA1990</t>
  </si>
  <si>
    <t>Fitti passivi</t>
  </si>
  <si>
    <t>BA2000</t>
  </si>
  <si>
    <t>Locazioni passive</t>
  </si>
  <si>
    <t>Spese condominiali</t>
  </si>
  <si>
    <t>Canoni di noleggio</t>
  </si>
  <si>
    <t>BA2010</t>
  </si>
  <si>
    <t>Canoni di noleggio - area sanitaria</t>
  </si>
  <si>
    <t>BA2020</t>
  </si>
  <si>
    <t>Canoni di noleggio - area non sanitaria</t>
  </si>
  <si>
    <t>BA2030</t>
  </si>
  <si>
    <t>Canoni hardware e software</t>
  </si>
  <si>
    <t>Canoni fotocopiatrici</t>
  </si>
  <si>
    <t>Canoni noleggio automezzi</t>
  </si>
  <si>
    <t>Canoni noleggio altro</t>
  </si>
  <si>
    <t>Canoni di leasing</t>
  </si>
  <si>
    <t>BA2040</t>
  </si>
  <si>
    <t>Canoni di leasing - area sanitaria</t>
  </si>
  <si>
    <t>BA2050</t>
  </si>
  <si>
    <t>Canoni di leasing operativo</t>
  </si>
  <si>
    <t>Canoni di leasing finanziario</t>
  </si>
  <si>
    <t>Canoni di leasing - area non sanitaria</t>
  </si>
  <si>
    <t>BA2060</t>
  </si>
  <si>
    <t>Canoni di project financing</t>
  </si>
  <si>
    <t>BA2061</t>
  </si>
  <si>
    <t>Locazioni e noleggi da Aziende sanitarie pubbliche della Regione</t>
  </si>
  <si>
    <t>BA2070</t>
  </si>
  <si>
    <t>Personale del ruolo sanitario</t>
  </si>
  <si>
    <t>BA2090</t>
  </si>
  <si>
    <t>Costo del personale dirigente ruolo sanitario</t>
  </si>
  <si>
    <t>BA2100</t>
  </si>
  <si>
    <t>Costo del personale dirigente medico</t>
  </si>
  <si>
    <t>BA2110</t>
  </si>
  <si>
    <t>Costo del personale dirigente medico - tempo indeterminato</t>
  </si>
  <si>
    <t>BA2120</t>
  </si>
  <si>
    <t>Voci di costo a carattere stipendiale</t>
  </si>
  <si>
    <t>Retribuzione di posizione</t>
  </si>
  <si>
    <t>Indennità di risultato:</t>
  </si>
  <si>
    <t>Indennità di risultato Dirigenza medica e veterinaria</t>
  </si>
  <si>
    <t>Indennità di risultato Dirigenza medica universitaria</t>
  </si>
  <si>
    <t>Altro trattamento accessorio:</t>
  </si>
  <si>
    <t>Competenze accessorie Dirigenza medica e veterinaria</t>
  </si>
  <si>
    <t>Competenze accessorie Dirigenza medica universitaria</t>
  </si>
  <si>
    <t>Altri oneri per il personale:</t>
  </si>
  <si>
    <t>Accantonamento al fondo per TFR dipendenti</t>
  </si>
  <si>
    <t>Accantonamento ai fondi integrativi pensione</t>
  </si>
  <si>
    <t>Altre competenze Dirigenza medica e veterinaria</t>
  </si>
  <si>
    <t>Altre competenze Dirigenza medica universitaria</t>
  </si>
  <si>
    <t>Oneri sociali su retribuzione:</t>
  </si>
  <si>
    <t>Oneri sociali Dirigenza medica e veterinaria</t>
  </si>
  <si>
    <t>Oneri sociali Dirigenza medica universitaria</t>
  </si>
  <si>
    <t>Costo del personale dirigente medico - tempo determinato</t>
  </si>
  <si>
    <t>BA2130</t>
  </si>
  <si>
    <t>Costo del personale dirigente medico - altro</t>
  </si>
  <si>
    <t>BA2140</t>
  </si>
  <si>
    <t>Costo del personale dirigente non medico</t>
  </si>
  <si>
    <t>BA2150</t>
  </si>
  <si>
    <t>Costo del personale dirigente non medico - tempo indeterminato</t>
  </si>
  <si>
    <t>BA2160</t>
  </si>
  <si>
    <t>Indennità di risultato</t>
  </si>
  <si>
    <t>Altro trattamento accessorio</t>
  </si>
  <si>
    <t>Altri oneri per il personale personale dirigente non medico:</t>
  </si>
  <si>
    <t>Altre competenze personale dirigente non medico</t>
  </si>
  <si>
    <t>Oneri sociali su retribuzione</t>
  </si>
  <si>
    <t>Costo del personale dirigente non medico - tempo determinato</t>
  </si>
  <si>
    <t>BA2170</t>
  </si>
  <si>
    <t>BA2180</t>
  </si>
  <si>
    <t>Costo del personale comparto ruolo sanitario</t>
  </si>
  <si>
    <t>BA2190</t>
  </si>
  <si>
    <t>Costo del personale comparto ruolo sanitario - tempo indeterminato</t>
  </si>
  <si>
    <t>BA2200</t>
  </si>
  <si>
    <t>Straordinario</t>
  </si>
  <si>
    <t>Indennità personale</t>
  </si>
  <si>
    <t>Retribuzione per produttività personale</t>
  </si>
  <si>
    <t>Altri oneri per il personale</t>
  </si>
  <si>
    <t>Costo del personale comparto ruolo sanitario - tempo determinato</t>
  </si>
  <si>
    <t>BA2210</t>
  </si>
  <si>
    <t>Costo del personale comparto ruolo sanitario - altro</t>
  </si>
  <si>
    <t>BA2220</t>
  </si>
  <si>
    <t>Personale del ruolo professionale</t>
  </si>
  <si>
    <t>BA2230</t>
  </si>
  <si>
    <t>Costo del personale dirigente ruolo professionale</t>
  </si>
  <si>
    <t>BA2240</t>
  </si>
  <si>
    <t>Costo del personale dirigente ruolo professionale - tempo indeterminato</t>
  </si>
  <si>
    <t>BA2250</t>
  </si>
  <si>
    <t>Altre competenze personale dirigente ruolo professionale</t>
  </si>
  <si>
    <t>Costo del personale dirigente ruolo professionale - tempo determinato</t>
  </si>
  <si>
    <t>BA2260</t>
  </si>
  <si>
    <t>Costo del personale dirigente ruolo professionale - altro</t>
  </si>
  <si>
    <t>BA2270</t>
  </si>
  <si>
    <t>Costo del personale comparto ruolo professionale</t>
  </si>
  <si>
    <t>BA2280</t>
  </si>
  <si>
    <t>Costo del personale comparto ruolo professionale - tempo indeterminato</t>
  </si>
  <si>
    <t>BA2290</t>
  </si>
  <si>
    <t>Costo del personale comparto ruolo professionale - tempo determinato</t>
  </si>
  <si>
    <t>BA2300</t>
  </si>
  <si>
    <t>Costo del personale comparto ruolo professionale - altro</t>
  </si>
  <si>
    <t>BA2310</t>
  </si>
  <si>
    <t>Personale del ruolo tecnico</t>
  </si>
  <si>
    <t>BA2320</t>
  </si>
  <si>
    <t>Costo del personale dirigente ruolo tecnico</t>
  </si>
  <si>
    <t>BA2330</t>
  </si>
  <si>
    <t>Costo del personale dirigente ruolo tecnico - tempo indeterminato</t>
  </si>
  <si>
    <t>BA2340</t>
  </si>
  <si>
    <t>Altre competenze personale dirigente ruolo tecnico</t>
  </si>
  <si>
    <t>Costo del personale dirigente ruolo tecnico - tempo determinato</t>
  </si>
  <si>
    <t>BA2350</t>
  </si>
  <si>
    <t>Costo del personale dirigente ruolo tecnico - altro</t>
  </si>
  <si>
    <t>BA2360</t>
  </si>
  <si>
    <t>Costo del personale comparto ruolo tecnico</t>
  </si>
  <si>
    <t>BA2370</t>
  </si>
  <si>
    <t>Costo del personale comparto ruolo tecnico - tempo indeterminato</t>
  </si>
  <si>
    <t>BA2380</t>
  </si>
  <si>
    <t>Costo del personale comparto ruolo tecnico - tempo determinato</t>
  </si>
  <si>
    <t>BA2390</t>
  </si>
  <si>
    <t>Costo del personale comparto ruolo tecnico - altro</t>
  </si>
  <si>
    <t>BA2400</t>
  </si>
  <si>
    <t>Personale del ruolo amministrativo</t>
  </si>
  <si>
    <t>BA2410</t>
  </si>
  <si>
    <t>Costo del personale dirigente ruolo amministrativo</t>
  </si>
  <si>
    <t>BA2420</t>
  </si>
  <si>
    <t>Costo del personale dirigente ruolo amministrativo - tempo indeterminato</t>
  </si>
  <si>
    <t>BA2430</t>
  </si>
  <si>
    <t>Altre competenze personale dirigente ruolo amministrativo</t>
  </si>
  <si>
    <t>Costo del personale dirigente ruolo amministrativo - tempo determinato</t>
  </si>
  <si>
    <t>BA2440</t>
  </si>
  <si>
    <t>Costo del personale dirigente ruolo amministrativo - altro</t>
  </si>
  <si>
    <t>BA2450</t>
  </si>
  <si>
    <t>Costo del personale comparto ruolo amministrativo</t>
  </si>
  <si>
    <t>BA2460</t>
  </si>
  <si>
    <t>Costo del personale comparto ruolo amministrativo - tempo indeterminato</t>
  </si>
  <si>
    <t>BA2470</t>
  </si>
  <si>
    <t>Costo del personale comparto ruolo amministrativo - tempo determinato</t>
  </si>
  <si>
    <t>BA2480</t>
  </si>
  <si>
    <t>Costo del personale comparto ruolo amministrativo - altro</t>
  </si>
  <si>
    <t>BA2490</t>
  </si>
  <si>
    <t>BA2500</t>
  </si>
  <si>
    <t>Imposte e tasse (escluso IRAP e IRES)</t>
  </si>
  <si>
    <t>BA2510</t>
  </si>
  <si>
    <t>Imposte di registro</t>
  </si>
  <si>
    <t>Imposte di bollo</t>
  </si>
  <si>
    <t>Tasse di concessione governative</t>
  </si>
  <si>
    <t>Imposte comunali</t>
  </si>
  <si>
    <t>Tasse di circolazione automezzi</t>
  </si>
  <si>
    <t>Permessi di transito e sosta</t>
  </si>
  <si>
    <t>Imposte e tasse diverse</t>
  </si>
  <si>
    <t>Perdite su crediti</t>
  </si>
  <si>
    <t>BA2520</t>
  </si>
  <si>
    <t>Altri oneri diversi di gestione</t>
  </si>
  <si>
    <t>BA2530</t>
  </si>
  <si>
    <t>Indennità, rimborso spese e oneri sociali per gli Organi Direttivi e Collegio Sindacale</t>
  </si>
  <si>
    <t>BA2540</t>
  </si>
  <si>
    <t>Compensi agli organi direttivi e di indirizzo</t>
  </si>
  <si>
    <t>Indennità</t>
  </si>
  <si>
    <t>Altri compensi Organi direttivi e di indirizzo</t>
  </si>
  <si>
    <t>Compensi al collegio sindacale</t>
  </si>
  <si>
    <t>Altri compensi Collegio sindacale</t>
  </si>
  <si>
    <t>Compensi ad altri organismi</t>
  </si>
  <si>
    <t>Altri compensi ad altri organismi</t>
  </si>
  <si>
    <t>BA2550</t>
  </si>
  <si>
    <t>Premi di assicurazione personale dipendente</t>
  </si>
  <si>
    <t>Contravvenzioni e sanzioni amministrative</t>
  </si>
  <si>
    <t>Altri oneri diversi di gestione da Aziende sanitarie pubbliche della Regione</t>
  </si>
  <si>
    <t>BA2551</t>
  </si>
  <si>
    <t>Altri oneri diversi di gestione - per Autoassicurazione</t>
  </si>
  <si>
    <t>BA2552</t>
  </si>
  <si>
    <t>Ammortamenti delle immobilizzazioni immateriali</t>
  </si>
  <si>
    <t>BA2570</t>
  </si>
  <si>
    <t>Ammortamento Costi di impianto e ampliamento</t>
  </si>
  <si>
    <t>Ammortamento Costi di ricerca, sviluppo</t>
  </si>
  <si>
    <t xml:space="preserve">Ammortamento Diritti di brevetto e diritti di utilizzazione delle opere d'ingegno derivanti dall'attività di ricerca </t>
  </si>
  <si>
    <t>Ammortamento Diritti di brevetto e diritti di utilizzazione delle opere d'ingegno altro</t>
  </si>
  <si>
    <t>Ammortamento Concessioni, licenze, marchi e diritti simili</t>
  </si>
  <si>
    <t>Ammortamento Migliorie su beni di terzi</t>
  </si>
  <si>
    <t>Ammortamento Pubblicità</t>
  </si>
  <si>
    <t>Ammortamento altre immobilizzazioni immateriali</t>
  </si>
  <si>
    <t>Ammortamenti delle immobilizzazioni materiali</t>
  </si>
  <si>
    <t>BA2580</t>
  </si>
  <si>
    <t>Ammortamento dei fabbricati</t>
  </si>
  <si>
    <t>BA2590</t>
  </si>
  <si>
    <t>Ammortamenti fabbricati non strumentali (disponibili)</t>
  </si>
  <si>
    <t>BA2600</t>
  </si>
  <si>
    <t>Ammortamenti fabbricati strumentali (indisponibili)</t>
  </si>
  <si>
    <t>BA2610</t>
  </si>
  <si>
    <t>Ammortamenti delle altre immobilizzazioni materiali</t>
  </si>
  <si>
    <t>BA2620</t>
  </si>
  <si>
    <t>Ammortamento Impianti e macchinari</t>
  </si>
  <si>
    <t>Ammortamento Attrezzature sanitarie e scientifiche</t>
  </si>
  <si>
    <t>Ammortamento mobili e arredi</t>
  </si>
  <si>
    <t>Ammortamento automezzi</t>
  </si>
  <si>
    <t>Ammortamento altre immobilizzazioni materiali</t>
  </si>
  <si>
    <t>Svalutazione delle immobilizzazioni e dei crediti</t>
  </si>
  <si>
    <t>BA2630</t>
  </si>
  <si>
    <t>Svalutazione delle immobilizzazioni immateriali e materiali</t>
  </si>
  <si>
    <t>BA2640</t>
  </si>
  <si>
    <t>Svalutazione delle immobilizzazioni immateriali</t>
  </si>
  <si>
    <t>Svalutazione costi di impianto e di ampliamento</t>
  </si>
  <si>
    <t>Svalutazione costi di ricerca e sviluppo</t>
  </si>
  <si>
    <t>Svalutazione diritti di brevetto e diritti di utilizzazione delle opere d'ingegno</t>
  </si>
  <si>
    <t>Svalutazione altre immobilizzazioni immateriali</t>
  </si>
  <si>
    <t>Svalutazione delle immobilizzazioni materiali</t>
  </si>
  <si>
    <t>Svalutazione terreni disponibili</t>
  </si>
  <si>
    <t>Svalutazione terreni indisponibili</t>
  </si>
  <si>
    <t>Svalutazione fabbricati disponibili</t>
  </si>
  <si>
    <t>Svalutazione fabbricati indisponibili</t>
  </si>
  <si>
    <t>Svalutazione impianti e macchinari</t>
  </si>
  <si>
    <t>Svalutazione attrezzature sanitarie e scientifiche</t>
  </si>
  <si>
    <t>Svalutazione mobili e arredi</t>
  </si>
  <si>
    <t xml:space="preserve">Svalutazione automezzi </t>
  </si>
  <si>
    <t>Svalutazione oggetti d'arte</t>
  </si>
  <si>
    <t>Svalutazione altre immobilizzazioni materiali</t>
  </si>
  <si>
    <t>Svalutazione dei crediti</t>
  </si>
  <si>
    <t>BA2650</t>
  </si>
  <si>
    <t>Svalutazione Crediti finanziari v/Stato</t>
  </si>
  <si>
    <t>Svalutazione  Crediti finanziari v/Regione</t>
  </si>
  <si>
    <t>Svalutazione  Crediti finanziari v/partecipate</t>
  </si>
  <si>
    <t>Svalutazione  Crediti finanziari v/altri</t>
  </si>
  <si>
    <t>Svalutazione Crediti v/Stato per spesa corrente - Integrazione a norma del D.L.vo 56/2000</t>
  </si>
  <si>
    <t>Svalutazione  Crediti v/Stato per spesa corrente - FSN</t>
  </si>
  <si>
    <t>Svalutazione  Crediti v/Stato per mobilità attiva extraregionale</t>
  </si>
  <si>
    <t>Svalutazione  Crediti v/Stato per mobilità attiva internazionale</t>
  </si>
  <si>
    <t>Svalutazione  Crediti v/Stato per acconto quota fabbisogno sanitario regionale standard</t>
  </si>
  <si>
    <t>Svalutazione  Crediti v/Stato per finanziamento sanitario aggiuntivo corrente</t>
  </si>
  <si>
    <t>Svalutazione   Crediti v/Stato per spesa corrente - altro</t>
  </si>
  <si>
    <t>Svalutazione  Crediti v/Stato per finanziamenti per investimenti</t>
  </si>
  <si>
    <t>Svalutazione  Crediti v/Stato per ricerca corrente - Ministero della Salute</t>
  </si>
  <si>
    <t>Svalutazione  Crediti v/Stato per ricerca finalizzata - Ministero della Salute</t>
  </si>
  <si>
    <t xml:space="preserve">Svalutazione Crediti v/Stato per ricerca - altre Amministrazioni centrali </t>
  </si>
  <si>
    <t>Svalutazione  Crediti v/Stato per ricerca - finanziamenti per investimenti</t>
  </si>
  <si>
    <t>Svalutazione Crediti v/prefetture</t>
  </si>
  <si>
    <t>Svalutazione  Crediti v/Regione o Provincia Autonoma per spesa corrente - IRAP</t>
  </si>
  <si>
    <t>Svalutazione  Crediti v/Regione o Provincia Autonoma per spesa corrente - Addizionale IRPEF</t>
  </si>
  <si>
    <t>Svalutazione  Crediti v/Regione o Provincia Autonoma per quota FSR</t>
  </si>
  <si>
    <t>Svalutazione   Crediti v/Regione o Provincia Autonoma per mobilità attiva intraregionale</t>
  </si>
  <si>
    <t>Svalutazione Crediti v/Regione o Provincia Autonoma per mobilità attiva extraregionale</t>
  </si>
  <si>
    <t>Svalutazione Crediti v/Regione o Provincia Autonoma per acconto quota FSR</t>
  </si>
  <si>
    <t>Svalutazione Crediti v/Regione o Provincia Autonoma per finanziamento sanitario aggiuntivo corrente LEA</t>
  </si>
  <si>
    <t>Svalutazione  Crediti v/Regione o Provincia Autonoma per finanziamento sanitario aggiuntivo corrente extra LEA</t>
  </si>
  <si>
    <t>Svalutazione Crediti v/Regione o Provincia Autonoma per spesa corrente - altro</t>
  </si>
  <si>
    <t>Svalutazione Crediti v/Regione o Provincia Autonoma per ricerca</t>
  </si>
  <si>
    <t>Svalutazione  Crediti v/Regione o Provincia Autonoma per finanziamenti per investimenti</t>
  </si>
  <si>
    <t>Svalutazione  Crediti v/Regione o Provincia Autonoma per incremento fondo dotazione</t>
  </si>
  <si>
    <t>Svalutazione Crediti v/Regione o Provincia Autonoma per ripiano perdite</t>
  </si>
  <si>
    <t>Svalutazione Crediti v/Regione per copertura debiti al 31/12/2005</t>
  </si>
  <si>
    <t>Svalutazione  Crediti v/Regione o Provincia Autonoma per ricostituzione risorse da investimenti esercizi precedenti</t>
  </si>
  <si>
    <t>Svalutazione  Crediti v/Comuni</t>
  </si>
  <si>
    <t>Svalutazione  Crediti v/Aziende sanitarie pubbliche della Regione - per mobilità in compensazione</t>
  </si>
  <si>
    <t>Svalutazione  Crediti v/Aziende sanitarie pubbliche della Regione - per mobilità non in compensazione</t>
  </si>
  <si>
    <t>Svalutazione  Crediti v/Aziende sanitarie pubbliche della Regione - per altre prestazioni</t>
  </si>
  <si>
    <t>Svalutazione Crediti v/Aziende sanitarie pubbliche della Regione - acconto quota FSR da distribuire</t>
  </si>
  <si>
    <t>Svalutazione Crediti v/Aziende sanitarie pubbliche Extraregione</t>
  </si>
  <si>
    <t>Svalutazione  Crediti v/enti regionali</t>
  </si>
  <si>
    <t>Svalutazione  Crediti v/sperimentazioni gestionali</t>
  </si>
  <si>
    <t>Svalutazione  Crediti v/altre partecipate</t>
  </si>
  <si>
    <t>Svalutazione Crediti v/Erario</t>
  </si>
  <si>
    <t>Svalutazione Crediti v/clienti privati</t>
  </si>
  <si>
    <t>Svalutazione  Crediti v/gestioni liquidatorie</t>
  </si>
  <si>
    <t>Svalutazione  Crediti v/altri soggetti pubblici</t>
  </si>
  <si>
    <t>Svalutazione  Crediti v/altri soggetti pubblici per ricerca</t>
  </si>
  <si>
    <t>Svalutazione  Altri crediti diversi</t>
  </si>
  <si>
    <t>BA2660</t>
  </si>
  <si>
    <t>Variazione rimanenze sanitarie</t>
  </si>
  <si>
    <t>BA2670</t>
  </si>
  <si>
    <t>BA2671</t>
  </si>
  <si>
    <t>BA2672</t>
  </si>
  <si>
    <t>BA2673</t>
  </si>
  <si>
    <t>BA2674</t>
  </si>
  <si>
    <t>BA2675</t>
  </si>
  <si>
    <t>BA2676</t>
  </si>
  <si>
    <t>BA2677</t>
  </si>
  <si>
    <t>BA2678</t>
  </si>
  <si>
    <t>Variazione rimanenze non sanitarie</t>
  </si>
  <si>
    <t>BA2680</t>
  </si>
  <si>
    <t>BA2681</t>
  </si>
  <si>
    <t>BA2682</t>
  </si>
  <si>
    <t>BA2683</t>
  </si>
  <si>
    <t>BA2684</t>
  </si>
  <si>
    <t>BA2685</t>
  </si>
  <si>
    <t>BA2686</t>
  </si>
  <si>
    <t>Accantonamenti dell’esercizio</t>
  </si>
  <si>
    <t>BA2690</t>
  </si>
  <si>
    <t>Accantonamenti per rischi</t>
  </si>
  <si>
    <t>BA2700</t>
  </si>
  <si>
    <t>Accantonamenti per cause civili ed oneri processuali</t>
  </si>
  <si>
    <t>BA2710</t>
  </si>
  <si>
    <t>Accantonamenti per contenzioso personale dipendente</t>
  </si>
  <si>
    <t>BA2720</t>
  </si>
  <si>
    <t>Accantonamenti per rischi connessi all'acquisto di prestazioni sanitarie da privato</t>
  </si>
  <si>
    <t>BA2730</t>
  </si>
  <si>
    <t>Accantonamenti per copertura diretta dei rischi (autoassicurazione)</t>
  </si>
  <si>
    <t>BA2740</t>
  </si>
  <si>
    <t>Accantonamenti per franchigia assicurativa</t>
  </si>
  <si>
    <t>BA2741</t>
  </si>
  <si>
    <t>Altri accantonamenti per rischi</t>
  </si>
  <si>
    <t>BA2750</t>
  </si>
  <si>
    <t>Accantonamenti al F.do equo indennizzo</t>
  </si>
  <si>
    <t>Accantonamenti per accordi bonari</t>
  </si>
  <si>
    <t>Altri accantonamenti per interessi di mora</t>
  </si>
  <si>
    <t>BA2751</t>
  </si>
  <si>
    <t>Accantonamenti per premio di operosità (SUMAI)</t>
  </si>
  <si>
    <t>BA2760</t>
  </si>
  <si>
    <t>Accantonamento al fondo SUMAI - Specialisti ambulatoriali</t>
  </si>
  <si>
    <t>Accantonamento al fondo SUMAI - altre professioni</t>
  </si>
  <si>
    <t>Accantonamenti per quote inutilizzate di contributi vincolati</t>
  </si>
  <si>
    <t>BA2770</t>
  </si>
  <si>
    <t xml:space="preserve"> Accantonamenti per quote inutilizzate contributi da Regione e Prov. Aut. per quota F.S. indistinto finalizzato</t>
  </si>
  <si>
    <t>BA2771</t>
  </si>
  <si>
    <t>Accantonamenti per quote inutilizzate contributi da Regione e Prov. Aut. per quota F.S. vincolato</t>
  </si>
  <si>
    <t>BA2780</t>
  </si>
  <si>
    <t>Accantonamenti per quote inutilizzate contributi da soggetti pubblici (extra fondo) vincolati</t>
  </si>
  <si>
    <t>BA2790</t>
  </si>
  <si>
    <t>Accantonamenti per quote inutilizzate contributi da soggetti pubblici per ricerca</t>
  </si>
  <si>
    <t>BA2800</t>
  </si>
  <si>
    <t>Accantonamenti per quote inutilizzate contributi vincolati da privati</t>
  </si>
  <si>
    <t>BA2810</t>
  </si>
  <si>
    <t>Accantonamenti per quote inutilizzate contributi vincolati da privati - sperimentazioni</t>
  </si>
  <si>
    <t>Accantonamenti per quote inutilizzate contributi vincolati da privati - altro</t>
  </si>
  <si>
    <t>Accantonamenti per quote inutilizzate contributi da soggetti privati per ricerca</t>
  </si>
  <si>
    <t>BA2811</t>
  </si>
  <si>
    <t>Altri accantonamenti</t>
  </si>
  <si>
    <t>BA2820</t>
  </si>
  <si>
    <t>Acc. Rinnovi convenzioni MMG/PLS/MCA</t>
  </si>
  <si>
    <t>BA2840</t>
  </si>
  <si>
    <t>Acc. Rinnovi convenzioni Medici Sumai</t>
  </si>
  <si>
    <t>BA2850</t>
  </si>
  <si>
    <t>Acc. Rinnovi contratt.: dirigenza medica</t>
  </si>
  <si>
    <t>BA2860</t>
  </si>
  <si>
    <t>Acc. Rinnovi contratt.: dirigenza non medica</t>
  </si>
  <si>
    <t>BA2870</t>
  </si>
  <si>
    <t>Acc. Rinnovi contratt.: comparto</t>
  </si>
  <si>
    <t>BA2880</t>
  </si>
  <si>
    <t>Acc. per Trattamento di fine rapporto dipendenti</t>
  </si>
  <si>
    <t>BA2881</t>
  </si>
  <si>
    <t>Acc. per Trattamenti di quiescenza e simili</t>
  </si>
  <si>
    <t>BA2882</t>
  </si>
  <si>
    <t>Acc. per Fondi integrativi pensione</t>
  </si>
  <si>
    <t>BA2883</t>
  </si>
  <si>
    <t>Acc. Incentivi funzioni tecniche art. 113 D.lgs 50/2016</t>
  </si>
  <si>
    <t>BA2884</t>
  </si>
  <si>
    <t>BA2890</t>
  </si>
  <si>
    <t>Interessi passivi</t>
  </si>
  <si>
    <t>CA0110</t>
  </si>
  <si>
    <t>Interessi passivi su anticipazioni di cassa</t>
  </si>
  <si>
    <t>CA0120</t>
  </si>
  <si>
    <t>Interessi passivi su mutui</t>
  </si>
  <si>
    <t>CA0130</t>
  </si>
  <si>
    <t>Altri interessi passivi</t>
  </si>
  <si>
    <t>CA0140</t>
  </si>
  <si>
    <t>Altri oneri</t>
  </si>
  <si>
    <t>Altri oneri finanziari</t>
  </si>
  <si>
    <t>CA0160</t>
  </si>
  <si>
    <t>Perdite su cambi</t>
  </si>
  <si>
    <t>CA0170</t>
  </si>
  <si>
    <t>Svalutazioni per rettifiche di valori di attività finanziarie</t>
  </si>
  <si>
    <t>DA0020</t>
  </si>
  <si>
    <t>EA0260</t>
  </si>
  <si>
    <t>Minusvalenze</t>
  </si>
  <si>
    <t>EA0270</t>
  </si>
  <si>
    <t>Altri oneri straordinari</t>
  </si>
  <si>
    <t>EA0280</t>
  </si>
  <si>
    <t>Oneri tributari da esercizi precedenti</t>
  </si>
  <si>
    <t>EA0290</t>
  </si>
  <si>
    <t>Oneri da cause civili ed oneri processuali</t>
  </si>
  <si>
    <t>EA0300</t>
  </si>
  <si>
    <t>Sopravvenienze passive</t>
  </si>
  <si>
    <t>EA0310</t>
  </si>
  <si>
    <t>Sopravvenienze passive v/Aziende sanitarie pubbliche della Regione</t>
  </si>
  <si>
    <t>EA0320</t>
  </si>
  <si>
    <t>Sopravvenienze passive v/Aziende sanitarie pubbliche relative alla mobilità intraregionale</t>
  </si>
  <si>
    <t>EA0330</t>
  </si>
  <si>
    <t>Altre sopravvenienze passive v/Aziende sanitarie pubbliche della Regione</t>
  </si>
  <si>
    <t>EA0340</t>
  </si>
  <si>
    <t>Sopravvenienze passive v/terzi</t>
  </si>
  <si>
    <t>EA0350</t>
  </si>
  <si>
    <t>Sopravvenienze passive v/terzi relative alla mobilità extraregionale</t>
  </si>
  <si>
    <t>EA0360</t>
  </si>
  <si>
    <t>Sopravvenienze passive v/terzi relative al personale</t>
  </si>
  <si>
    <t>EA0370</t>
  </si>
  <si>
    <t>Soprav. passive v/terzi relative al personale - dirigenza medica</t>
  </si>
  <si>
    <t>EA0380</t>
  </si>
  <si>
    <t>Soprav. passive v/terzi relative al personale - dirigenza non medica</t>
  </si>
  <si>
    <t>EA0390</t>
  </si>
  <si>
    <t>Soprav. passive v/terzi relative al personale - comparto</t>
  </si>
  <si>
    <t>EA0400</t>
  </si>
  <si>
    <t>Sopravvenienze passive v/terzi relative alle convenzioni con medici di base</t>
  </si>
  <si>
    <t>EA0410</t>
  </si>
  <si>
    <t>Sopravvenienze passive v/terzi relative alle convenzioni per la specialistica</t>
  </si>
  <si>
    <t>EA0420</t>
  </si>
  <si>
    <t>Sopravvenienze passive v/terzi relative all'acquisto prestaz. sanitarie da operatori accreditati</t>
  </si>
  <si>
    <t>EA0430</t>
  </si>
  <si>
    <t>Sopravvenienze passive v/terzi relative all'acquisto di beni e servizi</t>
  </si>
  <si>
    <t>EA0440</t>
  </si>
  <si>
    <t>Altre sopravvenienze passive v/terzi</t>
  </si>
  <si>
    <t>EA0450</t>
  </si>
  <si>
    <t>Insussistenze passive</t>
  </si>
  <si>
    <t>EA0460</t>
  </si>
  <si>
    <t>Insussistenze passive per quote FS vincolato</t>
  </si>
  <si>
    <t>EA0461</t>
  </si>
  <si>
    <t>Insussistenze passive v/Aziende sanitarie pubbliche della Regione</t>
  </si>
  <si>
    <t>EA0470</t>
  </si>
  <si>
    <t>Insussistenze passive v/terzi</t>
  </si>
  <si>
    <t>EA0480</t>
  </si>
  <si>
    <t>Insussistenze passive v/terzi relative alla mobilità extraregionale</t>
  </si>
  <si>
    <t>EA0490</t>
  </si>
  <si>
    <t>Insussistenze passive v/terzi relative al personale</t>
  </si>
  <si>
    <t>EA0500</t>
  </si>
  <si>
    <t>Insussistenze passive v/terzi relative alle convenzioni con medici di base</t>
  </si>
  <si>
    <t>EA0510</t>
  </si>
  <si>
    <t>Insussistenze passive v/terzi relative alle convenzioni per la specialistica</t>
  </si>
  <si>
    <t>EA0520</t>
  </si>
  <si>
    <t>Insussistenze passive v/terzi relative all'acquisto prestaz. sanitarie da operatori accreditati</t>
  </si>
  <si>
    <t>EA0530</t>
  </si>
  <si>
    <t>Insussistenze passive v/terzi relative all'acquisto di beni e servizi</t>
  </si>
  <si>
    <t>EA0540</t>
  </si>
  <si>
    <t>Altre insussistenze passive v/terzi</t>
  </si>
  <si>
    <t>EA0550</t>
  </si>
  <si>
    <t>EA0560</t>
  </si>
  <si>
    <t>YA0010</t>
  </si>
  <si>
    <t>IRAP relativa a personale dipendente</t>
  </si>
  <si>
    <t>YA0020</t>
  </si>
  <si>
    <t>IRAP relativa a collaboratori e personale assimilato a lavoro dipendente</t>
  </si>
  <si>
    <t>YA0030</t>
  </si>
  <si>
    <t>IRAP relativa ad attività di libera professione (intramoenia)</t>
  </si>
  <si>
    <t>YA0040</t>
  </si>
  <si>
    <t>IRAP relativa ad attività commerciale</t>
  </si>
  <si>
    <t>YA0050</t>
  </si>
  <si>
    <t>YA0060</t>
  </si>
  <si>
    <t>IRES su attività istituzionale</t>
  </si>
  <si>
    <t>YA0070</t>
  </si>
  <si>
    <t>IRES su attività commerciale</t>
  </si>
  <si>
    <t>YA0080</t>
  </si>
  <si>
    <t>Accantonamento a F.do Imposte (Accertamenti, condoni, ecc.)</t>
  </si>
  <si>
    <t>YA0090</t>
  </si>
  <si>
    <t>MINISTERO DELLA SALUTE</t>
  </si>
  <si>
    <t>CE</t>
  </si>
  <si>
    <t>Direzione Generale della Programmazione Sanitaria</t>
  </si>
  <si>
    <t>Direzione Generale della Digitalizzazione, del Sistema Informativo Sanitario e della Statistica</t>
  </si>
  <si>
    <t>MODELLO DI RILEVAZIONE DEL CONTO ECONOMICO 
ENTI DEL SERVIZIO SANITARIO NAZIONALE</t>
  </si>
  <si>
    <t>STRUTTURA RILEVATA</t>
  </si>
  <si>
    <t xml:space="preserve"> REGIONE</t>
  </si>
  <si>
    <t>CONSUNTIVO</t>
  </si>
  <si>
    <t>APPROVAZIONE BILANCIO DA PARTE DEL COLLEGIO SINDACALE</t>
  </si>
  <si>
    <t xml:space="preserve">NO  </t>
  </si>
  <si>
    <t>Cons</t>
  </si>
  <si>
    <t>CODICE</t>
  </si>
  <si>
    <t>DESCRIZIONE</t>
  </si>
  <si>
    <t>AA0010</t>
  </si>
  <si>
    <t>A.1)  Contributi in c/esercizio</t>
  </si>
  <si>
    <t>AA0020</t>
  </si>
  <si>
    <t>A.1.A)  Contributi da Regione o Prov. Aut. per quota F.S. regionale</t>
  </si>
  <si>
    <t>A.1.A.1)  da Regione o Prov. Aut. per quota F.S. regionale indistinto</t>
  </si>
  <si>
    <t>A.1.A.1.1) Finanziamento indistinto</t>
  </si>
  <si>
    <t>A.1.A.1.2) Finanziamento indistinto finalizzato da Regione</t>
  </si>
  <si>
    <t>A.1.A.1.3) Funzioni</t>
  </si>
  <si>
    <t>A.1.A.1.3.A) Funzioni - Pronto Soccorso</t>
  </si>
  <si>
    <t>A.1.A.1.3.B) Funzioni - Altro</t>
  </si>
  <si>
    <t>A.1.A.1.4) Quota finalizzata per il Piano aziendale di cui all'art. 1, comma 528, L. 208/2015</t>
  </si>
  <si>
    <t>A.1.A.2)  da Regione o Prov. Aut. per quota F.S. regionale vincolato</t>
  </si>
  <si>
    <t>A.1.B)  Contributi c/esercizio (extra fondo)</t>
  </si>
  <si>
    <t xml:space="preserve">A.1.B.1)  da Regione o Prov. Aut. (extra fondo) </t>
  </si>
  <si>
    <t>A.1.B.1.1)  Contributi da Regione o Prov. Aut. (extra fondo) vincolati</t>
  </si>
  <si>
    <t>A.1.B.1.4)  Contributi da Regione o Prov. Aut. (extra fondo) - Altro</t>
  </si>
  <si>
    <t xml:space="preserve">A.1.B.2)  Contributi da Aziende sanitarie pubbliche della Regione o Prov. Aut. (extra fondo) </t>
  </si>
  <si>
    <t>R</t>
  </si>
  <si>
    <t>A.1.B.2.1)  Contributi da Aziende sanitarie pubbliche della Regione o Prov. Aut. (extra fondo) vincolati</t>
  </si>
  <si>
    <t>A.1.B.2.2)  Contributi da Aziende sanitarie pubbliche della Regione o Prov. Aut. (extra fondo) altro</t>
  </si>
  <si>
    <t xml:space="preserve">A.1.B.3)  Contributi da Ministero della Salute e da altri soggetti pubblici (extra fondo) </t>
  </si>
  <si>
    <t>A.1.B.3.1)  Contributi da Ministero della Salute (extra fondo)</t>
  </si>
  <si>
    <t>A.1.B.3.2)  Contributi da altri soggetti pubblici (extra fondo) vincolati</t>
  </si>
  <si>
    <t>A.1.B.3.3)  Contributi da altri soggetti pubblici (extra fondo) L. 210/92</t>
  </si>
  <si>
    <t>A.1.B.3.4)  Contributi da altri soggetti pubblici (extra fondo) altro</t>
  </si>
  <si>
    <t>A.1.B.3.5) Contibuti da altri soggetti pubblici (extra fondo) - in attuazione dell’art.79, comma 1 sexies lettera c), del D.L. 112/2008, convertito con legge 133/2008 e della legge 23 dicembre 2009 n. 191.</t>
  </si>
  <si>
    <t>A.1.C)  Contributi c/esercizio per ricerca</t>
  </si>
  <si>
    <t>A.1.C.1)  Contributi da Ministero della Salute per ricerca corrente</t>
  </si>
  <si>
    <t>A.1.C.2)  Contributi da Ministero della Salute per ricerca finalizzata</t>
  </si>
  <si>
    <t>A.1.C.3)  Contributi da Regione ed altri soggetti pubblici per ricerca</t>
  </si>
  <si>
    <t>A.1.C.4)  Contributi da privati per ricerca</t>
  </si>
  <si>
    <t>A.1.D)  Contributi c/esercizio da privati</t>
  </si>
  <si>
    <t>A.2)  Rettifica contributi c/esercizio per destinazione ad investimenti</t>
  </si>
  <si>
    <t>A.2.A)  Rettifica contributi in c/esercizio per destinazione ad investimenti - da Regione o Prov. Aut. per quota F.S. regionale</t>
  </si>
  <si>
    <t>A.2.B)  Rettifica contributi in c/esercizio per destinazione ad investimenti - altri contributi</t>
  </si>
  <si>
    <t>A.3) Utilizzo fondi per quote inutilizzate contributi finalizzati e vincolati di esercizi precedenti</t>
  </si>
  <si>
    <t>A.3.A)  Utilizzo fondi per quote inutilizzate contributi di esercizi precedenti da Regione o Prov. Aut. per quota F.S. regionale indistinto finalizzato</t>
  </si>
  <si>
    <t>A.3.B)  Utilizzo fondi per quote inutilizzate contributi di esercizi precedenti da Regione o Prov. Aut. per quota F.S. regionale vincolato</t>
  </si>
  <si>
    <t>A.3.C) Utilizzo fondi per quote inutilizzate contributi di esercizi precedenti da soggetti pubblici (extra fondo) vincolati</t>
  </si>
  <si>
    <t>A.3.D)  Utilizzo fondi per quote inutilizzate contributi di esercizi precedenti per ricerca</t>
  </si>
  <si>
    <t>A.3.E) Utilizzo fondi per quote inutilizzate contributi vincolati di esercizi precedenti da privati</t>
  </si>
  <si>
    <t>AA0320</t>
  </si>
  <si>
    <t>A.4)  Ricavi per prestazioni sanitarie e sociosanitarie a rilevanza sanitaria</t>
  </si>
  <si>
    <t xml:space="preserve">A.4.A)  Ricavi per prestazioni sanitarie e sociosanitarie a rilevanza sanitaria erogate a soggetti pubblici </t>
  </si>
  <si>
    <t>A.4.A.1)  Ricavi per prestaz. sanitarie  e sociosanitarie a rilevanza sanitaria erogate ad Aziende sanitarie pubbliche della Regione</t>
  </si>
  <si>
    <t>A.4.A.1.1) Prestazioni di ricovero</t>
  </si>
  <si>
    <t>A.4.A.1.2) Prestazioni di specialistica ambulatoriale</t>
  </si>
  <si>
    <t>A.4.A.1.3) Prestazioni di pronto soccorso non seguite da ricovero</t>
  </si>
  <si>
    <t>A.4.A.1.4) Prestazioni di psichiatria residenziale e semiresidenziale</t>
  </si>
  <si>
    <t>A.4.A.1.5) Prestazioni di File F</t>
  </si>
  <si>
    <t>A.4.A.1.6) Prestazioni servizi MMG, PLS, Contin. assistenziale</t>
  </si>
  <si>
    <t>A.4.A.1.7) Prestazioni servizi farmaceutica convenzionata</t>
  </si>
  <si>
    <t>A.4.A.1.8) Prestazioni termali</t>
  </si>
  <si>
    <t>A.4.A.1.9) Prestazioni trasporto ambulanze ed elisoccorso</t>
  </si>
  <si>
    <t>A.4.A.1.10) Prestazioni assistenza integrativa</t>
  </si>
  <si>
    <t>A.4.A.1.11) Prestazioni assistenza protesica</t>
  </si>
  <si>
    <t>A.4.A.1.12) Prestazioni assistenza riabilitativa extraospedaliera</t>
  </si>
  <si>
    <t>A.4.A.1.13) Ricavi per cessione di emocomponenti e cellule staminali</t>
  </si>
  <si>
    <t>A.4.A.1.14) Prestazioni assistenza domiciliare integrata (ADI)</t>
  </si>
  <si>
    <t xml:space="preserve">A.4.A.1.15) Altre prestazioni sanitarie e socio-sanitarie a rilevanza sanitaria </t>
  </si>
  <si>
    <t xml:space="preserve">A.4.A.2) Ricavi per prestaz. sanitarie e sociosanitarie a rilevanza sanitaria erogate ad altri soggetti pubblici </t>
  </si>
  <si>
    <t>A.4.A.3) Ricavi per prestaz. sanitarie e sociosanitarie a rilevanza sanitaria erogate a soggetti pubblici Extraregione</t>
  </si>
  <si>
    <t>S</t>
  </si>
  <si>
    <t>A.4.A.3.1) Prestazioni di ricovero</t>
  </si>
  <si>
    <t>A.4.A.3.2) Prestazioni ambulatoriali</t>
  </si>
  <si>
    <t>A.4.A.3.3) Prestazioni pronto soccorso non seguite da ricovero</t>
  </si>
  <si>
    <t>SS</t>
  </si>
  <si>
    <t>A.4.A.3.4) Prestazioni di psichiatria non soggetta a compensazione (resid. e semiresid.)</t>
  </si>
  <si>
    <t>A.4.A.3.5) Prestazioni di File F</t>
  </si>
  <si>
    <t>A.4.A.3.6) Prestazioni servizi MMG, PLS, Contin. assistenziale Extraregione</t>
  </si>
  <si>
    <t>A.4.A.3.7) Prestazioni servizi farmaceutica convenzionata Extraregione</t>
  </si>
  <si>
    <t>A.4.A.3.8) Prestazioni termali Extraregione</t>
  </si>
  <si>
    <t>A.4.A.3.9) Prestazioni trasporto ambulanze ed elisoccorso Extraregione</t>
  </si>
  <si>
    <t>A.4.A.3.10) Prestazioni assistenza integrativa da pubblico (extraregione)</t>
  </si>
  <si>
    <t>A.4.A.3.11) Prestazioni assistenza protesica da pubblico (extraregione)</t>
  </si>
  <si>
    <t>A.4.A.3.12) Ricavi per cessione di emocomponenti e cellule staminali Extraregione</t>
  </si>
  <si>
    <t>A.4.A.3.13) Ricavi GSA per differenziale saldo mobilità interregionale</t>
  </si>
  <si>
    <t>A.4.A.3.14) Altre prestazioni sanitarie e sociosanitarie a rilevanza sanitaria erogate a soggetti pubblici Extraregione</t>
  </si>
  <si>
    <t>A.4.A.3.15) Altre prestazioni sanitarie e sociosanitarie a rilevanza sanitaria non soggette a compensazione Extraregione</t>
  </si>
  <si>
    <t>A.4.A.3.15.A) Prestazioni di assistenza riabilitativa non soggette a compensazione Extraregione</t>
  </si>
  <si>
    <t>A.4.A.3.15.B) Altre prestazioni sanitarie e socio-sanitarie a rilevanza sanitaria non soggette a compensazione Extraregione</t>
  </si>
  <si>
    <t>A.4.A.3.16) Altre prestazioni sanitarie a rilevanza sanitaria - Mobilità attiva Internazionale</t>
  </si>
  <si>
    <t>A.4.A.3.17) Altre prestazioni sanitarie a rilevanza sanitaria - Mobilità attiva Internazionale rilevata dalle AO, AOU, IRCCS.</t>
  </si>
  <si>
    <t>A.4.A.3.18) Altre prestazioni sanitarie e sociosanitarie a rilevanza sanitaria ad Aziende sanitarie e casse mutua estera - (fatturate direttamente)</t>
  </si>
  <si>
    <t>A.4.B)  Ricavi per prestazioni sanitarie e sociosanitarie a rilevanza sanitaria erogate da privati v/residenti Extraregione in compensazione (mobilità attiva)</t>
  </si>
  <si>
    <t>A.4.B.1)  Prestazioni di ricovero da priv. Extraregione in compensazione (mobilità attiva)</t>
  </si>
  <si>
    <t>A.4.B.2)  Prestazioni ambulatoriali da priv. Extraregione in compensazione  (mobilità attiva)</t>
  </si>
  <si>
    <t>A.4.B.3)  Prestazioni  di pronto soccorso non seguite da ricovero da priv. Extraregione in compensazione  (mobilità attiva)</t>
  </si>
  <si>
    <t>A.4.B.4)  Prestazioni di File F da priv. Extraregione in compensazione (mobilità attiva)</t>
  </si>
  <si>
    <t>A.4.B.5)  Altre prestazioni sanitarie e sociosanitarie a rilevanza sanitaria erogate da privati v/residenti Extraregione in compensazione (mobilità attiva)</t>
  </si>
  <si>
    <t xml:space="preserve">A.4.C)  Ricavi per prestazioni sanitarie e sociosanitarie a rilevanza sanitaria erogate a privati </t>
  </si>
  <si>
    <t>AA0670</t>
  </si>
  <si>
    <t>A.4.D)  Ricavi per prestazioni sanitarie erogate in regime di intramoenia</t>
  </si>
  <si>
    <t>A.4.D.1)  Ricavi per prestazioni sanitarie intramoenia - Area ospedaliera</t>
  </si>
  <si>
    <t>A.4.D.2)  Ricavi per prestazioni sanitarie intramoenia - Area specialistica</t>
  </si>
  <si>
    <t>A.4.D.3)  Ricavi per prestazioni sanitarie intramoenia - Area sanità pubblica</t>
  </si>
  <si>
    <t>A.4.D.4)  Ricavi per prestazioni sanitarie intramoenia - Consulenze (ex art. 55 c.1 lett. c), d) ed ex art. 57-58)</t>
  </si>
  <si>
    <t>A.4.D.5)  Ricavi per prestazioni sanitarie intramoenia - Consulenze (ex art. 55 c.1 lett. c), d) ed ex art. 57-58) (Aziende sanitarie pubbliche della Regione)</t>
  </si>
  <si>
    <t>A.4.D.6)  Ricavi per prestazioni sanitarie intramoenia - Altro</t>
  </si>
  <si>
    <t>A.4.D.7)  Ricavi per prestazioni sanitarie intramoenia - Altro (Aziende sanitarie pubbliche della Regione)</t>
  </si>
  <si>
    <t>AA0750</t>
  </si>
  <si>
    <t>A.5) Concorsi, recuperi e rimborsi</t>
  </si>
  <si>
    <t>A.5.A) Rimborsi assicurativi</t>
  </si>
  <si>
    <t>AA0770</t>
  </si>
  <si>
    <t>A.5.B) Concorsi, recuperi e rimborsi da Regione</t>
  </si>
  <si>
    <t>A.5.B.1) Rimborso degli oneri stipendiali del personale dell'azienda in posizione di comando presso la Regione</t>
  </si>
  <si>
    <t>A.5.B.2) Altri concorsi, recuperi e rimborsi da parte della Regione</t>
  </si>
  <si>
    <t>AA0800</t>
  </si>
  <si>
    <t>A.5.C) Concorsi, recuperi e rimborsi da Aziende sanitarie pubbliche della Regione</t>
  </si>
  <si>
    <t>A.5.C.1) Rimborso degli oneri stipendiali del personale dipendente dell'azienda in posizione di comando presso Aziende sanitarie pubbliche della Regione</t>
  </si>
  <si>
    <t>A.5.C.2) Rimborsi per acquisto beni da parte di Aziende sanitarie pubbliche della Regione</t>
  </si>
  <si>
    <t>A.5.C.3) Altri concorsi, recuperi e rimborsi da parte di Aziende sanitarie pubbliche della Regione</t>
  </si>
  <si>
    <t>A.5.C.4) Altri concorsi, recuperi e rimborsi da parte della Regione - GSA</t>
  </si>
  <si>
    <t>A.5.D) Concorsi, recuperi e rimborsi da altri soggetti pubblici</t>
  </si>
  <si>
    <t>A.5.D.1) Rimborso degli oneri stipendiali del personale dipendente dell'azienda in posizione di comando presso altri soggetti pubblici</t>
  </si>
  <si>
    <t>A.5.D.2) Rimborsi per acquisto beni da parte di altri soggetti pubblici</t>
  </si>
  <si>
    <t>A.5.D.3) Altri concorsi, recuperi e rimborsi da parte di altri soggetti pubblici</t>
  </si>
  <si>
    <t>A.5.E) Concorsi, recuperi e rimborsi da privati</t>
  </si>
  <si>
    <t>A.5.E.1) Rimborso da aziende farmaceutiche per Pay back</t>
  </si>
  <si>
    <t>A.5.E.1.1) Pay-back per il superamento del tetto della spesa farmaceutica territoriale</t>
  </si>
  <si>
    <t>A.5.E.1.2) Pay-back per superamento del tetto della spesa farmaceutica ospedaliera</t>
  </si>
  <si>
    <t>A.5.E.1.3) Ulteriore Pay-back</t>
  </si>
  <si>
    <t>A.5.E.2) Rimborso per Pay back sui dispositivi medici</t>
  </si>
  <si>
    <t>A.5.E.3) Altri concorsi, recuperi e rimborsi da privati</t>
  </si>
  <si>
    <t>A.6)  Compartecipazione alla spesa per prestazioni sanitarie (Ticket)</t>
  </si>
  <si>
    <t>A.6.A)  Compartecipazione alla spesa per prestazioni sanitarie - Ticket sulle prestazioni di specialistica ambulatoriale e APA-PAC</t>
  </si>
  <si>
    <t>A.6.B)  Compartecipazione alla spesa per prestazioni sanitarie - Ticket sul pronto soccorso</t>
  </si>
  <si>
    <t>A.6.C)  Compartecipazione alla spesa per prestazioni sanitarie (Ticket) - Altro</t>
  </si>
  <si>
    <t>A.7)  Quota contributi c/capitale imputata all'esercizio</t>
  </si>
  <si>
    <t>A.7.A) Quota imputata all'esercizio dei finanziamenti per investimenti dallo Stato</t>
  </si>
  <si>
    <t xml:space="preserve">A.7.B)  Quota imputata all'esercizio dei finanziamenti per investimenti da Regione </t>
  </si>
  <si>
    <t>A.7.C)  Quota imputata all'esercizio dei finanziamenti per beni di prima dotazione</t>
  </si>
  <si>
    <t>A.7.D) Quota imputata all'esercizio dei contributi in c/ esercizio FSR destinati ad investimenti</t>
  </si>
  <si>
    <t>A.7.E) Quota imputata all'esercizio degli altri contributi in c/ esercizio destinati ad investimenti</t>
  </si>
  <si>
    <t>A.7.F) Quota imputata all'esercizio di altre poste del patrimonio netto</t>
  </si>
  <si>
    <t>A.8)  Incrementi delle immobilizzazioni per lavori interni</t>
  </si>
  <si>
    <t>A.9) Altri ricavi e proventi</t>
  </si>
  <si>
    <t>A.9.A) Ricavi per prestazioni non sanitarie</t>
  </si>
  <si>
    <t>A.9.B) Fitti attivi ed altri proventi da attività immobiliari</t>
  </si>
  <si>
    <t>A.9.C) Altri proventi diversi</t>
  </si>
  <si>
    <t>AZ9999</t>
  </si>
  <si>
    <t>Totale valore della produzione (A)</t>
  </si>
  <si>
    <t>B)  Costi della produzione</t>
  </si>
  <si>
    <t>B.1)  Acquisti di beni</t>
  </si>
  <si>
    <t>B.1.A)  Acquisti di beni sanitari</t>
  </si>
  <si>
    <t>B.1.A.1)  Prodotti farmaceutici ed emoderivati</t>
  </si>
  <si>
    <t>B.1.A.1.1) Medicinali con AIC, ad eccezione di vaccini, emoderivati di produzione regionale, ossigeno e altri gas medicali</t>
  </si>
  <si>
    <t>B.1.A.1.2) Medicinali senza AIC</t>
  </si>
  <si>
    <t>B.1.A.1.3) Ossigeno e altri gas medicali</t>
  </si>
  <si>
    <t>B.1.A.1.4) Emoderivati di produzione regionale</t>
  </si>
  <si>
    <t>B.1.A.1.4.1) Emoderivati di produzione regionale da pubblico (Aziende sanitarie pubbliche della Regione) - Mobilità intraregionale</t>
  </si>
  <si>
    <t>B.1.A.1.4.2) Emoderivati di produzione regionale da pubblico (Aziende sanitarie pubbliche della Regione) - Mobilità extraregionale</t>
  </si>
  <si>
    <t>B.1.A.1.4.3) Emoderivati di produzione regionale da altri soggetti</t>
  </si>
  <si>
    <t>B.1.A.2)  Sangue ed emocomponenti</t>
  </si>
  <si>
    <t>B.1.A.2.1) da pubblico (Aziende sanitarie pubbliche della Regione) – Mobilità intraregionale</t>
  </si>
  <si>
    <t>B.1.A.2.2) da pubblico (Aziende sanitarie pubbliche extra Regione) – Mobilità extraregionale</t>
  </si>
  <si>
    <t>B.1.A.2.3) da altri soggetti</t>
  </si>
  <si>
    <t>B.1.A.3) Dispositivi medici</t>
  </si>
  <si>
    <t xml:space="preserve">B.1.A.3.1)  Dispositivi medici </t>
  </si>
  <si>
    <t>B.1.A.3.2)  Dispositivi medici impiantabili attivi</t>
  </si>
  <si>
    <t>B.1.A.3.3)  Dispositivi medico diagnostici in vitro (IVD)</t>
  </si>
  <si>
    <t>B.1.A.4)  Prodotti dietetici</t>
  </si>
  <si>
    <t>B.1.A.5)  Materiali per la profilassi (vaccini)</t>
  </si>
  <si>
    <t>B.1.A.6)  Prodotti chimici</t>
  </si>
  <si>
    <t>B.1.A.7)  Materiali e prodotti per uso veterinario</t>
  </si>
  <si>
    <t>B.1.A.8)  Altri beni e prodotti sanitari</t>
  </si>
  <si>
    <t>B.1.A.9)  Beni e prodotti sanitari da Aziende sanitarie pubbliche della Regione</t>
  </si>
  <si>
    <t>B.1.A.9.1)  Prodotti farmaceutici ed emoderivati</t>
  </si>
  <si>
    <t>B.1.A.9.3) Dispositivi medici</t>
  </si>
  <si>
    <t>B.1.A.9.4)  Prodotti dietetici</t>
  </si>
  <si>
    <t>B.1.A.9.5)  Materiali per la profilassi (vaccini)</t>
  </si>
  <si>
    <t>B.1.A.9.6)  Prodotti chimici</t>
  </si>
  <si>
    <t>B.1.A.9.7)  Materiali e prodotti per uso veterinario</t>
  </si>
  <si>
    <t>B.1.A.9.8)  Altri beni e prodotti sanitari</t>
  </si>
  <si>
    <t>B.1.B)  Acquisti di beni non sanitari</t>
  </si>
  <si>
    <t>B.1.B.1)  Prodotti alimentari</t>
  </si>
  <si>
    <t>B.1.B.2)  Materiali di guardaroba, di pulizia e di convivenza in genere</t>
  </si>
  <si>
    <t>B.1.B.3)  Combustibili, carburanti e lubrificanti</t>
  </si>
  <si>
    <t>B.1.B.4)  Supporti informatici e cancelleria</t>
  </si>
  <si>
    <t>B.1.B.5)  Materiale per la manutenzione</t>
  </si>
  <si>
    <t>B.1.B.6)  Altri beni e prodotti non sanitari</t>
  </si>
  <si>
    <t>B.1.B.7)  Beni e prodotti non sanitari da Aziende sanitarie pubbliche della Regione</t>
  </si>
  <si>
    <t>B.2)  Acquisti di servizi</t>
  </si>
  <si>
    <t>B.2.A)   Acquisti servizi sanitari</t>
  </si>
  <si>
    <t>B.2.A.1)   Acquisti servizi sanitari per medicina di base</t>
  </si>
  <si>
    <t>B.2.A.1.1) - da convenzione</t>
  </si>
  <si>
    <t>B.2.A.1.1.A) Costi per assistenza MMG</t>
  </si>
  <si>
    <t>B.2.A.1.1.B) Costi per assistenza PLS</t>
  </si>
  <si>
    <t>B.2.A.1.1.C) Costi per assistenza Continuità assistenziale</t>
  </si>
  <si>
    <t>B.2.A.1.1.D) Altro (medicina dei servizi, psicologi, medici 118, ecc)</t>
  </si>
  <si>
    <t>B.2.A.1.2) - da pubblico (Aziende sanitarie pubbliche della Regione) - Mobilità intraregionale</t>
  </si>
  <si>
    <t>B.2.A.1.3) - da pubblico (Aziende sanitarie pubbliche Extraregione) - Mobilità extraregionale</t>
  </si>
  <si>
    <t>B.2.A.2)   Acquisti servizi sanitari per farmaceutica</t>
  </si>
  <si>
    <t>B.2.A.2.1) - da convenzione</t>
  </si>
  <si>
    <t>B.2.A.2.2) - da pubblico (Aziende sanitarie pubbliche della Regione)- Mobilità intraregionale</t>
  </si>
  <si>
    <t>B.2.A.2.3) - da pubblico (Extraregione)</t>
  </si>
  <si>
    <t>B.2.A.3)   Acquisti servizi sanitari per assistenza specialistica ambulatoriale</t>
  </si>
  <si>
    <t>B.2.A.3.1) - da pubblico (Aziende sanitarie pubbliche della Regione)</t>
  </si>
  <si>
    <t>B.2.A.3.2) prestazioni di pronto soccorso  non seguite da ricovero - da pubblico (Aziende sanitarie pubbliche della Regione)</t>
  </si>
  <si>
    <t>B.2.A.3.3) - da pubblico (altri soggetti pubbl. della Regione)</t>
  </si>
  <si>
    <t>B.2.A.3.4) prestazioni di pronto soccorso  non seguite da ricovero - da pubblico (altri soggetti pubbl. della Regione)</t>
  </si>
  <si>
    <t>B.2.A.3.5) - da pubblico (Extraregione)</t>
  </si>
  <si>
    <t>B.2.A.3.6) prestazioni di pronto soccorso  non seguite da ricovero - da pubblico (Extraregione)</t>
  </si>
  <si>
    <t>B.2.A.3.7) - da privato - Medici SUMAI</t>
  </si>
  <si>
    <t>B.2.A.3.8) - da privato</t>
  </si>
  <si>
    <t>B.2.A.3.8.A) Servizi sanitari per assistenza specialistica da IRCCS privati e Policlinici privati</t>
  </si>
  <si>
    <t>B.2.A.3.8.B) Servizi sanitari per prestazioni di pronto soccorso non seguite da ricovero - da IRCCS privati e Policlinici privati</t>
  </si>
  <si>
    <t>B.2.A.3.8.C) Servizi sanitari per assistenza specialistica da Ospedali Classificati privati</t>
  </si>
  <si>
    <t>B.2.A.3.8.D) Servizi sanitari per prestazioni di pronto soccorso non seguite da ricovero - da Ospedali Classificati privati</t>
  </si>
  <si>
    <t>B.2.A.3.8.E) Servizi sanitari per assistenza specialistica da Case di Cura private</t>
  </si>
  <si>
    <t>B.2.A.3.8.F) Servizi sanitari per prestazioni di pronto soccorso non seguite da ricovero - da Case di Cura private</t>
  </si>
  <si>
    <t>B.2.A.3.8.G) Servizi sanitari per assistenza specialistica da altri privati</t>
  </si>
  <si>
    <t>B.2.A.3.8.H) Servizi sanitari per prestazioni di pronto soccorso non seguite da ricovero - da altri privati</t>
  </si>
  <si>
    <t>B.2.A.3.9) - da privato per cittadini non residenti - Extraregione (mobilità attiva in compensazione)</t>
  </si>
  <si>
    <t>B.2.A.3.10) Servizi sanitari per prestazioni di pronto soccorso non seguite da ricovero - da privato per cittadini non residenti - Extraregione (mobilità attiva in compensazione)</t>
  </si>
  <si>
    <t>B.2.A.4)   Acquisti servizi sanitari per assistenza riabilitativa</t>
  </si>
  <si>
    <t>B.2.A.4.1) - da pubblico (Aziende sanitarie pubbliche della Regione)</t>
  </si>
  <si>
    <t>B.2.A.4.2) - da pubblico (altri soggetti pubbl. della Regione)</t>
  </si>
  <si>
    <t>B.2.A.4.3) - da pubblico (Extraregione) non soggetti a compensazione</t>
  </si>
  <si>
    <t>B.2.A.4.4) - da privato (intraregionale)</t>
  </si>
  <si>
    <t>B.2.A.4.5) - da privato (extraregionale)</t>
  </si>
  <si>
    <t>B.2.A.5)   Acquisti servizi sanitari per assistenza integrativa</t>
  </si>
  <si>
    <t>B.2.A.5.1) - da pubblico (Aziende sanitarie pubbliche della Regione)</t>
  </si>
  <si>
    <t>B.2.A.5.2) - da pubblico (altri soggetti pubbl. della Regione)</t>
  </si>
  <si>
    <t>B.2.A.5.3) - da pubblico (Extraregione)</t>
  </si>
  <si>
    <t>B.2.A.5.4) - da privato</t>
  </si>
  <si>
    <t>BA0750</t>
  </si>
  <si>
    <t>B.2.A.6)   Acquisti servizi sanitari per assistenza protesica</t>
  </si>
  <si>
    <t>B.2.A.6.1) - da pubblico (Aziende sanitarie pubbliche della Regione)</t>
  </si>
  <si>
    <t>B.2.A.6.2) - da pubblico (altri soggetti pubbl. della Regione)</t>
  </si>
  <si>
    <t>B.2.A.6.3) - da pubblico (Extraregione)</t>
  </si>
  <si>
    <t>B.2.A.6.4) - da privato</t>
  </si>
  <si>
    <t>B.2.A.7)   Acquisti servizi sanitari per assistenza ospedaliera</t>
  </si>
  <si>
    <t>B.2.A.7.1) - da pubblico (Aziende sanitarie pubbliche della Regione)</t>
  </si>
  <si>
    <t>B.2.A.7.2) - da pubblico (altri soggetti pubbl. della Regione)</t>
  </si>
  <si>
    <t>B.2.A.7.3) - da pubblico (Extraregione)</t>
  </si>
  <si>
    <t>B.2.A.7.4) - da privato</t>
  </si>
  <si>
    <t>B.2.A.7.4.A) Servizi sanitari per assistenza ospedaliera da IRCCS privati e Policlinici privati</t>
  </si>
  <si>
    <t>B.2.A.7.4.B) Servizi sanitari per assistenza ospedaliera da Ospedali Classificati privati</t>
  </si>
  <si>
    <t>B.2.A.7.4.C) Servizi sanitari per assistenza ospedaliera da Case di Cura private</t>
  </si>
  <si>
    <t>B.2.A.7.4.D) Servizi sanitari per assistenza ospedaliera da altri privati</t>
  </si>
  <si>
    <t>B.2.A.7.5) - da privato per cittadini non residenti - Extraregione (mobilità attiva in compensazione)</t>
  </si>
  <si>
    <t>B.2.A.8)   Acquisto prestazioni di psichiatria residenziale e semiresidenziale</t>
  </si>
  <si>
    <t>B.2.A.8.1) - da pubblico (Aziende sanitarie pubbliche della Regione)</t>
  </si>
  <si>
    <t>B.2.A.8.2) - da pubblico (altri soggetti pubbl. della Regione)</t>
  </si>
  <si>
    <t>B.2.A.8.3) - da pubblico (Extraregione) - non soggette a compensazione</t>
  </si>
  <si>
    <t>B.2.A.8.4) - da privato (intraregionale)</t>
  </si>
  <si>
    <t>B.2.A.8.5) - da privato (extraregionale)</t>
  </si>
  <si>
    <t>B.2.A.9)   Acquisto prestazioni di distribuzione farmaci File F</t>
  </si>
  <si>
    <t>B.2.A.9.1) - da pubblico (Aziende sanitarie pubbliche della Regione) - Mobilità intraregionale</t>
  </si>
  <si>
    <t>B.2.A.9.2) - da pubblico (altri soggetti pubbl. della Regione)</t>
  </si>
  <si>
    <t>B.2.A.9.3) - da pubblico (Extraregione)</t>
  </si>
  <si>
    <t>B.2.A.9.4) - da privato (intraregionale)</t>
  </si>
  <si>
    <t>B.2.A.9.5) - da privato (extraregionale)</t>
  </si>
  <si>
    <t>B.2.A.9.6) - da privato per cittadini non residenti - Extraregione (mobilità attiva in compensazione)</t>
  </si>
  <si>
    <t>B.2.A.10)   Acquisto prestazioni termali in convenzione</t>
  </si>
  <si>
    <t>B.2.A.10.1) - da pubblico (Aziende sanitarie pubbliche della Regione) - Mobilità intraregionale</t>
  </si>
  <si>
    <t>B.2.A.10.2) - da pubblico (altri soggetti pubbl. della Regione)</t>
  </si>
  <si>
    <t>B.2.A.10.3) - da pubblico (Extraregione)</t>
  </si>
  <si>
    <t>B.2.A.10.4) - da privato</t>
  </si>
  <si>
    <t>B.2.A.10.5) - da privato per cittadini non residenti - Extraregione (mobilità attiva in compensazione)</t>
  </si>
  <si>
    <t>B.2.A.11)   Acquisto prestazioni di trasporto sanitario</t>
  </si>
  <si>
    <t>B.2.A.11.1) - da pubblico (Aziende sanitarie pubbliche della Regione) - Mobilità intraregionale</t>
  </si>
  <si>
    <t>B.2.A.11.2) - da pubblico (altri soggetti pubbl. della Regione)</t>
  </si>
  <si>
    <t>B.2.A.11.3) - da pubblico (Extraregione)</t>
  </si>
  <si>
    <t>B.2.A.11.4) - da privato</t>
  </si>
  <si>
    <t>B.2.A.12)   Acquisto prestazioni Socio-Sanitarie a rilevanza sanitaria</t>
  </si>
  <si>
    <t>B.2.A.12.1) - da pubblico (Aziende sanitarie pubbliche della Regione) - Mobilità intraregionale</t>
  </si>
  <si>
    <t>B.2.A.12.1.A) Assistenza domiciliare integrata (ADI)</t>
  </si>
  <si>
    <t>B.2.A.12.1.B) Altre prestazioni socio-sanitarie a rilevanza sanitaria</t>
  </si>
  <si>
    <t>B.2.A.12.2) - da pubblico (altri soggetti pubblici della Regione)</t>
  </si>
  <si>
    <t>B.2.A.12.3) - da pubblico  (Extraregione) - Acquisto di Altre prestazioni sociosanitarie a rilevanza sanitaria erogate a soggetti pubblici Extraregione</t>
  </si>
  <si>
    <t>B.2.A.12.4) - da pubblico (Extraregione) non soggette a compensazione</t>
  </si>
  <si>
    <t>B.2.A.12.5) - da privato (intraregionale)</t>
  </si>
  <si>
    <t>B.2.A.12.6) - da privato (extraregionale)</t>
  </si>
  <si>
    <t>B.2.A.13)  Compartecipazione al personale per att. libero-prof. (intramoenia)</t>
  </si>
  <si>
    <t>B.2.A.13.1)  Compartecipazione al personale per att. libero professionale intramoenia - Area ospedaliera</t>
  </si>
  <si>
    <t>B.2.A.13.2)  Compartecipazione al personale per att. libero professionale intramoenia- Area specialistica</t>
  </si>
  <si>
    <t>B.2.A.13.3)  Compartecipazione al personale per att. libero professionale intramoenia - Area sanità pubblica</t>
  </si>
  <si>
    <t>B.2.A.13.4)  Compartecipazione al personale per att. libero professionale intramoenia - Consulenze (ex art. 55 c.1 lett. c), d) ed ex Art. 57-58)</t>
  </si>
  <si>
    <t>B.2.A.13.5)  Compartecipazione al personale per att. libero professionale intramoenia - Consulenze (ex art. 55 c.1 lett. c), d) ed ex Art. 57-58) (Aziende sanitarie pubbliche della Regione)</t>
  </si>
  <si>
    <t>B.2.A.13.6)  Compartecipazione al personale per att. libero professionale intramoenia - Altro</t>
  </si>
  <si>
    <t>B.2.A.13.7)  Compartecipazione al personale per att. libero  professionale intramoenia - Altro (Aziende sanitarie pubbliche della Regione)</t>
  </si>
  <si>
    <t>B.2.A.14)  Rimborsi, assegni e contributi sanitari</t>
  </si>
  <si>
    <t>B.2.A.14.1)  Contributi ad associazioni di volontariato</t>
  </si>
  <si>
    <t>B.2.A.14.2)  Rimborsi per cure all'estero</t>
  </si>
  <si>
    <t>B.2.A.14.3)  Contributi a società partecipate e/o enti dipendenti della Regione</t>
  </si>
  <si>
    <t>B.2.A.14.4)  Contributo Legge 210/92</t>
  </si>
  <si>
    <t>B.2.A.14.5)  Altri rimborsi, assegni e contributi</t>
  </si>
  <si>
    <t>B.2.A.14.6)  Rimborsi, assegni e contributi v/Aziende sanitarie pubbliche della Regione</t>
  </si>
  <si>
    <t>B.2.A.14.7)  Rimborsi, assegni e contributi v/Regione - GSA</t>
  </si>
  <si>
    <t>B.2.A.15)  Consulenze, Collaborazioni,  Interinale e altre prestazioni di lavoro sanitarie e sociosanitarie</t>
  </si>
  <si>
    <t>B.2.A.15.1) Consulenze sanitarie e sociosanitarieda Aziende sanitarie pubbliche della Regione</t>
  </si>
  <si>
    <t>B.2.A.15.2) Consulenze sanitarie e sociosanitarieda terzi - Altri soggetti pubblici</t>
  </si>
  <si>
    <t>B.2.A.15.3) Consulenze, Collaborazioni,  Interinale e altre prestazioni di lavoro sanitarie e sociosanitarie da privato</t>
  </si>
  <si>
    <t>B.2.A.15.3.A) Consulenze sanitarie da privato - articolo 55, comma 2, CCNL 8 giugno 2000</t>
  </si>
  <si>
    <t>B.2.A.15.3.B) Altre consulenze sanitarie e sociosanitarie da privato</t>
  </si>
  <si>
    <t>B.2.A.15.3.C) Collaborazioni coordinate e continuative sanitarie e sociosanitarie da privato</t>
  </si>
  <si>
    <t xml:space="preserve">B.2.A.15.3.D) Indennità a personale universitario - area sanitaria </t>
  </si>
  <si>
    <t xml:space="preserve">B.2.A.15.3.E) Lavoro interinale - area sanitaria </t>
  </si>
  <si>
    <t xml:space="preserve">B.2.A.15.3.F) Altre collaborazioni e prestazioni di lavoro - area sanitaria </t>
  </si>
  <si>
    <t>B.2.A.15.4) Rimborso oneri stipendiali del personale sanitario in comando</t>
  </si>
  <si>
    <t>B.2.A.15.4.A) Rimborso oneri stipendiali personale sanitario in comando da Aziende sanitarie pubbliche della Regione</t>
  </si>
  <si>
    <t>B.2.A.15.4.B) Rimborso oneri stipendiali personale sanitario in comando da Regioni, soggetti pubblici e da Università</t>
  </si>
  <si>
    <t>B.2.A.15.4.C) Rimborso oneri stipendiali personale sanitario in comando da aziende di altre Regioni (Extraregione)</t>
  </si>
  <si>
    <t>B.2.A.16) Altri servizi sanitari e sociosanitari a rilevanza sanitaria</t>
  </si>
  <si>
    <t>B.2.A.16.1)  Altri servizi sanitari e sociosanitari a rilevanza sanitaria da pubblico - Aziende sanitarie pubbliche della Regione</t>
  </si>
  <si>
    <t>B.2.A.16.2)  Altri servizi sanitari e sociosanitari  a rilevanza sanitaria da pubblico - Altri soggetti pubblici della Regione</t>
  </si>
  <si>
    <t>B.2.A.16.3) Altri servizi sanitari e sociosanitari a rilevanza sanitaria da pubblico (Extraregione)</t>
  </si>
  <si>
    <t>B.2.A.16.4)  Altri servizi sanitari da privato</t>
  </si>
  <si>
    <t>B.2.A.16.5)  Costi per servizi sanitari - Mobilità internazionale passiva</t>
  </si>
  <si>
    <t>B.2.A.16.6)  Costi per servizi sanitari - Mobilità internazionale passiva rilevata dalle ASL</t>
  </si>
  <si>
    <t>B.2.A.16.7) Costi per prestazioni sanitarie erogate da aziende sanitarie estere (fatturate direttamente)</t>
  </si>
  <si>
    <t>B.2.A.17) Costi GSA per differenziale saldo mobilità interregionale</t>
  </si>
  <si>
    <t>B.2.B) Acquisti di servizi non sanitari</t>
  </si>
  <si>
    <t xml:space="preserve">B.2.B.1) Servizi non sanitari </t>
  </si>
  <si>
    <t>B.2.B.1.1)   Lavanderia</t>
  </si>
  <si>
    <t>B.2.B.1.2)   Pulizia</t>
  </si>
  <si>
    <t>B.2.B.1.3)   Mensa</t>
  </si>
  <si>
    <t>B.2.B.1.3.A)   Mensa dipendenti</t>
  </si>
  <si>
    <t>B.2.B.1.3.B)   Mensa degenti</t>
  </si>
  <si>
    <t>B.2.B.1.4)   Riscaldamento</t>
  </si>
  <si>
    <t>B.2.B.1.5)   Servizi di assistenza informatica</t>
  </si>
  <si>
    <t>B.2.B.1.6)   Servizi trasporti (non sanitari)</t>
  </si>
  <si>
    <t>B.2.B.1.7)   Smaltimento rifiuti</t>
  </si>
  <si>
    <t>B.2.B.1.8)   Utenze telefoniche</t>
  </si>
  <si>
    <t>B.2.B.1.9)   Utenze elettricità</t>
  </si>
  <si>
    <t>B.2.B.1.10)   Altre utenze</t>
  </si>
  <si>
    <t>B.2.B.1.11)  Premi di assicurazione</t>
  </si>
  <si>
    <t xml:space="preserve">B.2.B.1.11.A)  Premi di assicurazione - R.C. Professionale </t>
  </si>
  <si>
    <t>B.2.B.1.11.B)  Premi di assicurazione - Altri premi assicurativi</t>
  </si>
  <si>
    <t>B.2.B.1.12) Altri servizi non sanitari</t>
  </si>
  <si>
    <t>B.2.B.1.12.A) Altri servizi non sanitari da pubblico (Aziende sanitarie pubbliche della Regione)</t>
  </si>
  <si>
    <t>B.2.B.1.12.B) Altri servizi non sanitari da altri soggetti pubblici</t>
  </si>
  <si>
    <t>B.2.B.1.12.C) Altri servizi non sanitari da privato</t>
  </si>
  <si>
    <t>B.2.B.2)  Consulenze, Collaborazioni, Interinale e altre prestazioni di lavoro non sanitarie</t>
  </si>
  <si>
    <t>B.2.B.2.1) Consulenze non sanitarie da Aziende sanitarie pubbliche della Regione</t>
  </si>
  <si>
    <t>B.2.B.2.2) Consulenze non sanitarie da Terzi - Altri soggetti pubblici</t>
  </si>
  <si>
    <t>B.2.B.2.3) Consulenze, Collaborazioni, Interinale e altre prestazioni di lavoro non sanitarie da privato</t>
  </si>
  <si>
    <t>B.2.B.2.3.A) Consulenze non sanitarie da privato</t>
  </si>
  <si>
    <t>B.2.B.2.3.B) Collaborazioni coordinate e continuative non sanitarie da privato</t>
  </si>
  <si>
    <t xml:space="preserve">B.2.B.2.3.C) Indennità a personale universitario - area non sanitaria </t>
  </si>
  <si>
    <t xml:space="preserve">B.2.B.2.3.D) Lavoro interinale - area non sanitaria </t>
  </si>
  <si>
    <t xml:space="preserve">B.2.B.2.3.E) Altre collaborazioni e prestazioni di lavoro - area non sanitaria </t>
  </si>
  <si>
    <t>B.2.B.2.3.F) Altre Consulenze non sanitarie da privato -  in attuazione dell’art.79, comma 1 sexies lettera c), del D.L. 112/2008, convertito con legge 133/2008 e della legge 23 dicembre 2009 n. 191</t>
  </si>
  <si>
    <t>B.2.B.2.4) Rimborso oneri stipendiali del personale non sanitario in comando</t>
  </si>
  <si>
    <t>B.2.B.2.4.A) Rimborso oneri stipendiali personale non sanitario in comando da Aziende sanitarie pubbliche della Regione</t>
  </si>
  <si>
    <t>B.2.B.2.4.B) Rimborso oneri stipendiali personale non sanitario in comando da Regione, soggetti pubblici e da Università</t>
  </si>
  <si>
    <t>B.2.B.2.4.C) Rimborso oneri stipendiali personale non sanitario in comando da aziende di altre Regioni (Extraregione)</t>
  </si>
  <si>
    <t>B.2.B.3) Formazione (esternalizzata e non)</t>
  </si>
  <si>
    <t>B.2.B.3.1) Formazione (esternalizzata e non) da pubblico</t>
  </si>
  <si>
    <t>B.2.B.3.2) Formazione (esternalizzata e non) da privato</t>
  </si>
  <si>
    <t>BA1910</t>
  </si>
  <si>
    <t>B.3)  Manutenzione e riparazione (ordinaria esternalizzata)</t>
  </si>
  <si>
    <t>B.3.A)  Manutenzione e riparazione ai fabbricati e loro pertinenze</t>
  </si>
  <si>
    <t>B.3.B)  Manutenzione e riparazione agli impianti e macchinari</t>
  </si>
  <si>
    <t>B.3.C)  Manutenzione e riparazione alle attrezzature sanitarie e scientifiche</t>
  </si>
  <si>
    <t>B.3.D)  Manutenzione e riparazione ai mobili e arredi</t>
  </si>
  <si>
    <t>B.3.E)  Manutenzione e riparazione agli automezzi</t>
  </si>
  <si>
    <t>B.3.F)  Altre manutenzioni e riparazioni</t>
  </si>
  <si>
    <t>B.3.G)  Manutenzioni e riparazioni da Aziende sanitarie pubbliche della Regione</t>
  </si>
  <si>
    <t>B.4)   Godimento di beni di terzi</t>
  </si>
  <si>
    <t>B.4.A)  Fitti passivi</t>
  </si>
  <si>
    <t>B.4.B)  Canoni di noleggio</t>
  </si>
  <si>
    <t>B.4.B.1) Canoni di noleggio - area sanitaria</t>
  </si>
  <si>
    <t>B.4.B.2) Canoni di noleggio - area non sanitaria</t>
  </si>
  <si>
    <t>B.4.C)  Canoni di leasing</t>
  </si>
  <si>
    <t>B.4.C.1) Canoni di leasing - area sanitaria</t>
  </si>
  <si>
    <t>B.4.C.2) Canoni di leasing - area non sanitaria</t>
  </si>
  <si>
    <t>B.4.D)  Canoni di project financing</t>
  </si>
  <si>
    <t>B.4.E)  Locazioni e noleggi da Aziende sanitarie pubbliche della Regione</t>
  </si>
  <si>
    <t>BA2080</t>
  </si>
  <si>
    <t>Totale Costo del personale</t>
  </si>
  <si>
    <t>B.5)   Personale del ruolo sanitario</t>
  </si>
  <si>
    <t>B.5.A) Costo del personale dirigente ruolo sanitario</t>
  </si>
  <si>
    <t>B.5.A.1) Costo del personale dirigente medico</t>
  </si>
  <si>
    <t>B.5.A.1.1) Costo del personale dirigente medico - tempo indeterminato</t>
  </si>
  <si>
    <t>B.5.A.1.2) Costo del personale dirigente medico - tempo determinato</t>
  </si>
  <si>
    <t>B.5.A.1.3) Costo del personale dirigente medico - altro</t>
  </si>
  <si>
    <t>B.5.A.2) Costo del personale dirigente non medico</t>
  </si>
  <si>
    <t>B.5.A.2.1) Costo del personale dirigente non medico - tempo indeterminato</t>
  </si>
  <si>
    <t>B.5.A.2.2) Costo del personale dirigente non medico - tempo determinato</t>
  </si>
  <si>
    <t>B.5.A.2.3) Costo del personale dirigente non medico - altro</t>
  </si>
  <si>
    <t>B.5.B) Costo del personale comparto ruolo sanitario</t>
  </si>
  <si>
    <t>B.5.B.1) Costo del personale comparto ruolo sanitario - tempo indeterminato</t>
  </si>
  <si>
    <t>B.5.B.2) Costo del personale comparto ruolo sanitario - tempo determinato</t>
  </si>
  <si>
    <t>B.5.B.3) Costo del personale comparto ruolo sanitario - altro</t>
  </si>
  <si>
    <t>B.6)   Personale del ruolo professionale</t>
  </si>
  <si>
    <t>B.6.A) Costo del personale dirigente ruolo professionale</t>
  </si>
  <si>
    <t>B.6.A.1) Costo del personale dirigente ruolo professionale - tempo indeterminato</t>
  </si>
  <si>
    <t>B.6.A.2) Costo del personale dirigente ruolo professionale - tempo determinato</t>
  </si>
  <si>
    <t>B.6.A.3) Costo del personale dirigente ruolo professionale - altro</t>
  </si>
  <si>
    <t>B.6.B) Costo del personale comparto ruolo professionale</t>
  </si>
  <si>
    <t>B.6.B.1) Costo del personale comparto ruolo professionale - tempo indeterminato</t>
  </si>
  <si>
    <t>B.6.B.2) Costo del personale comparto ruolo professionale - tempo determinato</t>
  </si>
  <si>
    <t>B.6.B.3) Costo del personale comparto ruolo professionale - altro</t>
  </si>
  <si>
    <t>B.7)   Personale del ruolo tecnico</t>
  </si>
  <si>
    <t>B.7.A) Costo del personale dirigente ruolo tecnico</t>
  </si>
  <si>
    <t>B.7.A.1) Costo del personale dirigente ruolo tecnico - tempo indeterminato</t>
  </si>
  <si>
    <t>B.7.A.2) Costo del personale dirigente ruolo tecnico - tempo determinato</t>
  </si>
  <si>
    <t>B.7.A.3) Costo del personale dirigente ruolo tecnico - altro</t>
  </si>
  <si>
    <t>B.7.B) Costo del personale comparto ruolo tecnico</t>
  </si>
  <si>
    <t>B.7.B.1) Costo del personale comparto ruolo tecnico - tempo indeterminato</t>
  </si>
  <si>
    <t>B.7.B.2) Costo del personale comparto ruolo tecnico - tempo determinato</t>
  </si>
  <si>
    <t>B.7.B.3) Costo del personale comparto ruolo tecnico - altro</t>
  </si>
  <si>
    <t>B.8)   Personale del ruolo amministrativo</t>
  </si>
  <si>
    <t>B.8.A) Costo del personale dirigente ruolo amministrativo</t>
  </si>
  <si>
    <t>B.8.A.1) Costo del personale dirigente ruolo amministrativo - tempo indeterminato</t>
  </si>
  <si>
    <t>B.8.A.2) Costo del personale dirigente ruolo amministrativo - tempo determinato</t>
  </si>
  <si>
    <t>B.8.A.3) Costo del personale dirigente ruolo amministrativo - altro</t>
  </si>
  <si>
    <t>B.8.B) Costo del personale comparto ruolo amministrativo</t>
  </si>
  <si>
    <t>B.8.B.1) Costo del personale comparto ruolo amministrativo - tempo indeterminato</t>
  </si>
  <si>
    <t>B.8.B.2) Costo del personale comparto ruolo amministrativo - tempo determinato</t>
  </si>
  <si>
    <t>B.8.B.3) Costo del personale comparto ruolo amministrativo - altro</t>
  </si>
  <si>
    <t>B.9)   Oneri diversi di gestione</t>
  </si>
  <si>
    <t>B.9.A)  Imposte e tasse (escluso IRAP e IRES)</t>
  </si>
  <si>
    <t>B.9.B)  Perdite su crediti</t>
  </si>
  <si>
    <t>B.9.C) Altri oneri diversi di gestione</t>
  </si>
  <si>
    <t>B.9.C.1)  Indennità, rimborso spese e oneri sociali per gli Organi Direttivi e Collegio Sindacale</t>
  </si>
  <si>
    <t>B.9.C.2)  Altri oneri diversi di gestione</t>
  </si>
  <si>
    <t>B.9.C.3)  Altri oneri diversi di gestione da Aziende sanitarie pubbliche della Regione</t>
  </si>
  <si>
    <t>B.9.C.4)  Altri oneri diversi di gestione - per Autoassicurazione</t>
  </si>
  <si>
    <t>BA2560</t>
  </si>
  <si>
    <t>Totale Ammortamenti</t>
  </si>
  <si>
    <t>B.10) Ammortamenti delle immobilizzazioni immateriali</t>
  </si>
  <si>
    <t>B.11) Ammortamenti delle immobilizzazioni materiali</t>
  </si>
  <si>
    <t>B.11.A) Ammortamento dei fabbricati</t>
  </si>
  <si>
    <t>B.11.A.1) Ammortamenti fabbricati non strumentali (disponibili)</t>
  </si>
  <si>
    <t>B.11.A.2) Ammortamenti fabbricati strumentali (indisponibili)</t>
  </si>
  <si>
    <t>B.11.B) Ammortamenti delle altre immobilizzazioni materiali</t>
  </si>
  <si>
    <t>B.12) Svalutazione delle immobilizzazioni e dei crediti</t>
  </si>
  <si>
    <t>B.12.A) Svalutazione delle immobilizzazioni immateriali e materiali</t>
  </si>
  <si>
    <t>B.12.B) Svalutazione dei crediti</t>
  </si>
  <si>
    <t>B.13) Variazione delle rimanenze</t>
  </si>
  <si>
    <t>B.13.A) Variazione rimanenze sanitarie</t>
  </si>
  <si>
    <t>B.13.A.1) Prodotti farmaceutici ed emoderivati</t>
  </si>
  <si>
    <t>B.13.A.2) Sangue ed emocomponenti</t>
  </si>
  <si>
    <t>B.13.A.3) Dispositivi medici</t>
  </si>
  <si>
    <t>B.13.A.4) Prodotti dietetici</t>
  </si>
  <si>
    <t>B.13.A.5) Materiali per la profilassi (vaccini)</t>
  </si>
  <si>
    <t>B.13.A.6) Prodotti chimici</t>
  </si>
  <si>
    <t>B.13.A.7)  Materiali e prodotti per uso veterinario</t>
  </si>
  <si>
    <t>B.13.A.8)  Altri beni e prodotti sanitari</t>
  </si>
  <si>
    <t>B.13.B) Variazione rimanenze non sanitarie</t>
  </si>
  <si>
    <t>B.13.B.1) Prodotti alimentari</t>
  </si>
  <si>
    <t>B.13.B.2) Materiali di guardaroba, di pulizia, e di convivenza in genere</t>
  </si>
  <si>
    <t>B.13.B.3) Combustibili, carburanti e lubrificanti</t>
  </si>
  <si>
    <t>B.13.B.4) Supporti informatici e cancelleria</t>
  </si>
  <si>
    <t>B.13.B.5) Materiale per la manutenzione</t>
  </si>
  <si>
    <t>B.13.B.6) Altri beni e prodotti non sanitari</t>
  </si>
  <si>
    <t>B.14) Accantonamenti dell’esercizio</t>
  </si>
  <si>
    <t>B.14.A) Accantonamenti per rischi</t>
  </si>
  <si>
    <t>B.14.A.1)  Accantonamenti per cause civili ed oneri processuali</t>
  </si>
  <si>
    <t>B.14.A.2)  Accantonamenti per contenzioso personale dipendente</t>
  </si>
  <si>
    <t>B.14.A.3)  Accantonamenti per rischi connessi all'acquisto di prestazioni sanitarie da privato</t>
  </si>
  <si>
    <t>B.14.A.4)  Accantonamenti per copertura diretta dei rischi (autoassicurazione)</t>
  </si>
  <si>
    <t>B.14.A.5) Accantonamenti per franchigia assicurativa</t>
  </si>
  <si>
    <t>B.14.A.6)  Altri accantonamenti per rischi</t>
  </si>
  <si>
    <t>B.14.A.7)  Accantonamenti per interessi di mora</t>
  </si>
  <si>
    <t>B.14.B) Accantonamenti per premio di operosità (SUMAI)</t>
  </si>
  <si>
    <t>B.14.C) Accantonamenti per quote inutilizzate di contributi finalizzati e vincolati</t>
  </si>
  <si>
    <t>B.14.C.1)  Accantonamenti per quote inutilizzate contributi da Regione e Prov. Aut. per quota F.S. indistinto finalizzato</t>
  </si>
  <si>
    <t>B.14.C.2)  Accantonamenti per quote inutilizzate contributi da Regione e Prov. Aut. per quota F.S. vincolato</t>
  </si>
  <si>
    <t>B.14.C.3)  Accantonamenti per quote inutilizzate contributi da soggetti pubblici (extra fondo) vincolati</t>
  </si>
  <si>
    <t>B.14.C.4)  Accantonamenti per quote inutilizzate contributi da soggetti pubblici per ricerca</t>
  </si>
  <si>
    <t>B.14.C.5)  Accantonamenti per quote inutilizzate contributi vincolati da privati</t>
  </si>
  <si>
    <t>B.14.C.6)  Accantonamenti per quote inutilizzate contributi da soggetti privati per ricerca</t>
  </si>
  <si>
    <t>B.14.D) Altri accantonamenti</t>
  </si>
  <si>
    <t>B.14.D.1)  Acc. Rinnovi convenzioni MMG/PLS/MCA</t>
  </si>
  <si>
    <t>B.14.D.2)  Acc. Rinnovi convenzioni Medici Sumai</t>
  </si>
  <si>
    <t>B.14.D.3)  Acc. Rinnovi contratt.: dirigenza medica</t>
  </si>
  <si>
    <t>B.14.D.4)  Acc. Rinnovi contratt.: dirigenza non medica</t>
  </si>
  <si>
    <t>B.14.D.5)  Acc. Rinnovi contratt.: comparto</t>
  </si>
  <si>
    <t>B.14.D.6)  Acc. per Trattamento di fine rapporto dipendenti</t>
  </si>
  <si>
    <t>B.14.D.7)  Acc. per Trattamenti di quiescenza e simili</t>
  </si>
  <si>
    <t>B.14.D.8)  Acc. per Fondi integrativi pensione</t>
  </si>
  <si>
    <t>B.14.D.9)  Acc. Incentivi funzioni tecniche art. 113 D.lgs 50/2016</t>
  </si>
  <si>
    <t>B.14.D.10) Altri accantonamenti</t>
  </si>
  <si>
    <t>BZ9999</t>
  </si>
  <si>
    <t>Totale costi della produzione (B)</t>
  </si>
  <si>
    <t>C)  Proventi e oneri finanziari</t>
  </si>
  <si>
    <t>C.1) Interessi attivi</t>
  </si>
  <si>
    <t>C.1.A) Interessi attivi su c/tesoreria unica</t>
  </si>
  <si>
    <t>C.1.B) Interessi attivi su c/c postali e bancari</t>
  </si>
  <si>
    <t>C.1.C) Altri interessi attivi</t>
  </si>
  <si>
    <t>C.2) Altri proventi</t>
  </si>
  <si>
    <t>C.2.A) Proventi da partecipazioni</t>
  </si>
  <si>
    <t>C.2.B) Proventi finanziari da crediti iscritti nelle immobilizzazioni</t>
  </si>
  <si>
    <t>C.2.C) Proventi finanziari da titoli iscritti nelle immobilizzazioni</t>
  </si>
  <si>
    <t>C.2.D) Altri proventi finanziari diversi dai precedenti</t>
  </si>
  <si>
    <t>C.2.E) Utili su cambi</t>
  </si>
  <si>
    <t>C.3)  Interessi passivi</t>
  </si>
  <si>
    <t>C.3.A) Interessi passivi su anticipazioni di cassa</t>
  </si>
  <si>
    <t>C.3.B) Interessi passivi su mutui</t>
  </si>
  <si>
    <t>C.3.C) Altri interessi passivi</t>
  </si>
  <si>
    <t>CA0150</t>
  </si>
  <si>
    <t>C.4) Altri oneri</t>
  </si>
  <si>
    <t>C.4.A) Altri oneri finanziari</t>
  </si>
  <si>
    <t>C.4.B) Perdite su cambi</t>
  </si>
  <si>
    <t>CZ9999</t>
  </si>
  <si>
    <t>Totale proventi e oneri finanziari (C)</t>
  </si>
  <si>
    <t>D)  Rettifiche di valore di attività finanziarie</t>
  </si>
  <si>
    <t>D.1)  Rivalutazioni</t>
  </si>
  <si>
    <t>D.2)  Svalutazioni</t>
  </si>
  <si>
    <t>DZ9999</t>
  </si>
  <si>
    <t>Totale rettifiche di valore di attività finanziarie (D)</t>
  </si>
  <si>
    <t>E)  Proventi e oneri straordinari</t>
  </si>
  <si>
    <t>E.1) Proventi straordinari</t>
  </si>
  <si>
    <t>E.1.A) Plusvalenze</t>
  </si>
  <si>
    <t>E.1.B) Altri proventi straordinari</t>
  </si>
  <si>
    <t>E.1.B.1) Proventi da donazioni e liberalità diverse</t>
  </si>
  <si>
    <t>E.1.B.2) Sopravvenienze attive</t>
  </si>
  <si>
    <t>E.1.B.2.1) Sopravvenienze attive per quote F.S. vincolato</t>
  </si>
  <si>
    <t xml:space="preserve">E.1.B.2.2) Sopravvenienze attive v/Aziende sanitarie pubbliche della Regione </t>
  </si>
  <si>
    <t>E.1.B.2.3) Sopravvenienze attive v/terzi</t>
  </si>
  <si>
    <t>E.1.B.2.3.A) Sopravvenienze attive v/terzi relative alla mobilità extraregionale</t>
  </si>
  <si>
    <t>E.1.B.2.3.B) Sopravvenienze attive v/terzi relative al personale</t>
  </si>
  <si>
    <t>E.1.B.2.3.C) Sopravvenienze attive v/terzi relative alle convenzioni con medici di base</t>
  </si>
  <si>
    <t>E.1.B.2.3.D) Sopravvenienze attive v/terzi relative alle convenzioni per la specialistica</t>
  </si>
  <si>
    <t>E.1.B.2.3.E) Sopravvenienze attive v/terzi relative all'acquisto prestaz. sanitarie da operatori accreditati</t>
  </si>
  <si>
    <t>E.1.B.2.3.F) Sopravvenienze attive v/terzi relative all'acquisto di beni e servizi</t>
  </si>
  <si>
    <t>E.1.B.2.3.G) Altre sopravvenienze attive v/terzi</t>
  </si>
  <si>
    <t>EA0150</t>
  </si>
  <si>
    <t xml:space="preserve">E.1.B.3) Insussistenze attive </t>
  </si>
  <si>
    <t>E.1.B.3.1) Insussistenze attive v/Aziende sanitarie pubbliche della Regione</t>
  </si>
  <si>
    <t>EA0170</t>
  </si>
  <si>
    <t>E.1.B.3.2) Insussistenze attive v/terzi</t>
  </si>
  <si>
    <t>E.1.B.3.2.A) Insussistenze attive v/terzi relative alla mobilità extraregionale</t>
  </si>
  <si>
    <t>E.1.B.3.2.B) Insussistenze attive v/terzi relative al personale</t>
  </si>
  <si>
    <t>E.1.B.3.2.C) Insussistenze attive v/terzi relative alle convenzioni con medici di base</t>
  </si>
  <si>
    <t>E.1.B.3.2.D) Insussistenze attive v/terzi relative alle convenzioni per la specialistica</t>
  </si>
  <si>
    <t>E.1.B.3.2.E) Insussistenze attive v/terzi relative all'acquisto prestaz. sanitarie da operatori accreditati</t>
  </si>
  <si>
    <t>E.1.B.3.2.F) Insussistenze attive v/terzi relative all'acquisto di beni e servizi</t>
  </si>
  <si>
    <t>E.1.B.3.2.G) Altre insussistenze attive v/terzi</t>
  </si>
  <si>
    <t>E.1.B.4) Altri proventi straordinari</t>
  </si>
  <si>
    <t>E.2) Oneri straordinari</t>
  </si>
  <si>
    <t>E.2.A) Minusvalenze</t>
  </si>
  <si>
    <t>E.2.B) Altri oneri straordinari</t>
  </si>
  <si>
    <t>E.2.B.1) Oneri tributari da esercizi precedenti</t>
  </si>
  <si>
    <t>E.2.B.2) Oneri da cause civili ed oneri processuali</t>
  </si>
  <si>
    <t>E.2.B.3) Sopravvenienze passive</t>
  </si>
  <si>
    <t>E.2.B.3.1) Sopravvenienze passive v/Aziende sanitarie pubbliche della Regione</t>
  </si>
  <si>
    <t>E.2.B.3.1.A) Sopravvenienze passive v/Aziende sanitarie pubbliche relative alla mobilità intraregionale</t>
  </si>
  <si>
    <t>E.2.B.3.1.B) Altre sopravvenienze passive v/Aziende sanitarie pubbliche della Regione</t>
  </si>
  <si>
    <t>E.2.B.3.2) Sopravvenienze passive v/terzi</t>
  </si>
  <si>
    <t>E.2.B.3.2.A) Sopravvenienze passive v/terzi relative alla mobilità extraregionale</t>
  </si>
  <si>
    <t>E.2.B.3.2.B) Sopravvenienze passive v/terzi relative al personale</t>
  </si>
  <si>
    <t>E.2.B.3.2.B.1) Soprav. passive v/terzi relative al personale - dirigenza medica</t>
  </si>
  <si>
    <t>E.2.B.3.2.B.2) Soprav. passive v/terzi relative al personale - dirigenza non medica</t>
  </si>
  <si>
    <t>E.2.B.3.2.B.3) Soprav. passive v/terzi relative al personale - comparto</t>
  </si>
  <si>
    <t>E.2.B.3.2.C) Sopravvenienze passive v/terzi relative alle convenzioni con medici di base</t>
  </si>
  <si>
    <t>E.2.B.3.2.D) Sopravvenienze passive v/terzi relative alle convenzioni per la specialistica</t>
  </si>
  <si>
    <t>E.2.B.3.2.E) Sopravvenienze passive v/terzi relative all'acquisto prestaz. sanitarie da operatori accreditati</t>
  </si>
  <si>
    <t>E.2.B.3.2.F) Sopravvenienze passive v/terzi relative all'acquisto di beni e servizi</t>
  </si>
  <si>
    <t>E.2.B.3.2.G) Altre sopravvenienze passive v/terzi</t>
  </si>
  <si>
    <t>E.2.B.4) Insussistenze passive</t>
  </si>
  <si>
    <t>E.2.B.4.1) Insussistenze passive per quote F.S. vincolato</t>
  </si>
  <si>
    <t>E.2.B.4.2) Insussistenze passive v/Aziende sanitarie pubbliche della Regione</t>
  </si>
  <si>
    <t>E.2.B.4.3) Insussistenze passive v/terzi</t>
  </si>
  <si>
    <t>E.2.B.4.3.A) Insussistenze passive v/terzi relative alla mobilità extraregionale</t>
  </si>
  <si>
    <t>E.2.B.4.3.B) Insussistenze passive v/terzi relative al personale</t>
  </si>
  <si>
    <t>E.2.B.4.3.C) Insussistenze passive v/terzi relative alle convenzioni con medici di base</t>
  </si>
  <si>
    <t>E.2.B.4.3.D) Insussistenze passive v/terzi relative alle convenzioni per la specialistica</t>
  </si>
  <si>
    <t>E.2.B.4.3.E) Insussistenze passive v/terzi relative all'acquisto prestaz. sanitarie da operatori accreditati</t>
  </si>
  <si>
    <t>E.2.B.4.3.F) Insussistenze passive v/terzi relative all'acquisto di beni e servizi</t>
  </si>
  <si>
    <t>E.2.B.4.3.G) Altre insussistenze passive v/terzi</t>
  </si>
  <si>
    <t>E.2.B.5) Altri oneri straordinari</t>
  </si>
  <si>
    <t>EZ9999</t>
  </si>
  <si>
    <t>Totale proventi e oneri straordinari (E)</t>
  </si>
  <si>
    <t>XA0000</t>
  </si>
  <si>
    <t>Risultato prima delle imposte (A - B +/- C +/- D +/- E)</t>
  </si>
  <si>
    <t xml:space="preserve">Y) Imposte e tasse </t>
  </si>
  <si>
    <t>Y.1) IRAP</t>
  </si>
  <si>
    <t>Y.1.A) IRAP relativa a personale dipendente</t>
  </si>
  <si>
    <t>Y.1.B) IRAP relativa a collaboratori e personale assimilato a lavoro dipendente</t>
  </si>
  <si>
    <t>Y.1.C) IRAP relativa ad attività di libera professione (intramoenia)</t>
  </si>
  <si>
    <t>Y.1.D) IRAP relativa ad attività commerciale</t>
  </si>
  <si>
    <t>Y.2) IRES</t>
  </si>
  <si>
    <t>Y.2.A) IRES su attività istituzionale</t>
  </si>
  <si>
    <t>Y.2.B) IRES su attività commerciale</t>
  </si>
  <si>
    <t>Y.3) Accantonamento a F.do Imposte (Accertamenti, condoni, ecc.)</t>
  </si>
  <si>
    <t>YZ9999</t>
  </si>
  <si>
    <t>Totale imposte e tasse (Y)</t>
  </si>
  <si>
    <t>ZZ9999</t>
  </si>
  <si>
    <t>RISULTATO DI ESERCIZIO</t>
  </si>
  <si>
    <t>Prestazioni di pronto soccorso non seguite da ricovero</t>
  </si>
  <si>
    <t>Finanziamento indistinto</t>
  </si>
  <si>
    <t>Funzioni</t>
  </si>
  <si>
    <t>Compartecipazione alla spesa per prestazioni sanitarie - Ticket sulle prestazioni di specialistica ambulatoriale e APA-PAC</t>
  </si>
  <si>
    <t>SCHEMA DI BILANCIO
Decreto interministeriale 20 marzo 2013</t>
  </si>
  <si>
    <t>Variazione
proiezione/preventivo</t>
  </si>
  <si>
    <t>Variazione
proiezione/consuntivo</t>
  </si>
  <si>
    <t xml:space="preserve">Altri beni e prodotti non sanitari </t>
  </si>
  <si>
    <t>Proiezione
al 31/12/2020</t>
  </si>
  <si>
    <t>Preventivo
2020</t>
  </si>
  <si>
    <t>Consuntivo
2019</t>
  </si>
  <si>
    <t>A)  Valore della produzione</t>
  </si>
  <si>
    <t>report al 30.06.2020</t>
  </si>
  <si>
    <t>report 31.07.2020</t>
  </si>
  <si>
    <t>di cui del report al 31.07.2020</t>
  </si>
  <si>
    <t>maggiori ricavi direttamente collegati all'emergenza COVID-19</t>
  </si>
  <si>
    <t>minori ricavi attribuibili alla riduzione dell'attività ordinaria per l'emergenza COVID-19</t>
  </si>
  <si>
    <t>SOMMA</t>
  </si>
  <si>
    <r>
      <t xml:space="preserve">A.1.B.1.2)  Contributi da Regione o Prov. Aut. (extra fondo) - Risorse aggiuntive da bilancio regionale a titolo di copertura </t>
    </r>
    <r>
      <rPr>
        <u/>
        <sz val="10"/>
        <rFont val="Tahoma"/>
        <family val="2"/>
      </rPr>
      <t>LEA</t>
    </r>
  </si>
  <si>
    <r>
      <t xml:space="preserve">A.1.B.1.3)  Contributi da Regione o Prov. Aut. (extra fondo) - Risorse aggiuntive da bilancio regionale a titolo di copertura </t>
    </r>
    <r>
      <rPr>
        <u/>
        <sz val="10"/>
        <rFont val="Tahoma"/>
        <family val="2"/>
      </rPr>
      <t>extra LEA</t>
    </r>
  </si>
  <si>
    <t>RICAVI</t>
  </si>
  <si>
    <t>Aggregazioni codice CE ed. 2019</t>
  </si>
  <si>
    <t>VOCE</t>
  </si>
  <si>
    <t xml:space="preserve">contributi da Regione e Prov. Aut. per quota F.S. regionale </t>
  </si>
  <si>
    <t>1</t>
  </si>
  <si>
    <t xml:space="preserve">AA0020 </t>
  </si>
  <si>
    <t>rettifica contributi in c/esercizio per destinazione ad investimenti</t>
  </si>
  <si>
    <t>contributi da regione a titolo di copertura LEA</t>
  </si>
  <si>
    <t>contributi da regione a titolo di copertura extra LEA</t>
  </si>
  <si>
    <t>utilizzo fondi per quote inutilizzate contributi di esercizi precedenti</t>
  </si>
  <si>
    <t>altri contributi in conto esercizio</t>
  </si>
  <si>
    <t>AA0050-AA0080-AA0090+AA0180+AA0230</t>
  </si>
  <si>
    <t>compartecipazioni</t>
  </si>
  <si>
    <t>payback</t>
  </si>
  <si>
    <t>altre entrate</t>
  </si>
  <si>
    <t>AA0440+AA0480+AA0570+AA0600+AA0660+AA0710+AA0720+AA0760+AA0770+AA0800+AA0840+AA0930+AA1060+CA0010+CA0050</t>
  </si>
  <si>
    <t>rettifica contributi in c/esercizio per destinazione ad investimenti - altri contributi</t>
  </si>
  <si>
    <t>costi capitalizzati</t>
  </si>
  <si>
    <t>AA0980+AA1050</t>
  </si>
  <si>
    <t>mobilità attiva intraregionale</t>
  </si>
  <si>
    <t>mobilità attiva extraregionale</t>
  </si>
  <si>
    <t>AA0460+AA0470+AA0471+AA0490+AA0500+AA0510+AA0520+AA0530+AA0541+AA0542+AA0550+AA0560+AA0561+AA0610</t>
  </si>
  <si>
    <t>TOTALE RICAVI</t>
  </si>
  <si>
    <t>14 = 1+2+3+4+5+6+7+8+9+10+11+12+13</t>
  </si>
  <si>
    <t>COSTI</t>
  </si>
  <si>
    <t>personale</t>
  </si>
  <si>
    <t>15 = 15a+15b+15c+
15d+15e</t>
  </si>
  <si>
    <t>Personale ruolo sanitario</t>
  </si>
  <si>
    <t>15a</t>
  </si>
  <si>
    <t>Personale ruolo professionale</t>
  </si>
  <si>
    <t>15b</t>
  </si>
  <si>
    <t>Personale ruolo tecnico</t>
  </si>
  <si>
    <t>15c</t>
  </si>
  <si>
    <t>Personale ruolo amministrativo</t>
  </si>
  <si>
    <t>15d</t>
  </si>
  <si>
    <t>indennità " de maria"</t>
  </si>
  <si>
    <t>15e</t>
  </si>
  <si>
    <t>BA1420+BA1810</t>
  </si>
  <si>
    <t>irap</t>
  </si>
  <si>
    <t>beni</t>
  </si>
  <si>
    <t>17 = 17a+17b</t>
  </si>
  <si>
    <t>beni sanitari</t>
  </si>
  <si>
    <t>17a</t>
  </si>
  <si>
    <t>BA0020-BA0080-BA0090-B0061-B0062</t>
  </si>
  <si>
    <t>beni non sanitari</t>
  </si>
  <si>
    <t>17b</t>
  </si>
  <si>
    <t>servizi</t>
  </si>
  <si>
    <t>18 = 18a+18b</t>
  </si>
  <si>
    <t>servizi sanitari</t>
  </si>
  <si>
    <t>18a</t>
  </si>
  <si>
    <t>BA1280+BA1350-BA1420+BA1490</t>
  </si>
  <si>
    <t>servizi non sanitari</t>
  </si>
  <si>
    <t>18b</t>
  </si>
  <si>
    <t>BA1570+BA1910+BA1990+BA2530+BA1750-BA1810+BA1880</t>
  </si>
  <si>
    <t>prestazioni da privato</t>
  </si>
  <si>
    <t>19 = 19a+19b+19c+
19d+19e+19f+19g</t>
  </si>
  <si>
    <t>medicina di base</t>
  </si>
  <si>
    <t>19a</t>
  </si>
  <si>
    <t>farmaceutica convenzionata</t>
  </si>
  <si>
    <t>19b</t>
  </si>
  <si>
    <t xml:space="preserve">BA0500 </t>
  </si>
  <si>
    <t>sumai - specialistica convenzionata interna</t>
  </si>
  <si>
    <t>19c</t>
  </si>
  <si>
    <t>BA570</t>
  </si>
  <si>
    <t>assistenza specialistica da privato</t>
  </si>
  <si>
    <t>19d</t>
  </si>
  <si>
    <t>BA0580+BA0630</t>
  </si>
  <si>
    <t>assistenza riabilitativa da privato</t>
  </si>
  <si>
    <t>19e</t>
  </si>
  <si>
    <t>BA0680+BA0690</t>
  </si>
  <si>
    <t>assistenza ospedaliera da privato</t>
  </si>
  <si>
    <t>19f</t>
  </si>
  <si>
    <t>BA0840+BA0890</t>
  </si>
  <si>
    <t>altre prestazioni da privato</t>
  </si>
  <si>
    <t>19g</t>
  </si>
  <si>
    <t>BA0740+BA0790+BA0940 +BA0950+BA1000+BA1010+BA1020+BA1070+BA1080+
BA1130+BA1180+BA1190+BA1240+BA1250</t>
  </si>
  <si>
    <t>prestazioni da pubblico</t>
  </si>
  <si>
    <t>BA0550+BA0660+BA0670+BA0720+BA0770+BA0820+BA0920+BA0930+BA0980+
BA1050+BA1110+BA1160+BA1170</t>
  </si>
  <si>
    <t>accantonamenti</t>
  </si>
  <si>
    <t>oneri finanziari</t>
  </si>
  <si>
    <t>CA0110+CA0150</t>
  </si>
  <si>
    <t>oneri fiscali (netto irap)</t>
  </si>
  <si>
    <t>BA2510+YA0060+YA0090</t>
  </si>
  <si>
    <t>ammortamenti</t>
  </si>
  <si>
    <t xml:space="preserve">mobilità passiva intraregionale </t>
  </si>
  <si>
    <t>BA0061+BA0080+BA0470+BA0510+BA0540+BA0650+BA0710+BA0760+BA0810+
BA0910+BA0970+BA1040+BA1100+BA1150</t>
  </si>
  <si>
    <t>mobilità passiva extraregionale</t>
  </si>
  <si>
    <t>BA0062+BA0090+BA0480+BA0520+BA0560+BA0561+BA0730+BA0780+BA0830+
BA0990+BA1060+BA1120+BA1161+BA1550</t>
  </si>
  <si>
    <t>saldo poste straordinarie</t>
  </si>
  <si>
    <t>-EA0010+EA0260+BA2660</t>
  </si>
  <si>
    <t>rivalutazioni e svalutazioni</t>
  </si>
  <si>
    <t>-DA0010+DA0020+BA2630+BA2520</t>
  </si>
  <si>
    <t>saldo intramoenia</t>
  </si>
  <si>
    <t>-AA0680-AA0690-AA0700-AA0730-AA0740+BA1210+BA1220+BA1230+BA1260+
BA1270</t>
  </si>
  <si>
    <t>TOTALE COSTI con poste a saldo</t>
  </si>
  <si>
    <t>30 = 
15+16+17+18+19+
20+21+22+23+24+
25+26+27+28+29</t>
  </si>
  <si>
    <t>31 = 14-30</t>
  </si>
  <si>
    <t>Conto economico sintetico ex art. 44 LR 26/2015 – periodo 31/01/2020 – 31/07/2020
anno 2020</t>
  </si>
  <si>
    <t>TIPO CONTO</t>
  </si>
  <si>
    <t>300IVAMAIC</t>
  </si>
  <si>
    <t>IVA indetraibile acquisti intercompany per medicinali con AIC</t>
  </si>
  <si>
    <t>300IVAMEDNA</t>
  </si>
  <si>
    <t>IVA indetraibile acquisti intercompany per medicinali senza AIC</t>
  </si>
  <si>
    <t>300IVADM</t>
  </si>
  <si>
    <t xml:space="preserve">IVA indetraibile acquisti intercompany per dispositivi medici </t>
  </si>
  <si>
    <t>300IVADIMP</t>
  </si>
  <si>
    <t>IVA indetraibile acquisti intercompany per dispositivi medici impiantabili attivi</t>
  </si>
  <si>
    <t>300IVADIVD</t>
  </si>
  <si>
    <t>IVA indetraibile acquisti intercompany per dispositivi medico diagnostici in vitro (IVD)</t>
  </si>
  <si>
    <t>300IVADIET</t>
  </si>
  <si>
    <t>IVA indetraibile acquisti intercompany per prodotti dietetici</t>
  </si>
  <si>
    <t>300IVAVAC</t>
  </si>
  <si>
    <t>IVA indetraibile acquisti intercompany per materiali per la profilassi (vaccini)</t>
  </si>
  <si>
    <t>300IVACHIM</t>
  </si>
  <si>
    <t>IVA indetraibile acquisti intercompany per prodotti chimici</t>
  </si>
  <si>
    <t>300IVAVET</t>
  </si>
  <si>
    <t>IVA indetraibile acquisti intercompany per materiali e prodotti per uso veterinario</t>
  </si>
  <si>
    <t>300IVABENSAN</t>
  </si>
  <si>
    <t>IVA indetraibile acquisti intercompany per altri beni e prodotti sanitari</t>
  </si>
  <si>
    <t>300.100.P50</t>
  </si>
  <si>
    <t>300IVAALIM</t>
  </si>
  <si>
    <t>IVA indetraibile acquisti intercompany per prodotti alimentari</t>
  </si>
  <si>
    <t>300IVAGUARD</t>
  </si>
  <si>
    <t>IVA indetraibile acquisti intercompany per materiali di guardaroba, di pulizia e di convivenza in genere</t>
  </si>
  <si>
    <t>300IVACOMB</t>
  </si>
  <si>
    <t>IVA indetraibile acquisti intercompany per combustibili, carburanti e lubrificanti</t>
  </si>
  <si>
    <t>300IVACANC</t>
  </si>
  <si>
    <t>IVA indetraibile acquisti intercompany per supporti informatici e cancelleria</t>
  </si>
  <si>
    <t>300IVAMATMAN</t>
  </si>
  <si>
    <t>IVA indetraibile acquisti intercompany per materiali per manutenzione</t>
  </si>
  <si>
    <t>300IVABNSAN</t>
  </si>
  <si>
    <t>IVA indetraibile acquisti intercompany per altri beni e prodotti non sanitari</t>
  </si>
  <si>
    <t>305UNI.POS</t>
  </si>
  <si>
    <t xml:space="preserve">Retribuzione di posizione personale sanitario universitario </t>
  </si>
  <si>
    <t>305UNI.RIS</t>
  </si>
  <si>
    <t>305UNI.D.RIS</t>
  </si>
  <si>
    <t>305UNI.C.LAV</t>
  </si>
  <si>
    <t>305UNI.D.ACC</t>
  </si>
  <si>
    <t>305UNI.ALCO</t>
  </si>
  <si>
    <t>305UNI.D.ALT</t>
  </si>
  <si>
    <t>305UNI.I.ONE</t>
  </si>
  <si>
    <t>305UNI.D.ONE</t>
  </si>
  <si>
    <t>320C.S.I.INC</t>
  </si>
  <si>
    <t xml:space="preserve">Incarichi </t>
  </si>
  <si>
    <t>320C.S.I.PRE</t>
  </si>
  <si>
    <t xml:space="preserve">Progressioni economiche </t>
  </si>
  <si>
    <t>320C.S.D.INC</t>
  </si>
  <si>
    <t>320C.S.D.PRE</t>
  </si>
  <si>
    <t>320.200.CRD</t>
  </si>
  <si>
    <t>Costo del personale comparto ruolo ricercatori piramide - tempo determinato</t>
  </si>
  <si>
    <t>320C.R.D.FIS</t>
  </si>
  <si>
    <t>320C.R.D.STR</t>
  </si>
  <si>
    <t>320C.R.D.IND</t>
  </si>
  <si>
    <t>320C.R.D.INC</t>
  </si>
  <si>
    <t>Incarichi</t>
  </si>
  <si>
    <t>320C.R.D.PRE</t>
  </si>
  <si>
    <t>Progressioni economiche</t>
  </si>
  <si>
    <t>320C.R.D.PRO</t>
  </si>
  <si>
    <t>320C.R.D.CLA</t>
  </si>
  <si>
    <t>320ALTONCRD</t>
  </si>
  <si>
    <t>320C.R.D.TFR</t>
  </si>
  <si>
    <t>320C.R.D.PEN</t>
  </si>
  <si>
    <t>320C.R.D.ALT</t>
  </si>
  <si>
    <t>320C.R.D.ONE</t>
  </si>
  <si>
    <t>320.200.CCD</t>
  </si>
  <si>
    <t>Costo del personale comparto ruolo collaboratori piramide - tempo determinato</t>
  </si>
  <si>
    <t>320C.C.D.FIS</t>
  </si>
  <si>
    <t>320C.C.D.STR</t>
  </si>
  <si>
    <t>320C.C.D.IND</t>
  </si>
  <si>
    <t>320C.C.D.INC</t>
  </si>
  <si>
    <t>320C.C.D.PRE</t>
  </si>
  <si>
    <t>320C.C.D.PRO</t>
  </si>
  <si>
    <t>320C.C.D.CLA</t>
  </si>
  <si>
    <t>320ALTONCCD</t>
  </si>
  <si>
    <t>320C.C.D.TFR</t>
  </si>
  <si>
    <t>320C.C.D.PEN</t>
  </si>
  <si>
    <t>320C.C.D.ALT</t>
  </si>
  <si>
    <t>320C.C.D.ONE</t>
  </si>
  <si>
    <t>325C.P.I.INC</t>
  </si>
  <si>
    <t>325C.P.I.PRE</t>
  </si>
  <si>
    <t>325C.P.D.INC</t>
  </si>
  <si>
    <t>325C.P.D.PRE</t>
  </si>
  <si>
    <t>330C.T.I.INC</t>
  </si>
  <si>
    <t>330C.T.I.PRE</t>
  </si>
  <si>
    <t>330.200.CSSI</t>
  </si>
  <si>
    <t>Costo del personale comparto ruolo sociosanitario - tempo indeterminato</t>
  </si>
  <si>
    <t>330CSS.I.FIS</t>
  </si>
  <si>
    <t>330CSS.I.STR</t>
  </si>
  <si>
    <t>330CSS.I.IND</t>
  </si>
  <si>
    <t>330CSS.I.INC</t>
  </si>
  <si>
    <t>330CSS.I.PRE</t>
  </si>
  <si>
    <t>330CSS.I.PRO</t>
  </si>
  <si>
    <t>330CSS.I.CLA</t>
  </si>
  <si>
    <t>330ALTONCSSI</t>
  </si>
  <si>
    <t>330CSS.I.TFR</t>
  </si>
  <si>
    <t>330CSS.I.PEN</t>
  </si>
  <si>
    <t>330CSS.I.ALT</t>
  </si>
  <si>
    <t>330CSS.I.ONE</t>
  </si>
  <si>
    <t>330C.T.D.INC</t>
  </si>
  <si>
    <t>330C.T.D.PRE</t>
  </si>
  <si>
    <t>330.200.CSSD</t>
  </si>
  <si>
    <t>Costo del personale comparto ruolo sociosanitario - tempo determinato</t>
  </si>
  <si>
    <t>330CSS.D.FIS</t>
  </si>
  <si>
    <t>330CSS.D.STR</t>
  </si>
  <si>
    <t>330CSS.D.IND</t>
  </si>
  <si>
    <t>330CSS.D.INC</t>
  </si>
  <si>
    <t>330CSS.D.PRE</t>
  </si>
  <si>
    <t>330CSS.D.PRO</t>
  </si>
  <si>
    <t>330CSS.D.CLA</t>
  </si>
  <si>
    <t>330ALTONCSSD</t>
  </si>
  <si>
    <t>330CSS.D.TFR</t>
  </si>
  <si>
    <t>330CSS.D.PEN</t>
  </si>
  <si>
    <t>330CSS.D.ALT</t>
  </si>
  <si>
    <t>330CSS.D.ONE</t>
  </si>
  <si>
    <t>335C.A.I.INC</t>
  </si>
  <si>
    <t>335C.A.I.PRE</t>
  </si>
  <si>
    <t>335C.A.D.INC</t>
  </si>
  <si>
    <t>335C.A.D.PRE</t>
  </si>
  <si>
    <t>300.100</t>
  </si>
  <si>
    <t>300.100.P47</t>
  </si>
  <si>
    <t>300MEDIC.AIC</t>
  </si>
  <si>
    <t>300MED.N.AIC</t>
  </si>
  <si>
    <t>300OSSIGENO</t>
  </si>
  <si>
    <t>300EMOD.REGI</t>
  </si>
  <si>
    <t>300EMO.INTRE</t>
  </si>
  <si>
    <t>300EMO.EXREG</t>
  </si>
  <si>
    <t>300EMO.ALTRI</t>
  </si>
  <si>
    <t>300.100.P48</t>
  </si>
  <si>
    <t>300SANGUE.RE</t>
  </si>
  <si>
    <t>300SANGUE.EX</t>
  </si>
  <si>
    <t>300SANGUE.AL</t>
  </si>
  <si>
    <t>300.100.P49</t>
  </si>
  <si>
    <t>300DISPOSITI</t>
  </si>
  <si>
    <t>300DISP.IMP.</t>
  </si>
  <si>
    <t>300DISP.IVD.</t>
  </si>
  <si>
    <t>300DIETETICI</t>
  </si>
  <si>
    <t>300M.VACCINI</t>
  </si>
  <si>
    <t>300P.CHIMIC</t>
  </si>
  <si>
    <t>300VETERINAR</t>
  </si>
  <si>
    <t>300A.BEN.SAN</t>
  </si>
  <si>
    <t>300R.MEDIC.A</t>
  </si>
  <si>
    <t>300R.MED.N.A</t>
  </si>
  <si>
    <t>300R.SANGUE.</t>
  </si>
  <si>
    <t>300R.DISPOSI</t>
  </si>
  <si>
    <t>300R.DISP.IM</t>
  </si>
  <si>
    <t>300R.DIS.IVD</t>
  </si>
  <si>
    <t>300R.DIETETI</t>
  </si>
  <si>
    <t>300R.VACCINI</t>
  </si>
  <si>
    <t>300R.CHIMICI</t>
  </si>
  <si>
    <t>300R.VETERIN</t>
  </si>
  <si>
    <t>300R.BEN.SAN</t>
  </si>
  <si>
    <t>300.200</t>
  </si>
  <si>
    <t>300ALIMENTAR</t>
  </si>
  <si>
    <t>300GUARDAROB</t>
  </si>
  <si>
    <t>300COMBUSTIB</t>
  </si>
  <si>
    <t>300.200.P51</t>
  </si>
  <si>
    <t>300CANCELLER</t>
  </si>
  <si>
    <t>300INFORMATI</t>
  </si>
  <si>
    <t>300DIDATTICO</t>
  </si>
  <si>
    <t>300.200.P52</t>
  </si>
  <si>
    <t>300MAN.B.SAN</t>
  </si>
  <si>
    <t>300MANB.N.SA</t>
  </si>
  <si>
    <t>300A.BEN.N.S</t>
  </si>
  <si>
    <t>300.200.P53</t>
  </si>
  <si>
    <t>300R.ALIMENT</t>
  </si>
  <si>
    <t>300R.GUARDAR</t>
  </si>
  <si>
    <t>300R.COMBUST</t>
  </si>
  <si>
    <t>300R.CANCELL</t>
  </si>
  <si>
    <t>300R.MANUTEN</t>
  </si>
  <si>
    <t>300R.BEN.N.S</t>
  </si>
  <si>
    <t>305.100</t>
  </si>
  <si>
    <t>305.100.P76</t>
  </si>
  <si>
    <t>305.100.P77</t>
  </si>
  <si>
    <t>305.100.P78</t>
  </si>
  <si>
    <t>305MMG.FISSE</t>
  </si>
  <si>
    <t>305MMG.PONDE</t>
  </si>
  <si>
    <t>305MMG.QUALI</t>
  </si>
  <si>
    <t>305MMG.CAPIT</t>
  </si>
  <si>
    <t>305MMG.A.C.N</t>
  </si>
  <si>
    <t>305MMG.A.REG</t>
  </si>
  <si>
    <t>305MMG.A.AZI</t>
  </si>
  <si>
    <t>305MMG.MALAT</t>
  </si>
  <si>
    <t>305MMG.FORMA</t>
  </si>
  <si>
    <t>305MMG.ALTRE</t>
  </si>
  <si>
    <t>305MMG.ONERI</t>
  </si>
  <si>
    <t>305.100.P79</t>
  </si>
  <si>
    <t>305PLS.FISSE</t>
  </si>
  <si>
    <t>305PLS.PONDE</t>
  </si>
  <si>
    <t>305PLS.QUALI</t>
  </si>
  <si>
    <t>305PLS.CAPIT</t>
  </si>
  <si>
    <t>305PLS.A.C.N</t>
  </si>
  <si>
    <t>305PLS.A.REG</t>
  </si>
  <si>
    <t>305PLS.A.AZI</t>
  </si>
  <si>
    <t>305PLS.MALAT</t>
  </si>
  <si>
    <t>305PLS.FORMA</t>
  </si>
  <si>
    <t>305PLS.ALTRE</t>
  </si>
  <si>
    <t>305PLS.ONERI</t>
  </si>
  <si>
    <t>305.100.P80</t>
  </si>
  <si>
    <t>305GMF.FISSE</t>
  </si>
  <si>
    <t>305EMT.FISSE</t>
  </si>
  <si>
    <t>305GMT.FISSE</t>
  </si>
  <si>
    <t>305GMF.A.REG</t>
  </si>
  <si>
    <t>305EMT.A.REG</t>
  </si>
  <si>
    <t>305GMT.A.REG</t>
  </si>
  <si>
    <t>305EMT.A.AZI</t>
  </si>
  <si>
    <t>305G.M.ALTRI</t>
  </si>
  <si>
    <t>305GMT.A.AZI</t>
  </si>
  <si>
    <t>305EMT.ASSIC</t>
  </si>
  <si>
    <t>305GMT.ASSIC</t>
  </si>
  <si>
    <t>305GMF.ONERI</t>
  </si>
  <si>
    <t>305EMT.ONERI</t>
  </si>
  <si>
    <t>305GMT.ONERI</t>
  </si>
  <si>
    <t>305.100.P81</t>
  </si>
  <si>
    <t>305A.M.FISSE</t>
  </si>
  <si>
    <t>305A.M.PONDE</t>
  </si>
  <si>
    <t>305A.M.QUALI</t>
  </si>
  <si>
    <t>305A.M.CAPIT</t>
  </si>
  <si>
    <t>305A.M.A.C.N</t>
  </si>
  <si>
    <t>305A.M.A.REG</t>
  </si>
  <si>
    <t>305A.M.A.AZI</t>
  </si>
  <si>
    <t>305A.M.MALAT</t>
  </si>
  <si>
    <t>305A.M.FORMA</t>
  </si>
  <si>
    <t>305A.M.ALTRE</t>
  </si>
  <si>
    <t>305.100.P54</t>
  </si>
  <si>
    <t>305.100.P55</t>
  </si>
  <si>
    <t>305FARMACEUT</t>
  </si>
  <si>
    <t>305FAR.RURAL</t>
  </si>
  <si>
    <t>305ASR.INTRA</t>
  </si>
  <si>
    <t>305PUB.EXTRA</t>
  </si>
  <si>
    <t>305.100.P56</t>
  </si>
  <si>
    <t>305.100.P57</t>
  </si>
  <si>
    <t>305ASR.AMBUL</t>
  </si>
  <si>
    <t>305ASR.AMB.F</t>
  </si>
  <si>
    <t>305ASR.PS</t>
  </si>
  <si>
    <t>305SPEC.PUB.</t>
  </si>
  <si>
    <t>305.ALTRI.PS</t>
  </si>
  <si>
    <t>305.100.P58</t>
  </si>
  <si>
    <t>305ASN.AMBUL</t>
  </si>
  <si>
    <t>305ASN.AMB.F</t>
  </si>
  <si>
    <t>305.EXREG.PS</t>
  </si>
  <si>
    <t>305.100.P59</t>
  </si>
  <si>
    <t>305SUMAI.FIS</t>
  </si>
  <si>
    <t>305SUMAI.PON</t>
  </si>
  <si>
    <t>305SUMAI.ACN</t>
  </si>
  <si>
    <t>305SUMAI.A.R</t>
  </si>
  <si>
    <t>305SUMAI.A.A</t>
  </si>
  <si>
    <t>305SUMAI.ALT</t>
  </si>
  <si>
    <t>305SUMAI.ONE</t>
  </si>
  <si>
    <t>305.100.P60</t>
  </si>
  <si>
    <t>305IRCCS.PRI</t>
  </si>
  <si>
    <t>305IRCCSP.PS</t>
  </si>
  <si>
    <t>305OSPED.PRI</t>
  </si>
  <si>
    <t>305OSPEDP.PS</t>
  </si>
  <si>
    <t>305CASE.PRIV</t>
  </si>
  <si>
    <t>305CASEP.PS</t>
  </si>
  <si>
    <t>305ALTRI.PRI</t>
  </si>
  <si>
    <t>305ALTRIP.PS</t>
  </si>
  <si>
    <t>305PRIV.EXTR</t>
  </si>
  <si>
    <t>305PRIVEX.PS</t>
  </si>
  <si>
    <t>305.100.P61</t>
  </si>
  <si>
    <t>305RIABI.ASR</t>
  </si>
  <si>
    <t>305RIABI.PUB</t>
  </si>
  <si>
    <t>305RIABI.EXT</t>
  </si>
  <si>
    <t>305.100.P62</t>
  </si>
  <si>
    <t>305AR26RIC.I</t>
  </si>
  <si>
    <t>305AR26AMB.I</t>
  </si>
  <si>
    <t>305.100.P63</t>
  </si>
  <si>
    <t>305AR26RIC.E</t>
  </si>
  <si>
    <t>305AR26AMB.E</t>
  </si>
  <si>
    <t>305.100.P64</t>
  </si>
  <si>
    <t>305SER.S.ASR</t>
  </si>
  <si>
    <t>305SER.S.REG</t>
  </si>
  <si>
    <t>305SER.S.EXT</t>
  </si>
  <si>
    <t>305.100.P65</t>
  </si>
  <si>
    <t>305AFIR.CONV</t>
  </si>
  <si>
    <t>305AUSILI.IN</t>
  </si>
  <si>
    <t>305OSS.TERAP</t>
  </si>
  <si>
    <t>305AFIR.ALTR</t>
  </si>
  <si>
    <t>305.100.P66</t>
  </si>
  <si>
    <t>305PROT.ASR.</t>
  </si>
  <si>
    <t>305PROT.PUBB</t>
  </si>
  <si>
    <t>305PROT.EXTR</t>
  </si>
  <si>
    <t>305.100.P67</t>
  </si>
  <si>
    <t>305PROTES.IN</t>
  </si>
  <si>
    <t>305SUPPOR.PR</t>
  </si>
  <si>
    <t>305.100.P68</t>
  </si>
  <si>
    <t>305.100.P69</t>
  </si>
  <si>
    <t>305ASR.DRG.R</t>
  </si>
  <si>
    <t>305ASR.DRG.F</t>
  </si>
  <si>
    <t>305PUB.DRG.F</t>
  </si>
  <si>
    <t>305.100.P70</t>
  </si>
  <si>
    <t>305ASN.DRG.R</t>
  </si>
  <si>
    <t>305ASN.DRG.F</t>
  </si>
  <si>
    <t>305.100.P71</t>
  </si>
  <si>
    <t>305IRCCS.P.O</t>
  </si>
  <si>
    <t>305OSP.PRI.O</t>
  </si>
  <si>
    <t>305CASE.PR.O</t>
  </si>
  <si>
    <t>305PRIV.OSPE</t>
  </si>
  <si>
    <t>305PR.O.EXTR</t>
  </si>
  <si>
    <t>305.100.P72</t>
  </si>
  <si>
    <t>305PSICH.ASR</t>
  </si>
  <si>
    <t>305PSICH.PUB</t>
  </si>
  <si>
    <t>305PSICH.EXT</t>
  </si>
  <si>
    <t>305PSIC.PR.I</t>
  </si>
  <si>
    <t>305PSIC.PR.E</t>
  </si>
  <si>
    <t>305.100.P73</t>
  </si>
  <si>
    <t>305.100.P74</t>
  </si>
  <si>
    <t>305FIL.F.RIM</t>
  </si>
  <si>
    <t>305FIL.F.DIS</t>
  </si>
  <si>
    <t>305FIL.F.REG</t>
  </si>
  <si>
    <t>305FIL.F.EXT</t>
  </si>
  <si>
    <t>305.100.P75</t>
  </si>
  <si>
    <t>305DPC.PR.IN</t>
  </si>
  <si>
    <t>305PRIV.F.AL</t>
  </si>
  <si>
    <t>305F.PR.EXTR</t>
  </si>
  <si>
    <t>305F.PR.EX.C</t>
  </si>
  <si>
    <t>305.100.P82</t>
  </si>
  <si>
    <t>305TERME.ASR</t>
  </si>
  <si>
    <t>305TERME.REG</t>
  </si>
  <si>
    <t>305TERME.PUB</t>
  </si>
  <si>
    <t>305TERME.PRI</t>
  </si>
  <si>
    <t>305TERM.PR.C</t>
  </si>
  <si>
    <t>305.100.P83</t>
  </si>
  <si>
    <t>305TRASP.ASR</t>
  </si>
  <si>
    <t>305TRASP.REG</t>
  </si>
  <si>
    <t>305TRASP.PUB</t>
  </si>
  <si>
    <t>305.100.P84</t>
  </si>
  <si>
    <t>305TR.PRIMAR</t>
  </si>
  <si>
    <t>305TR.SECOND</t>
  </si>
  <si>
    <t>305ELISOCCOR</t>
  </si>
  <si>
    <t>305TR.NEFROP</t>
  </si>
  <si>
    <t>305.100.P85</t>
  </si>
  <si>
    <t>305S.SAN.ASR</t>
  </si>
  <si>
    <t>305ADI</t>
  </si>
  <si>
    <t>305ALTRO</t>
  </si>
  <si>
    <t>305.100.P86</t>
  </si>
  <si>
    <t>305S.SAN.RSA</t>
  </si>
  <si>
    <t>305S.SAN.ANZ</t>
  </si>
  <si>
    <t>305NON.AUTOS</t>
  </si>
  <si>
    <t>305S.SAN.REG</t>
  </si>
  <si>
    <t>305.100EXREG</t>
  </si>
  <si>
    <t>305S.SAN.PUB</t>
  </si>
  <si>
    <t>305.100.P87</t>
  </si>
  <si>
    <t>305ASS.INFER</t>
  </si>
  <si>
    <t>305ASSIS.ADI</t>
  </si>
  <si>
    <t>305RSA.ESTER</t>
  </si>
  <si>
    <t>305RIMB.ANZI</t>
  </si>
  <si>
    <t>305RETTE.N.A</t>
  </si>
  <si>
    <t>305ASS.TOSSI</t>
  </si>
  <si>
    <t>305CONSULTOR</t>
  </si>
  <si>
    <t>305A.PRIV.IN</t>
  </si>
  <si>
    <t>305.100.P88</t>
  </si>
  <si>
    <t>305TOSS.PRIV</t>
  </si>
  <si>
    <t>305TOS.PR.EX</t>
  </si>
  <si>
    <t>305.100.P89</t>
  </si>
  <si>
    <t>305INTRAM.OS</t>
  </si>
  <si>
    <t>305INTRAM.AM</t>
  </si>
  <si>
    <t>305INTRAM.SP</t>
  </si>
  <si>
    <t>305.100.P90</t>
  </si>
  <si>
    <t>305INTR.C.ME</t>
  </si>
  <si>
    <t>305INTR.C.SA</t>
  </si>
  <si>
    <t>305INTR.C.UN</t>
  </si>
  <si>
    <t>305INTR.ONER</t>
  </si>
  <si>
    <t>305.100.P91</t>
  </si>
  <si>
    <t>305CON.ASR.M</t>
  </si>
  <si>
    <t>305CON.ASR.S</t>
  </si>
  <si>
    <t>305CON.ASR.U</t>
  </si>
  <si>
    <t>305CON.ASR.O</t>
  </si>
  <si>
    <t>305.100.P92</t>
  </si>
  <si>
    <t>305CON.DIR.P</t>
  </si>
  <si>
    <t>305CON.DIR.T</t>
  </si>
  <si>
    <t>305CON.DIR.A</t>
  </si>
  <si>
    <t>305CON.COM.S</t>
  </si>
  <si>
    <t>305CON.COM.P</t>
  </si>
  <si>
    <t>305CON.COM.T</t>
  </si>
  <si>
    <t>305CON.COM.A</t>
  </si>
  <si>
    <t>305PERS.SUPP</t>
  </si>
  <si>
    <t>305PEREQUAZI</t>
  </si>
  <si>
    <t>305CMP.INTRA</t>
  </si>
  <si>
    <t>305ONERI.COM</t>
  </si>
  <si>
    <t>305.100.P93</t>
  </si>
  <si>
    <t>305INT.ASR.P</t>
  </si>
  <si>
    <t>305INT.ASR.T</t>
  </si>
  <si>
    <t>305INT.ASR.A</t>
  </si>
  <si>
    <t>305INT.ASR.S</t>
  </si>
  <si>
    <t>305IN.ASR.CP</t>
  </si>
  <si>
    <t>305IN.ASR.CT</t>
  </si>
  <si>
    <t>305IN.ASR.CA</t>
  </si>
  <si>
    <t>305IN.ASR.CS</t>
  </si>
  <si>
    <t>305INT.ASR.O</t>
  </si>
  <si>
    <t>305.100.P94</t>
  </si>
  <si>
    <t>305AS.VOLONT</t>
  </si>
  <si>
    <t>305CUR.ESTER</t>
  </si>
  <si>
    <t>305SOC.PARTE</t>
  </si>
  <si>
    <t>305L.210/92</t>
  </si>
  <si>
    <t>305.100.P95</t>
  </si>
  <si>
    <t>305RIM.RIC.I</t>
  </si>
  <si>
    <t>305RIM.RIC.A</t>
  </si>
  <si>
    <t>305CON.NEFRO</t>
  </si>
  <si>
    <t>305CON.DONAT</t>
  </si>
  <si>
    <t>305CON.ASSIS</t>
  </si>
  <si>
    <t>305CON.S.ASS</t>
  </si>
  <si>
    <t>305CONT.ENTI</t>
  </si>
  <si>
    <t>305RESP.CIVI</t>
  </si>
  <si>
    <t>305SOVR.DELE</t>
  </si>
  <si>
    <t>305RIM.CONTR</t>
  </si>
  <si>
    <t>305.100.P96</t>
  </si>
  <si>
    <t>305SOV.D.ASR</t>
  </si>
  <si>
    <t>305RIM.C.ASR</t>
  </si>
  <si>
    <t>305RIMB.GSA</t>
  </si>
  <si>
    <t>305.100.P97</t>
  </si>
  <si>
    <t>305CON.S.ASR</t>
  </si>
  <si>
    <t>305CON.S.PUB</t>
  </si>
  <si>
    <t>305.100.P98</t>
  </si>
  <si>
    <t>305CON.S.A55</t>
  </si>
  <si>
    <t>305.100.P99</t>
  </si>
  <si>
    <t>305PR.AG.COM</t>
  </si>
  <si>
    <t>305CON.S.PRI</t>
  </si>
  <si>
    <t>305ONE.CON.P</t>
  </si>
  <si>
    <t>305.100.P100</t>
  </si>
  <si>
    <t>305P.ES.PR.S</t>
  </si>
  <si>
    <t>305CONTR.SAN</t>
  </si>
  <si>
    <t>305CONTR.COR</t>
  </si>
  <si>
    <t>305CONTR.FIN</t>
  </si>
  <si>
    <t>305.100.P101</t>
  </si>
  <si>
    <t>305I.D.MARIA</t>
  </si>
  <si>
    <t>305O.D.MARIA</t>
  </si>
  <si>
    <t>305INTER.SAN</t>
  </si>
  <si>
    <t>305.100.P102</t>
  </si>
  <si>
    <t>305TIROC.A.S</t>
  </si>
  <si>
    <t>305BORSI.A.S</t>
  </si>
  <si>
    <t>305BORS.CORR</t>
  </si>
  <si>
    <t>305BORS.FINA</t>
  </si>
  <si>
    <t>305COM.SANIT</t>
  </si>
  <si>
    <t>305DOCENTI</t>
  </si>
  <si>
    <t>305ALLIEVI.S</t>
  </si>
  <si>
    <t>305AL.CO.SAN</t>
  </si>
  <si>
    <t>305ONER.CO.S</t>
  </si>
  <si>
    <t>305.100.P103</t>
  </si>
  <si>
    <t>305COM.AS.SA</t>
  </si>
  <si>
    <t>305COM.PB.SA</t>
  </si>
  <si>
    <t>305COM.EX.SA</t>
  </si>
  <si>
    <t>305.100.P104</t>
  </si>
  <si>
    <t>305S.SOC.ASR</t>
  </si>
  <si>
    <t>305S.SOC.REG</t>
  </si>
  <si>
    <t>305S.SOC.PUB</t>
  </si>
  <si>
    <t>305.100.P105</t>
  </si>
  <si>
    <t>305SPERIM.CL</t>
  </si>
  <si>
    <t>305SER.SA.PR</t>
  </si>
  <si>
    <t>305MOB.INTER</t>
  </si>
  <si>
    <t>305MOB.I.ASL</t>
  </si>
  <si>
    <t>305FAT.ESTER</t>
  </si>
  <si>
    <t>305DIFFE.TUC</t>
  </si>
  <si>
    <t>305.200</t>
  </si>
  <si>
    <t>305.200.P106</t>
  </si>
  <si>
    <t>305LAVANDERI</t>
  </si>
  <si>
    <t>305PULIZIA</t>
  </si>
  <si>
    <t>305MENSA</t>
  </si>
  <si>
    <t>305MENSA.DIP</t>
  </si>
  <si>
    <t>305MENSA.DEG</t>
  </si>
  <si>
    <t>305RISCALDAM</t>
  </si>
  <si>
    <t>305.200.P107</t>
  </si>
  <si>
    <t>305SISR</t>
  </si>
  <si>
    <t>305EL.RICETT</t>
  </si>
  <si>
    <t>305ASS.INFOR</t>
  </si>
  <si>
    <t>305TRASP.N.S</t>
  </si>
  <si>
    <t>305SM.RIFIUT</t>
  </si>
  <si>
    <t>305.200.P108</t>
  </si>
  <si>
    <t>305SP.TELEFO</t>
  </si>
  <si>
    <t>305INTERNET</t>
  </si>
  <si>
    <t>305ELETTRICI</t>
  </si>
  <si>
    <t>305.200.P109</t>
  </si>
  <si>
    <t>305ACQUA</t>
  </si>
  <si>
    <t>305GAS</t>
  </si>
  <si>
    <t>305CANONI.TV</t>
  </si>
  <si>
    <t>305BANCA.DAT</t>
  </si>
  <si>
    <t>305UTENZE.AL</t>
  </si>
  <si>
    <t>305.200.P110</t>
  </si>
  <si>
    <t>305RC.PROFES</t>
  </si>
  <si>
    <t>305A.PR.ASSI</t>
  </si>
  <si>
    <t>305.200.P111</t>
  </si>
  <si>
    <t>305A.ASR.N.S</t>
  </si>
  <si>
    <t>305.200.P112</t>
  </si>
  <si>
    <t>305A.PUB.N.S</t>
  </si>
  <si>
    <t>305SOC.ASS.P</t>
  </si>
  <si>
    <t>305.200.P113</t>
  </si>
  <si>
    <t>305VIGILANZA</t>
  </si>
  <si>
    <t>305RELIGIOSI</t>
  </si>
  <si>
    <t>305BANCARIE</t>
  </si>
  <si>
    <t>305INCASSO</t>
  </si>
  <si>
    <t>305RAPPRESEN</t>
  </si>
  <si>
    <t>305PUBBLICIT</t>
  </si>
  <si>
    <t>305AL.LEGALI</t>
  </si>
  <si>
    <t>305SP.POSTAL</t>
  </si>
  <si>
    <t>305BOLLI.MAR</t>
  </si>
  <si>
    <t>305AB.RIVIST</t>
  </si>
  <si>
    <t>305AL.AMMINI</t>
  </si>
  <si>
    <t>305RIMB.PERS</t>
  </si>
  <si>
    <t>305AL.RIMBOR</t>
  </si>
  <si>
    <t>305SOC.AS.PR</t>
  </si>
  <si>
    <t>305AL.N.S.PR</t>
  </si>
  <si>
    <t>305.200.P114</t>
  </si>
  <si>
    <t>305CON.NS.AZ</t>
  </si>
  <si>
    <t>305CON.N.S.P</t>
  </si>
  <si>
    <t>305.200.P115</t>
  </si>
  <si>
    <t>305.200.P116</t>
  </si>
  <si>
    <t>305C.FISCALI</t>
  </si>
  <si>
    <t>305C.AMMINIS</t>
  </si>
  <si>
    <t>305C.TECNICA</t>
  </si>
  <si>
    <t>305.C.LEGALI</t>
  </si>
  <si>
    <t>305C.ALT.N.S</t>
  </si>
  <si>
    <t>305COCOC.N.S</t>
  </si>
  <si>
    <t>305I.PERS.UN</t>
  </si>
  <si>
    <t>305INTER.N.S</t>
  </si>
  <si>
    <t>305.200.P117</t>
  </si>
  <si>
    <t>305TIROC.N.S</t>
  </si>
  <si>
    <t>305ESTER.N.S</t>
  </si>
  <si>
    <t>305BORSE.N.S</t>
  </si>
  <si>
    <t>305COMM.N.S.</t>
  </si>
  <si>
    <t>305ALTRE.N.S</t>
  </si>
  <si>
    <t>305ALTRE.112</t>
  </si>
  <si>
    <t>305.200.P118</t>
  </si>
  <si>
    <t>305COM.AS.NS</t>
  </si>
  <si>
    <t>305COM.PB.NS</t>
  </si>
  <si>
    <t>305COM.EX.NS</t>
  </si>
  <si>
    <t>305.200.P119</t>
  </si>
  <si>
    <t>305FORM.PUBB</t>
  </si>
  <si>
    <t>305FORM.PRIV</t>
  </si>
  <si>
    <t>310FABBRICAT</t>
  </si>
  <si>
    <t>310.200</t>
  </si>
  <si>
    <t>310IMP.TELEF</t>
  </si>
  <si>
    <t>310IMPANTIST</t>
  </si>
  <si>
    <t>310A.IMPIANT</t>
  </si>
  <si>
    <t>310ATT.SCIEN</t>
  </si>
  <si>
    <t>310MOBILI.AR</t>
  </si>
  <si>
    <t>310AUTOMEZZI</t>
  </si>
  <si>
    <t>310.600</t>
  </si>
  <si>
    <t>310ATTR.INFO</t>
  </si>
  <si>
    <t>310SOFTWARE.</t>
  </si>
  <si>
    <t>310A.MANUTEN</t>
  </si>
  <si>
    <t>310MANUT.ASR</t>
  </si>
  <si>
    <t>315.100</t>
  </si>
  <si>
    <t>315LOC.PASS.</t>
  </si>
  <si>
    <t>315SP.CONDOM</t>
  </si>
  <si>
    <t>315.200</t>
  </si>
  <si>
    <t>315NOL.SANIT</t>
  </si>
  <si>
    <t>315.200.P120</t>
  </si>
  <si>
    <t>315H&amp;SOFTWAR</t>
  </si>
  <si>
    <t>315FOTOCOPIA</t>
  </si>
  <si>
    <t>315AUTOMEZZI</t>
  </si>
  <si>
    <t>315NOLEG.ALT</t>
  </si>
  <si>
    <t>315.300</t>
  </si>
  <si>
    <t>315.300.P121</t>
  </si>
  <si>
    <t>315LEAS.S.OP</t>
  </si>
  <si>
    <t>315LEAS.S.FI</t>
  </si>
  <si>
    <t>315.300.P122</t>
  </si>
  <si>
    <t>315LEAS.N.OP</t>
  </si>
  <si>
    <t>315LEAS.N.FI</t>
  </si>
  <si>
    <t>315PROJECT.F</t>
  </si>
  <si>
    <t>315NOLEG.ASR</t>
  </si>
  <si>
    <t>320.100</t>
  </si>
  <si>
    <t>320.100.P123</t>
  </si>
  <si>
    <t>320.100.P124</t>
  </si>
  <si>
    <t>320MED.I.FIS</t>
  </si>
  <si>
    <t>320MED.I.POS</t>
  </si>
  <si>
    <t>320.100.P125</t>
  </si>
  <si>
    <t>320MED.I.RIS</t>
  </si>
  <si>
    <t>320.100.P126</t>
  </si>
  <si>
    <t>320MED.I.CLA</t>
  </si>
  <si>
    <t>320.100.P127</t>
  </si>
  <si>
    <t>320M.IND.TFR</t>
  </si>
  <si>
    <t>320M.INDFIP1</t>
  </si>
  <si>
    <t>320MED.I.ALT</t>
  </si>
  <si>
    <t>320.100.P128</t>
  </si>
  <si>
    <t>320MED.I.ONE</t>
  </si>
  <si>
    <t>320.100.P129</t>
  </si>
  <si>
    <t>320MED.D.FIS</t>
  </si>
  <si>
    <t>320MED.D.POS</t>
  </si>
  <si>
    <t>320.100.P130</t>
  </si>
  <si>
    <t>320MED.D.RIS</t>
  </si>
  <si>
    <t>320.100.P131</t>
  </si>
  <si>
    <t>320MED.D.CLA</t>
  </si>
  <si>
    <t>320.100.P132</t>
  </si>
  <si>
    <t>320M.DET.TFR</t>
  </si>
  <si>
    <t>320M.INDFIP2</t>
  </si>
  <si>
    <t>320MED.D.ALT</t>
  </si>
  <si>
    <t>320.100.P133</t>
  </si>
  <si>
    <t>320MED.D.ONE</t>
  </si>
  <si>
    <t>320MED.ALTRO</t>
  </si>
  <si>
    <t>320.100.P134</t>
  </si>
  <si>
    <t>320.100.P135</t>
  </si>
  <si>
    <t>320D.S.I.FIS</t>
  </si>
  <si>
    <t>320D.S.I.POS</t>
  </si>
  <si>
    <t>320D.S.I.RIS</t>
  </si>
  <si>
    <t>320D.S.I.CLA</t>
  </si>
  <si>
    <t>320.100.P136</t>
  </si>
  <si>
    <t>320D.S.I.TFR</t>
  </si>
  <si>
    <t>320D.S.F.I.P</t>
  </si>
  <si>
    <t>320D.S.I.ALT</t>
  </si>
  <si>
    <t>320D.S.I.ONE</t>
  </si>
  <si>
    <t>320.100.P137</t>
  </si>
  <si>
    <t>320D.S.D.FIS</t>
  </si>
  <si>
    <t>320D.S.D.POS</t>
  </si>
  <si>
    <t>320D.S.D.RIS</t>
  </si>
  <si>
    <t>320D.S.D.CLA</t>
  </si>
  <si>
    <t>320.100.P138</t>
  </si>
  <si>
    <t>320D.S.D.TFR</t>
  </si>
  <si>
    <t>320D.S.D.F.I</t>
  </si>
  <si>
    <t>320D.S.D.ALT</t>
  </si>
  <si>
    <t>320D.S.D.ONE</t>
  </si>
  <si>
    <t>320D.S.ALTRO</t>
  </si>
  <si>
    <t>320.200</t>
  </si>
  <si>
    <t>320.200.P139</t>
  </si>
  <si>
    <t>320C.S.I.FIS</t>
  </si>
  <si>
    <t>320C.S.I.STR</t>
  </si>
  <si>
    <t>320C.S.I.IND</t>
  </si>
  <si>
    <t>320C.S.I.PRO</t>
  </si>
  <si>
    <t>320C.S.I.CLA</t>
  </si>
  <si>
    <t>320.200.P140</t>
  </si>
  <si>
    <t>320C.S.I.TFR</t>
  </si>
  <si>
    <t>320C.S.I.PEN</t>
  </si>
  <si>
    <t>320C.S.I.ALT</t>
  </si>
  <si>
    <t>320C.S.I.ONE</t>
  </si>
  <si>
    <t>320.200.P141</t>
  </si>
  <si>
    <t>320C.S.D.FIS</t>
  </si>
  <si>
    <t>320C.S.D.STR</t>
  </si>
  <si>
    <t>320C.S.D.IND</t>
  </si>
  <si>
    <t>320C.S.D.PRO</t>
  </si>
  <si>
    <t>320C.S.D.CLA</t>
  </si>
  <si>
    <t>320.200.P142</t>
  </si>
  <si>
    <t>320C.S.D.TFR</t>
  </si>
  <si>
    <t>320C.S.D.PEN</t>
  </si>
  <si>
    <t>320C.S.D.ALT</t>
  </si>
  <si>
    <t>320C.S.D.ONE</t>
  </si>
  <si>
    <t>320C.S.ALTRO</t>
  </si>
  <si>
    <t>325.100</t>
  </si>
  <si>
    <t>325.100.P143</t>
  </si>
  <si>
    <t>325D.P.I.FIS</t>
  </si>
  <si>
    <t>325D.P.I.POS</t>
  </si>
  <si>
    <t>325D.P.I.RIS</t>
  </si>
  <si>
    <t>325D.P.I.ACC</t>
  </si>
  <si>
    <t>325.100.P144</t>
  </si>
  <si>
    <t>325D.P.I.TFR</t>
  </si>
  <si>
    <t>325D.P.I.FIP</t>
  </si>
  <si>
    <t>325D.P.I.ALT</t>
  </si>
  <si>
    <t>325D.P.I.ONE</t>
  </si>
  <si>
    <t>325.100.P145</t>
  </si>
  <si>
    <t>325D.P.D.FIS</t>
  </si>
  <si>
    <t>325D.P.D.POS</t>
  </si>
  <si>
    <t>325D.P.D.RIS</t>
  </si>
  <si>
    <t>325D.P.D.ACC</t>
  </si>
  <si>
    <t>325.100.P146</t>
  </si>
  <si>
    <t>325D.P.D.TFR</t>
  </si>
  <si>
    <t>325D.P.D.FIP</t>
  </si>
  <si>
    <t>325D.P.DALT1</t>
  </si>
  <si>
    <t>325D.P.D.ONE</t>
  </si>
  <si>
    <t>325D.P.DALT2</t>
  </si>
  <si>
    <t>325.200</t>
  </si>
  <si>
    <t>325.200.P147</t>
  </si>
  <si>
    <t>325C.P.I.FIS</t>
  </si>
  <si>
    <t>325C.P.I.STR</t>
  </si>
  <si>
    <t>325C.P.I.IND</t>
  </si>
  <si>
    <t>325C.P.I.PRO</t>
  </si>
  <si>
    <t>325C.P.I.CLA</t>
  </si>
  <si>
    <t>325.200.P148</t>
  </si>
  <si>
    <t>325C.P.I.TFR</t>
  </si>
  <si>
    <t>325C.P.I.PEN</t>
  </si>
  <si>
    <t>325C.P.I.ALT</t>
  </si>
  <si>
    <t>325C.P.I.ONE</t>
  </si>
  <si>
    <t>325.200.P149</t>
  </si>
  <si>
    <t>325C.P.D.FIS</t>
  </si>
  <si>
    <t>325C.P.D.STR</t>
  </si>
  <si>
    <t>325C.P.D.IND</t>
  </si>
  <si>
    <t>325C.P.D.PRO</t>
  </si>
  <si>
    <t>325C.P.D.CLA</t>
  </si>
  <si>
    <t>325.200.P150</t>
  </si>
  <si>
    <t>325C.P.D.TFR</t>
  </si>
  <si>
    <t>325C.P.D.PEN</t>
  </si>
  <si>
    <t>325C.P.D.ALT</t>
  </si>
  <si>
    <t>325C.P.D.ONE</t>
  </si>
  <si>
    <t>325C.P.ALTRO</t>
  </si>
  <si>
    <t>330.100</t>
  </si>
  <si>
    <t>330.100.P151</t>
  </si>
  <si>
    <t>330D.T.I.FIS</t>
  </si>
  <si>
    <t>330D.T.I.POS</t>
  </si>
  <si>
    <t>330D.T.I.RIS</t>
  </si>
  <si>
    <t>330D.T.I.ACC</t>
  </si>
  <si>
    <t>330.100.P152</t>
  </si>
  <si>
    <t>330D.T.I.TFR</t>
  </si>
  <si>
    <t>330D.T.I.FIP</t>
  </si>
  <si>
    <t>330D.T.I.ALT</t>
  </si>
  <si>
    <t>330D.T.I.ONE</t>
  </si>
  <si>
    <t>330.100.P153</t>
  </si>
  <si>
    <t>330D.T.D.FIS</t>
  </si>
  <si>
    <t>330D.T.D.POS</t>
  </si>
  <si>
    <t>330D.T.D.RIS</t>
  </si>
  <si>
    <t>330D.T.D.ACC</t>
  </si>
  <si>
    <t>330.100.P154</t>
  </si>
  <si>
    <t>330D.T.D.TFR</t>
  </si>
  <si>
    <t>330D.T.D.FIP</t>
  </si>
  <si>
    <t>330D.T.DALT1</t>
  </si>
  <si>
    <t>330D.T.D.ONE</t>
  </si>
  <si>
    <t>330D.T.DALT2</t>
  </si>
  <si>
    <t>330.200</t>
  </si>
  <si>
    <t>330.200.P155</t>
  </si>
  <si>
    <t>330C.T.I.FIS</t>
  </si>
  <si>
    <t>330C.T.I.STR</t>
  </si>
  <si>
    <t>330C.T.I.IND</t>
  </si>
  <si>
    <t>330C.T.I.PRO</t>
  </si>
  <si>
    <t>330C.T.I.CLA</t>
  </si>
  <si>
    <t>330.200.P156</t>
  </si>
  <si>
    <t>330C.T.I.TFR</t>
  </si>
  <si>
    <t>330C.T.I.PEN</t>
  </si>
  <si>
    <t>330C.T.I.ALT</t>
  </si>
  <si>
    <t>330C.T.I.ONE</t>
  </si>
  <si>
    <t>330.200.P157</t>
  </si>
  <si>
    <t>330C.T.D.FIS</t>
  </si>
  <si>
    <t>330C.T.D.STR</t>
  </si>
  <si>
    <t>330C.T.D.IND</t>
  </si>
  <si>
    <t>330C.T.D.PRO</t>
  </si>
  <si>
    <t>330C.T.D.CLA</t>
  </si>
  <si>
    <t>330.200.P158</t>
  </si>
  <si>
    <t>330C.T.D.TFR</t>
  </si>
  <si>
    <t>330C.T.D.PEN</t>
  </si>
  <si>
    <t>330C.T.D.ALT</t>
  </si>
  <si>
    <t>330C.T.D.ONE</t>
  </si>
  <si>
    <t>330C.T.ALTRO</t>
  </si>
  <si>
    <t>335.100</t>
  </si>
  <si>
    <t>335.100.P159</t>
  </si>
  <si>
    <t>335D.A.I.FIS</t>
  </si>
  <si>
    <t>335D.A.I.POS</t>
  </si>
  <si>
    <t>335D.A.I.RIS</t>
  </si>
  <si>
    <t>335D.A.I.ACC</t>
  </si>
  <si>
    <t>335.100.P160</t>
  </si>
  <si>
    <t>335D.A.I.TFR</t>
  </si>
  <si>
    <t>335D.A.I.FIP</t>
  </si>
  <si>
    <t>335D.A.I.ALT</t>
  </si>
  <si>
    <t>335D.A.I.ONE</t>
  </si>
  <si>
    <t>335.100.P161</t>
  </si>
  <si>
    <t>335D.A.D.FIS</t>
  </si>
  <si>
    <t>335D.A.D.POS</t>
  </si>
  <si>
    <t>335D.A.D.RIS</t>
  </si>
  <si>
    <t>335D.A.D.ACC</t>
  </si>
  <si>
    <t>335.100.P162</t>
  </si>
  <si>
    <t>335D.A.D.TFR</t>
  </si>
  <si>
    <t>335D.A.D.FIP</t>
  </si>
  <si>
    <t>335D.A.DALT1</t>
  </si>
  <si>
    <t>335D.A.D.ONE</t>
  </si>
  <si>
    <t>335D.A.DALT2</t>
  </si>
  <si>
    <t>335.200</t>
  </si>
  <si>
    <t>335.200.P163</t>
  </si>
  <si>
    <t>335C.A.I.FIS</t>
  </si>
  <si>
    <t>335C.A.I.STR</t>
  </si>
  <si>
    <t>335C.A.I.IND</t>
  </si>
  <si>
    <t>335C.A.I.PRO</t>
  </si>
  <si>
    <t>335C.A.I.CLA</t>
  </si>
  <si>
    <t>335.200.P164</t>
  </si>
  <si>
    <t>335C.A.I.TFR</t>
  </si>
  <si>
    <t>335C.A.I.PEN</t>
  </si>
  <si>
    <t>335C.A.I.ALT</t>
  </si>
  <si>
    <t>335C.A.I.ONE</t>
  </si>
  <si>
    <t>335.200.P165</t>
  </si>
  <si>
    <t>335C.A.D.FIS</t>
  </si>
  <si>
    <t>335C.A.D.STR</t>
  </si>
  <si>
    <t>335C.A.D.IND</t>
  </si>
  <si>
    <t>335C.A.D.PRO</t>
  </si>
  <si>
    <t>335C.A.D.CLA</t>
  </si>
  <si>
    <t>335.200.P166</t>
  </si>
  <si>
    <t>335C.A.D.TFR</t>
  </si>
  <si>
    <t>335C.A.D.PEN</t>
  </si>
  <si>
    <t>335C.A.D.ALT</t>
  </si>
  <si>
    <t>335C.A.D.ONE</t>
  </si>
  <si>
    <t>335C.A.ALTRO</t>
  </si>
  <si>
    <t>340.100</t>
  </si>
  <si>
    <t>340IMP.REGIS</t>
  </si>
  <si>
    <t>340IMP.BOLLO</t>
  </si>
  <si>
    <t>340CONC.GOVE</t>
  </si>
  <si>
    <t>340IMP.COMUN</t>
  </si>
  <si>
    <t>340CIRC.AUTO</t>
  </si>
  <si>
    <t>340PERM.TRAN</t>
  </si>
  <si>
    <t>340IMPOSTE.D</t>
  </si>
  <si>
    <t>340PER.CREDI</t>
  </si>
  <si>
    <t>340.300</t>
  </si>
  <si>
    <t>340.300.P167</t>
  </si>
  <si>
    <t>340.300.P168</t>
  </si>
  <si>
    <t>340ORG.FISSE</t>
  </si>
  <si>
    <t>340ORG.ONERI</t>
  </si>
  <si>
    <t>340ORG.ALTRO</t>
  </si>
  <si>
    <t>340.300.P169</t>
  </si>
  <si>
    <t>340SIN.FISSE</t>
  </si>
  <si>
    <t>340SIN.ONERI</t>
  </si>
  <si>
    <t>340SIN.ALTRO</t>
  </si>
  <si>
    <t>340.300.P170</t>
  </si>
  <si>
    <t>340ALT.FISSE</t>
  </si>
  <si>
    <t>340ALT.ONERI</t>
  </si>
  <si>
    <t>340ALT.ALTRO</t>
  </si>
  <si>
    <t>340.300.P171</t>
  </si>
  <si>
    <t>340ASS.PERS</t>
  </si>
  <si>
    <t>340SANZ.AMMI</t>
  </si>
  <si>
    <t>340ONERI.GES</t>
  </si>
  <si>
    <t>340ONERI.ASR</t>
  </si>
  <si>
    <t>340AUTOASSIC</t>
  </si>
  <si>
    <t>345A.C.IMPIA</t>
  </si>
  <si>
    <t>345A.RICERCA</t>
  </si>
  <si>
    <t>345A.BREV.RI</t>
  </si>
  <si>
    <t>345A.BREV.AL</t>
  </si>
  <si>
    <t>345A.CONCESS</t>
  </si>
  <si>
    <t>345A.MIGLIOR</t>
  </si>
  <si>
    <t>345A.PUBBLIC</t>
  </si>
  <si>
    <t>345A.ALT.IMM</t>
  </si>
  <si>
    <t>350.100</t>
  </si>
  <si>
    <t>350A.FAB.DIS</t>
  </si>
  <si>
    <t>350A.FAB.IND</t>
  </si>
  <si>
    <t>350.200</t>
  </si>
  <si>
    <t>350A.IMPIANT</t>
  </si>
  <si>
    <t>350A.ATTR.SA</t>
  </si>
  <si>
    <t>350A.MOBIL.A</t>
  </si>
  <si>
    <t>350A.AUTOMEZ</t>
  </si>
  <si>
    <t>350A.A.IMM.M</t>
  </si>
  <si>
    <t>355.100</t>
  </si>
  <si>
    <t>355.100.P172</t>
  </si>
  <si>
    <t>355S.C.IMPIA</t>
  </si>
  <si>
    <t>355S.RICERCA</t>
  </si>
  <si>
    <t>355S.BREV.RI</t>
  </si>
  <si>
    <t>355S.ALT.IMM</t>
  </si>
  <si>
    <t>355.100.P173</t>
  </si>
  <si>
    <t>355S.TER.DIS</t>
  </si>
  <si>
    <t>355S.TER.IND</t>
  </si>
  <si>
    <t>355S.FAB.DIS</t>
  </si>
  <si>
    <t>355S.FAB.IND</t>
  </si>
  <si>
    <t>355S.IMPIANT</t>
  </si>
  <si>
    <t>355S.ATTR.SA</t>
  </si>
  <si>
    <t>355S.MOBIL.A</t>
  </si>
  <si>
    <t>355S.AUTOMEZ</t>
  </si>
  <si>
    <t>355S.O.DARTE</t>
  </si>
  <si>
    <t>355S.A.IMM.M</t>
  </si>
  <si>
    <t>355.200</t>
  </si>
  <si>
    <t>355SVAL.CR01</t>
  </si>
  <si>
    <t>355SVAL.CR02</t>
  </si>
  <si>
    <t>355SVAL.CR03</t>
  </si>
  <si>
    <t>355SVAL.CR04</t>
  </si>
  <si>
    <t>355SVAL.CR05</t>
  </si>
  <si>
    <t>355SVAL.CR06</t>
  </si>
  <si>
    <t>355SVAL.CR07</t>
  </si>
  <si>
    <t>355SVAL.CR08</t>
  </si>
  <si>
    <t>355SVAL.CR09</t>
  </si>
  <si>
    <t>355SVAL.CR10</t>
  </si>
  <si>
    <t>355SVAL.CR11</t>
  </si>
  <si>
    <t>355SVAL.CR12</t>
  </si>
  <si>
    <t>355SVAL.CR13</t>
  </si>
  <si>
    <t>355SVAL.CR14</t>
  </si>
  <si>
    <t>355SVAL.CR15</t>
  </si>
  <si>
    <t>355SVAL.CR16</t>
  </si>
  <si>
    <t>355SVAL.CR17</t>
  </si>
  <si>
    <t>355SVAL.CR18</t>
  </si>
  <si>
    <t>355SVAL.CR19</t>
  </si>
  <si>
    <t>355SVAL.CR20</t>
  </si>
  <si>
    <t>355SVAL.CR21</t>
  </si>
  <si>
    <t>355SVAL.CR22</t>
  </si>
  <si>
    <t>355SVAL.CR23</t>
  </si>
  <si>
    <t>355SVAL.CR24</t>
  </si>
  <si>
    <t>355SVAL.CR25</t>
  </si>
  <si>
    <t>355SVAL.CR26</t>
  </si>
  <si>
    <t>355SVAL.CR27</t>
  </si>
  <si>
    <t>355SVAL.CR28</t>
  </si>
  <si>
    <t>355SVAL.CR29</t>
  </si>
  <si>
    <t>355SVAL.CR30</t>
  </si>
  <si>
    <t>355SVAL.CR31</t>
  </si>
  <si>
    <t>355SVAL.CR32</t>
  </si>
  <si>
    <t>355SVAL.CR33</t>
  </si>
  <si>
    <t>355SVAL.CR34</t>
  </si>
  <si>
    <t>355SVAL.CR35</t>
  </si>
  <si>
    <t>355SVAL.CR36</t>
  </si>
  <si>
    <t>355SVAL.CR37</t>
  </si>
  <si>
    <t>355SVAL.CR38</t>
  </si>
  <si>
    <t>355SVAL.CR39</t>
  </si>
  <si>
    <t>355SVAL.CR40</t>
  </si>
  <si>
    <t>355SVAL.CR41</t>
  </si>
  <si>
    <t>355SVAL.CR42</t>
  </si>
  <si>
    <t>355SVAL.CR43</t>
  </si>
  <si>
    <t>355SVAL.CR44</t>
  </si>
  <si>
    <t>355SVAL.CR45</t>
  </si>
  <si>
    <t>355SVAL.CR46</t>
  </si>
  <si>
    <t>355SVAL.CR47</t>
  </si>
  <si>
    <t>360.RIM.SANI</t>
  </si>
  <si>
    <t>360RIM.FARMA</t>
  </si>
  <si>
    <t>360RIM.EMO</t>
  </si>
  <si>
    <t>360RIM.MED</t>
  </si>
  <si>
    <t>360RIM.DIET</t>
  </si>
  <si>
    <t>360RIM.VACC</t>
  </si>
  <si>
    <t>360RIM.CHIMI</t>
  </si>
  <si>
    <t>360RIM.VET</t>
  </si>
  <si>
    <t>360RIM.AL.SA</t>
  </si>
  <si>
    <t>360RIM.N.SAN</t>
  </si>
  <si>
    <t>360RIM.ALIM</t>
  </si>
  <si>
    <t>360RIM.PULIZ</t>
  </si>
  <si>
    <t>360RIM.CARBU</t>
  </si>
  <si>
    <t>360RIM.INFO</t>
  </si>
  <si>
    <t>360RIM.MANUT</t>
  </si>
  <si>
    <t>360RIM.AL.NS</t>
  </si>
  <si>
    <t>365.100</t>
  </si>
  <si>
    <t>365CAUSE.CIV</t>
  </si>
  <si>
    <t>365CONT.PERS</t>
  </si>
  <si>
    <t>365PREST.SAN</t>
  </si>
  <si>
    <t>365AUTOASSIC</t>
  </si>
  <si>
    <t>365.FRANCHIG</t>
  </si>
  <si>
    <t>365.100.P174</t>
  </si>
  <si>
    <t>365EQUO.INDE</t>
  </si>
  <si>
    <t>365ACCORDI.B</t>
  </si>
  <si>
    <t>365ALT.RISCH</t>
  </si>
  <si>
    <t>365.MORA</t>
  </si>
  <si>
    <t>365.200</t>
  </si>
  <si>
    <t>365SUMAI.AMB</t>
  </si>
  <si>
    <t>365SUMAI.ALT</t>
  </si>
  <si>
    <t>365.300</t>
  </si>
  <si>
    <t>365Q.REG.I.F</t>
  </si>
  <si>
    <t>365Q.REG.FSR</t>
  </si>
  <si>
    <t>365Q.PUB.VIN</t>
  </si>
  <si>
    <t>365Q.PUB.RIC</t>
  </si>
  <si>
    <t>365.300.P175</t>
  </si>
  <si>
    <t>365Q.PR.SPER</t>
  </si>
  <si>
    <t>365Q.PR.ALTR</t>
  </si>
  <si>
    <t>365Q.PR.RIC</t>
  </si>
  <si>
    <t>365.400</t>
  </si>
  <si>
    <t>365RINNO.ANC</t>
  </si>
  <si>
    <t>365RIN.SUMAI</t>
  </si>
  <si>
    <t>365RIN.MEDIC</t>
  </si>
  <si>
    <t>365RINN.SPTA</t>
  </si>
  <si>
    <t>365RIN.COMPA</t>
  </si>
  <si>
    <t>365.TFR.DIP</t>
  </si>
  <si>
    <t>365.QUIESCEN</t>
  </si>
  <si>
    <t>365.INTEGRAT</t>
  </si>
  <si>
    <t>365.F.TECNIC</t>
  </si>
  <si>
    <t>365.400.P176</t>
  </si>
  <si>
    <t>370INT.ANTIC</t>
  </si>
  <si>
    <t>370INT.MUTUI</t>
  </si>
  <si>
    <t>370.300</t>
  </si>
  <si>
    <t>370INT.MORAT</t>
  </si>
  <si>
    <t>370ALTRI.INT</t>
  </si>
  <si>
    <t>375ONERI.FIN</t>
  </si>
  <si>
    <t>375PERD.CAMB</t>
  </si>
  <si>
    <t>380SVALUTAZI</t>
  </si>
  <si>
    <t>390MINUSVALE</t>
  </si>
  <si>
    <t>390.200</t>
  </si>
  <si>
    <t>390TRIB.E.P.</t>
  </si>
  <si>
    <t>390CAUSE.CIV</t>
  </si>
  <si>
    <t>390.200.P177</t>
  </si>
  <si>
    <t>390.200.P178</t>
  </si>
  <si>
    <t>390SOP.ASR.M</t>
  </si>
  <si>
    <t>390SOP.ASR.A</t>
  </si>
  <si>
    <t>390.200.P179</t>
  </si>
  <si>
    <t>390SOP.EXTRA</t>
  </si>
  <si>
    <t>390.200.P180</t>
  </si>
  <si>
    <t>390SOP.DIR.M</t>
  </si>
  <si>
    <t>390SOP.DIR.N</t>
  </si>
  <si>
    <t>390SOPRA.COM</t>
  </si>
  <si>
    <t>390SOPRA.MMG</t>
  </si>
  <si>
    <t>390SOP.SUMAI</t>
  </si>
  <si>
    <t>390SOP.ACCRE</t>
  </si>
  <si>
    <t>390SOPRA.B&amp;S</t>
  </si>
  <si>
    <t>390SOPR.ALTR</t>
  </si>
  <si>
    <t>390.200.P181</t>
  </si>
  <si>
    <t>390Q.FS.VINC</t>
  </si>
  <si>
    <t>390INS.AZSSR</t>
  </si>
  <si>
    <t>390.200.P182</t>
  </si>
  <si>
    <t>390INS.EXTRA</t>
  </si>
  <si>
    <t>390INS.PERSO</t>
  </si>
  <si>
    <t>390INSSU.MMG</t>
  </si>
  <si>
    <t>390INS.SUMAI</t>
  </si>
  <si>
    <t>390INS.ACCRE</t>
  </si>
  <si>
    <t>390INSRA.B&amp;S</t>
  </si>
  <si>
    <t>390INSR.ALTR</t>
  </si>
  <si>
    <t>390A.STRAORD</t>
  </si>
  <si>
    <t>400IRAP.DIPE</t>
  </si>
  <si>
    <t>400IRAP.ASSI</t>
  </si>
  <si>
    <t>400IRAP.L.P.</t>
  </si>
  <si>
    <t>400IRAP.COMM</t>
  </si>
  <si>
    <t>405IRES.ISTI</t>
  </si>
  <si>
    <t>405IRES.COMM</t>
  </si>
  <si>
    <t>410ACC.IMPOS</t>
  </si>
  <si>
    <t>PERIODO DI RILEVAZIONE</t>
  </si>
  <si>
    <t>ENTE SSN</t>
  </si>
  <si>
    <t xml:space="preserve">            ANNO</t>
  </si>
  <si>
    <t xml:space="preserve">    TRIMESTRE</t>
  </si>
  <si>
    <t xml:space="preserve">    PREVENTIVO</t>
  </si>
  <si>
    <t xml:space="preserve">SI </t>
  </si>
  <si>
    <t>Regione Friuli Venezia Giulia</t>
  </si>
  <si>
    <t>600.100</t>
  </si>
  <si>
    <t>600.100.P183</t>
  </si>
  <si>
    <t>600CAPITARIA</t>
  </si>
  <si>
    <t>600COMPLESSI</t>
  </si>
  <si>
    <t>600FUNZIONI</t>
  </si>
  <si>
    <t>600FUNZ.PS</t>
  </si>
  <si>
    <t>600FUNZ.ALTR</t>
  </si>
  <si>
    <t>600Q.PIANOAZ</t>
  </si>
  <si>
    <t>600.100.P184</t>
  </si>
  <si>
    <t>600ALTR.VINC</t>
  </si>
  <si>
    <t>600.200</t>
  </si>
  <si>
    <t>600.200.P185</t>
  </si>
  <si>
    <t>600.200.P186</t>
  </si>
  <si>
    <t>600NON.AUTOS</t>
  </si>
  <si>
    <t>600R.SOCIALE</t>
  </si>
  <si>
    <t>600R.VINC.EU</t>
  </si>
  <si>
    <t>600R.PROG.MI</t>
  </si>
  <si>
    <t>600R.VINC.SA</t>
  </si>
  <si>
    <t>600R.VINC.SC</t>
  </si>
  <si>
    <t>600R.R.A.LEA</t>
  </si>
  <si>
    <t>Contributi da Regione o Prov. Aut. (extra fondo) - Risorse aggiuntive da bilancio regionale a titolo di copertura LEA</t>
  </si>
  <si>
    <t>600R.R.EXLEA</t>
  </si>
  <si>
    <t>Contributi da Regione o Prov. Aut. (extra fondo) - Risorse aggiuntive da bilancio regionale a titolo di copertura extra LEA</t>
  </si>
  <si>
    <t>600.R.EXFOND</t>
  </si>
  <si>
    <t>600.200.P187</t>
  </si>
  <si>
    <t>600ASR.VINCO</t>
  </si>
  <si>
    <t>600ASR.ALTRO</t>
  </si>
  <si>
    <t>600.200.P188</t>
  </si>
  <si>
    <t>600MIN.EX.F</t>
  </si>
  <si>
    <t>600.200.P189</t>
  </si>
  <si>
    <t>600UNIVERSIT</t>
  </si>
  <si>
    <t>600COMUNI.AS</t>
  </si>
  <si>
    <t>600COMUN.SSC</t>
  </si>
  <si>
    <t>600PROVINCIA</t>
  </si>
  <si>
    <t>600A.VINCO.S</t>
  </si>
  <si>
    <t>600A.VINCO.C</t>
  </si>
  <si>
    <t>600A.P210.92</t>
  </si>
  <si>
    <t>600A.PUBBLIC</t>
  </si>
  <si>
    <t>600A.112</t>
  </si>
  <si>
    <t>600.300</t>
  </si>
  <si>
    <t>600SALUT.COR</t>
  </si>
  <si>
    <t>600SALUT.FIN</t>
  </si>
  <si>
    <t>600.300.P190</t>
  </si>
  <si>
    <t>600R.RICERCA</t>
  </si>
  <si>
    <t>600A.RICERCA</t>
  </si>
  <si>
    <t>600P.RICERCA</t>
  </si>
  <si>
    <t>600C.ES.PRIV</t>
  </si>
  <si>
    <t>610REGIO.FSR</t>
  </si>
  <si>
    <t>610REG.ALTRI</t>
  </si>
  <si>
    <t>620R.FSR.I.F</t>
  </si>
  <si>
    <t>620R.FSR.VIN</t>
  </si>
  <si>
    <t>620S.PUBBLIC</t>
  </si>
  <si>
    <t>620C.RICERCA</t>
  </si>
  <si>
    <t>620C.PRIVATI</t>
  </si>
  <si>
    <t>630.100</t>
  </si>
  <si>
    <t>630.100.P191</t>
  </si>
  <si>
    <t>630.100.P192</t>
  </si>
  <si>
    <t>630R.RIC.DRG</t>
  </si>
  <si>
    <t>630R.RIC.FAT</t>
  </si>
  <si>
    <t>630.100.P193</t>
  </si>
  <si>
    <t>630R.AMBUL.C</t>
  </si>
  <si>
    <t>630R.AMBUL.F</t>
  </si>
  <si>
    <t>630.PS.NO.R</t>
  </si>
  <si>
    <t>630R.PSICHIA</t>
  </si>
  <si>
    <t>630.R.FILE.F</t>
  </si>
  <si>
    <t>630R.MMG.PLS</t>
  </si>
  <si>
    <t>630R.FARMACE</t>
  </si>
  <si>
    <t>630R.TERMALI</t>
  </si>
  <si>
    <t>630R.AMBULAN</t>
  </si>
  <si>
    <t>630R.ASS.INT</t>
  </si>
  <si>
    <t>630R.ASS.PRO</t>
  </si>
  <si>
    <t>630R.ASS.RIA</t>
  </si>
  <si>
    <t>630R.EMO</t>
  </si>
  <si>
    <t>630R.ADI</t>
  </si>
  <si>
    <t>630.100.P194</t>
  </si>
  <si>
    <t>630R.CONS.SA</t>
  </si>
  <si>
    <t>630R.A.PREST</t>
  </si>
  <si>
    <t>630R.PRE.S.S</t>
  </si>
  <si>
    <t>630.100.P195</t>
  </si>
  <si>
    <t>630.100.P196</t>
  </si>
  <si>
    <t>630ASN.DRG.C</t>
  </si>
  <si>
    <t>630ASN.DRG.F</t>
  </si>
  <si>
    <t>630.100.P197</t>
  </si>
  <si>
    <t>630ASN.AMB.C</t>
  </si>
  <si>
    <t>630ASN.AMB.F</t>
  </si>
  <si>
    <t>630ASN.PS.NR</t>
  </si>
  <si>
    <t>630ASN.PSICH</t>
  </si>
  <si>
    <t>630ASN.FIL.F</t>
  </si>
  <si>
    <t>630ASN.MMG.P</t>
  </si>
  <si>
    <t>630ASN.FARMA</t>
  </si>
  <si>
    <t>630ASN.TERMA</t>
  </si>
  <si>
    <t>630ASN.AMBUL</t>
  </si>
  <si>
    <t>630ASN.INTEG</t>
  </si>
  <si>
    <t>630ASN.PROTE</t>
  </si>
  <si>
    <t>630ASN.EMOCO</t>
  </si>
  <si>
    <t>630ASN.D.TUC</t>
  </si>
  <si>
    <t>630ASN.EXREG</t>
  </si>
  <si>
    <t>630.100.P198</t>
  </si>
  <si>
    <t>630ASN.RIABI</t>
  </si>
  <si>
    <t>630.100.P199</t>
  </si>
  <si>
    <t>630ASN.CON.S</t>
  </si>
  <si>
    <t>630ASN.ALTRE</t>
  </si>
  <si>
    <t>630INTERNAZI</t>
  </si>
  <si>
    <t>630INT.AOUIR</t>
  </si>
  <si>
    <t>630INT.AS.ME</t>
  </si>
  <si>
    <t>630.200</t>
  </si>
  <si>
    <t>630RIC.PR.EX</t>
  </si>
  <si>
    <t>630AMB.PR.EX</t>
  </si>
  <si>
    <t>630ER.PS.NR</t>
  </si>
  <si>
    <t>630FILE.F.PR</t>
  </si>
  <si>
    <t>630A.PRIV.AX</t>
  </si>
  <si>
    <t>630.300</t>
  </si>
  <si>
    <t>630.300.P200</t>
  </si>
  <si>
    <t>630EP.RICOVE</t>
  </si>
  <si>
    <t>630EP.ACCOMP</t>
  </si>
  <si>
    <t>630EP.MEDICO</t>
  </si>
  <si>
    <t>630EP.AMBULA</t>
  </si>
  <si>
    <t>630EP.SER.PS</t>
  </si>
  <si>
    <t>630EP.TRASPO</t>
  </si>
  <si>
    <t>630EP.A.OSPE</t>
  </si>
  <si>
    <t>630.300.P201</t>
  </si>
  <si>
    <t>630EP.R.RSA.</t>
  </si>
  <si>
    <t>630EP.R.RIP</t>
  </si>
  <si>
    <t>630EP.ME.LAV</t>
  </si>
  <si>
    <t>630EP.PREVEN</t>
  </si>
  <si>
    <t>630EP.SA.PUB</t>
  </si>
  <si>
    <t>630EP.ABITAT</t>
  </si>
  <si>
    <t>630EP.ALIMEN</t>
  </si>
  <si>
    <t>630EP.DISINF</t>
  </si>
  <si>
    <t>630EP.ANTIIN</t>
  </si>
  <si>
    <t>630EP.FISICO</t>
  </si>
  <si>
    <t>630EP.VETRIN</t>
  </si>
  <si>
    <t>630EP.SANZIO</t>
  </si>
  <si>
    <t>630EP.LAVORO</t>
  </si>
  <si>
    <t>630EP.CERTIF</t>
  </si>
  <si>
    <t>630.300.P202</t>
  </si>
  <si>
    <t>630EP.VF.PUB</t>
  </si>
  <si>
    <t>630EP.VF.PRI</t>
  </si>
  <si>
    <t>630EP.AL.TER</t>
  </si>
  <si>
    <t>630EP.AMM.GE</t>
  </si>
  <si>
    <t>630EP.CONSUL</t>
  </si>
  <si>
    <t>630EP.FOTOCO</t>
  </si>
  <si>
    <t>630EP.DIR.SA</t>
  </si>
  <si>
    <t>630SPERIMENT</t>
  </si>
  <si>
    <t>630C.PLASMA.</t>
  </si>
  <si>
    <t>630.300.P203</t>
  </si>
  <si>
    <t>630RIC.TRANS</t>
  </si>
  <si>
    <t>630A.R.DIVER</t>
  </si>
  <si>
    <t>630.400</t>
  </si>
  <si>
    <t>630INTRAM.OS</t>
  </si>
  <si>
    <t>630INTRAM.AM</t>
  </si>
  <si>
    <t>630INTRAM.SP</t>
  </si>
  <si>
    <t>630INTRAM.55</t>
  </si>
  <si>
    <t>630INT.55.AS</t>
  </si>
  <si>
    <t>630INTRAM.AL</t>
  </si>
  <si>
    <t>630INTR.A.AS</t>
  </si>
  <si>
    <t>640ASSICURAZ</t>
  </si>
  <si>
    <t>640.200</t>
  </si>
  <si>
    <t>640RIM.COMAN</t>
  </si>
  <si>
    <t>640ALTRI.RIM</t>
  </si>
  <si>
    <t>640.300</t>
  </si>
  <si>
    <t>640COMA.ASSR</t>
  </si>
  <si>
    <t>640RIM.B.ASR</t>
  </si>
  <si>
    <t>640.300.P204</t>
  </si>
  <si>
    <t>640A.AMMININ</t>
  </si>
  <si>
    <t>640A.CON.N.S</t>
  </si>
  <si>
    <t>640A.ALTRI.R</t>
  </si>
  <si>
    <t>640A.GSA</t>
  </si>
  <si>
    <t>640.400</t>
  </si>
  <si>
    <t>640COMAN.PUB</t>
  </si>
  <si>
    <t>640RIM.B.PUB</t>
  </si>
  <si>
    <t>640.400.P205</t>
  </si>
  <si>
    <t>640COMUN.RSA</t>
  </si>
  <si>
    <t>640COMUN.SSC</t>
  </si>
  <si>
    <t>640INAIL.INF</t>
  </si>
  <si>
    <t>640AMMIN.EXT</t>
  </si>
  <si>
    <t>640CONSUL.EX</t>
  </si>
  <si>
    <t>640.AL.CO.PB</t>
  </si>
  <si>
    <t>640.500</t>
  </si>
  <si>
    <t>640.500.P206</t>
  </si>
  <si>
    <t>640PAYBACK.O</t>
  </si>
  <si>
    <t>640PAYBACK.T</t>
  </si>
  <si>
    <t>640PAYBACK.A</t>
  </si>
  <si>
    <t>640PAYB.DISM</t>
  </si>
  <si>
    <t>640.500.P207</t>
  </si>
  <si>
    <t>640TEL.DEGEN</t>
  </si>
  <si>
    <t>640PERS.VITT</t>
  </si>
  <si>
    <t>640PRIVA.SSC</t>
  </si>
  <si>
    <t>640.RIM.BOLL</t>
  </si>
  <si>
    <t>640RIM.REGIS</t>
  </si>
  <si>
    <t>640RIM.LEGAL</t>
  </si>
  <si>
    <t>640RIM.TELEF</t>
  </si>
  <si>
    <t>640RIM.POSTA</t>
  </si>
  <si>
    <t>640RIM.TASSE</t>
  </si>
  <si>
    <t>640RIM.VITTO</t>
  </si>
  <si>
    <t>640RIM.VIAGG</t>
  </si>
  <si>
    <t>640RIM.CONTR</t>
  </si>
  <si>
    <t>640A.CONCORS</t>
  </si>
  <si>
    <t>650TICKET.AM</t>
  </si>
  <si>
    <t>650TICKET.PS</t>
  </si>
  <si>
    <t>650TICKET.AL</t>
  </si>
  <si>
    <t>660FIN.STATO</t>
  </si>
  <si>
    <t>660FIN.REGIO</t>
  </si>
  <si>
    <t>660FIN.1.DOT</t>
  </si>
  <si>
    <t>660FSR.INVES</t>
  </si>
  <si>
    <t>660ALT.INVES</t>
  </si>
  <si>
    <t>660PATRIMONI</t>
  </si>
  <si>
    <t>670INCREM.LA</t>
  </si>
  <si>
    <t>680.100</t>
  </si>
  <si>
    <t>680CAMERE.SP</t>
  </si>
  <si>
    <t>680C.ROTTAMI</t>
  </si>
  <si>
    <t>680A.PRES.SA</t>
  </si>
  <si>
    <t>680.200</t>
  </si>
  <si>
    <t>680CONDOMINI</t>
  </si>
  <si>
    <t>680LOC.ATTIV</t>
  </si>
  <si>
    <t>680A.AFFITTI</t>
  </si>
  <si>
    <t>680.300</t>
  </si>
  <si>
    <t>680.ESERCIZI</t>
  </si>
  <si>
    <t>680DONAZIONI</t>
  </si>
  <si>
    <t>680A.PROVENT</t>
  </si>
  <si>
    <t>690TESORERIA</t>
  </si>
  <si>
    <t>690.200</t>
  </si>
  <si>
    <t>690D.BANCARI</t>
  </si>
  <si>
    <t>690D.POSTALI</t>
  </si>
  <si>
    <t>690.300</t>
  </si>
  <si>
    <t>690SU.TITOLI</t>
  </si>
  <si>
    <t>690.MORATORI</t>
  </si>
  <si>
    <t>690A.TRI.INT</t>
  </si>
  <si>
    <t>700PARTECIPA</t>
  </si>
  <si>
    <t>700PROV.CRED</t>
  </si>
  <si>
    <t>700PROV.TITO</t>
  </si>
  <si>
    <t>700PROV.ALTR</t>
  </si>
  <si>
    <t>700UTILI.CAM</t>
  </si>
  <si>
    <t>710RIVALUTAZ</t>
  </si>
  <si>
    <t>720PLUSVALEN</t>
  </si>
  <si>
    <t>720.200</t>
  </si>
  <si>
    <t>720DONAZIONI</t>
  </si>
  <si>
    <t>720.200.P208</t>
  </si>
  <si>
    <t>720SOP.FS.VI</t>
  </si>
  <si>
    <t>720SOP.AZSSR</t>
  </si>
  <si>
    <t>720.200.P209</t>
  </si>
  <si>
    <t>720SOP.EXTRA</t>
  </si>
  <si>
    <t>720SOP.PERSO</t>
  </si>
  <si>
    <t>720SOPRA.MMG</t>
  </si>
  <si>
    <t>720SOP.SUMAI</t>
  </si>
  <si>
    <t>720SOP.ACCRE</t>
  </si>
  <si>
    <t>720SOPRA.B&amp;S</t>
  </si>
  <si>
    <t>720SOPR.ALTR</t>
  </si>
  <si>
    <t>720.200.P210</t>
  </si>
  <si>
    <t>720INS.AZSSR</t>
  </si>
  <si>
    <t>720.200.P211</t>
  </si>
  <si>
    <t>720INS.EXTRA</t>
  </si>
  <si>
    <t>720INS.PERSO</t>
  </si>
  <si>
    <t>720INSSU.MMG</t>
  </si>
  <si>
    <t>720INS.SUMAI</t>
  </si>
  <si>
    <t>720INS.ACCRE</t>
  </si>
  <si>
    <t>720INSRA.B&amp;S</t>
  </si>
  <si>
    <t>720INSR.ALTR</t>
  </si>
  <si>
    <t>720A.STRORDI</t>
  </si>
  <si>
    <t>ACRONIMO</t>
  </si>
  <si>
    <t>Preventivo 2023</t>
  </si>
  <si>
    <t>SCHEMA DI PIANO DEI FLUSSI DI CASSA PROSPETTICI</t>
  </si>
  <si>
    <t>OPERAZIONI DI GESTIONE REDDITUALE</t>
  </si>
  <si>
    <t>(+)</t>
  </si>
  <si>
    <t>risultato di esercizio</t>
  </si>
  <si>
    <t>- Voci che non hanno effetto sulla liquidità: costi e ricavi non monetari</t>
  </si>
  <si>
    <t>ammortamenti fabbricati</t>
  </si>
  <si>
    <t>ammortamenti altre immobilizzazioni materiali</t>
  </si>
  <si>
    <t>ammortamenti immobilizzazioni immateriali</t>
  </si>
  <si>
    <t>Ammortamenti</t>
  </si>
  <si>
    <t>(-)</t>
  </si>
  <si>
    <t>Utilizzo finanziamenti per investimenti</t>
  </si>
  <si>
    <t>Utilizzo fondi riserva: investimenti, incentivi al personale, successioni e donaz., plusvalenze da reinvestire</t>
  </si>
  <si>
    <t>utilizzo contributi in c/capitale e fondi riserva</t>
  </si>
  <si>
    <t>accantonamenti SUMAI</t>
  </si>
  <si>
    <t>pagamenti SUMAI</t>
  </si>
  <si>
    <t>accantonamenti TFR</t>
  </si>
  <si>
    <t>pagamenti TFR</t>
  </si>
  <si>
    <t>- Premio operosità medici SUMAI + TFR</t>
  </si>
  <si>
    <t>(+/-)</t>
  </si>
  <si>
    <t>Rivalutazioni/svalutazioni di attività</t>
  </si>
  <si>
    <t>accantonamenti a fondi svalutazioni</t>
  </si>
  <si>
    <t>utilizzo fondi svalutazioni*</t>
  </si>
  <si>
    <t>- Fondi svalutazione di attività</t>
  </si>
  <si>
    <t>accantonamenti a fondi per rischi e oneri</t>
  </si>
  <si>
    <t>utilizzo fondi per rischi e oneri (compreso il rilascio fondi per esubero)</t>
  </si>
  <si>
    <t>- Fondo per rischi ed oneri futuri</t>
  </si>
  <si>
    <t>TOTALE Flusso di CCN della gestione corrente</t>
  </si>
  <si>
    <t>(+)/(-)</t>
  </si>
  <si>
    <t>aumento/diminuzione debiti verso regione e provincia autonoma, esclusa la variazione relativa a debiti per acquisto di beni strumentali</t>
  </si>
  <si>
    <t>aumento/diminuzione debiti verso comune</t>
  </si>
  <si>
    <t>aumento/diminuzione debiti verso aziende sanitarie pubbliche</t>
  </si>
  <si>
    <t>aumento/diminuzione debiti verso arpa</t>
  </si>
  <si>
    <t>aumento/diminuzione debiti verso fornitori</t>
  </si>
  <si>
    <t>aumento/diminuzione debiti tributari</t>
  </si>
  <si>
    <t>aumento/diminuzione debiti verso istituti di previdenza</t>
  </si>
  <si>
    <t>aumento/diminuzione altri debiti</t>
  </si>
  <si>
    <t>aumento/diminuzione debiti (escl forn di immob e C/C bancari e istituto tesoriere)</t>
  </si>
  <si>
    <t>aumento/diminuzione ratei e risconti passivi</t>
  </si>
  <si>
    <t>diminuzione/aumento crediti parte corrente v/stato quote indistinte</t>
  </si>
  <si>
    <t>diminuzione/aumento crediti parte corrente v/stato quote vincolate</t>
  </si>
  <si>
    <t>diminuzione/aumento crediti parte corrente v/Regione per gettito addizionali Irpef e Irap</t>
  </si>
  <si>
    <t>diminuzione/aumento crediti parte corrente v/Regione per partecipazioni regioni a statuto speciale</t>
  </si>
  <si>
    <t>diminuzione/aumento crediti parte corrente v/Regione - vincolate per partecipazioni regioni a statuto speciale</t>
  </si>
  <si>
    <t>diminuzione/aumento crediti parte corrente v/Regione -gettito fiscalità regionale</t>
  </si>
  <si>
    <t>diminuzione/aumento crediti parte corrente v/Regione - altri contributi extrafondo</t>
  </si>
  <si>
    <t xml:space="preserve">diminuzione/aumento crediti parte corrente v/Regione </t>
  </si>
  <si>
    <t>diminuzione/aumento crediti parte corrente v/Comune</t>
  </si>
  <si>
    <t>diminuzione/aumento crediti parte corrente v/Asl-Ao</t>
  </si>
  <si>
    <t>diminuzione/aumento crediti parte corrente v/ARPA</t>
  </si>
  <si>
    <t>diminuzione/aumento crediti parte corrente v/Erario</t>
  </si>
  <si>
    <t>diminuzione/aumento crediti parte corrente v/Altri</t>
  </si>
  <si>
    <t>diminuzione/aumento di crediti</t>
  </si>
  <si>
    <t>diminuzione/aumento del magazzino</t>
  </si>
  <si>
    <t>diminuzione/aumento di acconti a fornitori per magazzino</t>
  </si>
  <si>
    <t>diminuzione/aumento rimanenze</t>
  </si>
  <si>
    <t>diminuzione/aumento ratei e risconti attivi</t>
  </si>
  <si>
    <t>A - Totale operazioni di gestione reddituale</t>
  </si>
  <si>
    <t>ATTIVITÀ DI INVESTIMENTO</t>
  </si>
  <si>
    <t>Acquisto costi di impianto e di ampliamento</t>
  </si>
  <si>
    <t>Acquisto costi di ricerca e sviluppo</t>
  </si>
  <si>
    <t>Acquisto Diritti di brevetto e diritti di utilizzazione delle opere d'ingegno</t>
  </si>
  <si>
    <t xml:space="preserve">Acquisto immobilizzazioni immateriali in corso </t>
  </si>
  <si>
    <t>Acquisto altre immobilizzazioni immateriali</t>
  </si>
  <si>
    <t>Acquisto Immobilizzazioni Immateriali</t>
  </si>
  <si>
    <t>Valore netto contabile costi di impianto e di ampliamento dismessi</t>
  </si>
  <si>
    <t>Valore netto contabile costi di ricerca e sviluppo dismessi</t>
  </si>
  <si>
    <t>Valore netto contabile Diritti di brevetto e diritti di utilizzazione delle opere d'ingegno dismessi</t>
  </si>
  <si>
    <t>Valore netto contabile immobilizzazioni immateriali in corso dismesse</t>
  </si>
  <si>
    <t>Valore netto contabile altre immobilizzazioni immateriali dismesse</t>
  </si>
  <si>
    <t>Valore netto  contabile Immobilizzazioni Immateriali dismesse</t>
  </si>
  <si>
    <t xml:space="preserve">Acquisto terreni </t>
  </si>
  <si>
    <t xml:space="preserve">Acquisto fabbricati </t>
  </si>
  <si>
    <t xml:space="preserve">Acquisto impianti e macchinari </t>
  </si>
  <si>
    <t xml:space="preserve">Acquisto attrezzature sanitarie e scientifiche </t>
  </si>
  <si>
    <t xml:space="preserve">Acquisto mobili e arredi </t>
  </si>
  <si>
    <t xml:space="preserve">Acquisto automezzi </t>
  </si>
  <si>
    <t xml:space="preserve">Acquisto altri beni materiali </t>
  </si>
  <si>
    <t xml:space="preserve">Acquisto immobilizzazioni materiali in corso </t>
  </si>
  <si>
    <t>Acquisto Immobilizzazioni Materiali</t>
  </si>
  <si>
    <t>Valore netto  contabile terreni dismessi</t>
  </si>
  <si>
    <t>Valore netto  contabile fabbricati dismessi</t>
  </si>
  <si>
    <t>Valore netto  contabile impianti e macchinari dismessi</t>
  </si>
  <si>
    <t>Valore netto  contabile attrezzature sanitarie e scientifiche dismesse</t>
  </si>
  <si>
    <t>Valore netto  contabile mobili e arredi dismessi</t>
  </si>
  <si>
    <t>Valore netto  contabile automezzi dismessi</t>
  </si>
  <si>
    <t>Valore netto  contabile altri beni materiali dismessi</t>
  </si>
  <si>
    <t>Valore netto contabile Immobilizzazioni Materiali dismesse</t>
  </si>
  <si>
    <t>Acquisto crediti finanziari</t>
  </si>
  <si>
    <t>Acquisto titoli</t>
  </si>
  <si>
    <t>Acquisto Immobilizzazioni Finanziarie</t>
  </si>
  <si>
    <t>Valore netto  contabile crediti finanziari dismessi</t>
  </si>
  <si>
    <t>Valore netto  contabile titoli dismessi</t>
  </si>
  <si>
    <t>Valore netto  contabile Immobilizzazioni Finanziarie dismesse</t>
  </si>
  <si>
    <t>Aumento/Diminuzione debiti v/fornitori di immobilizzazioni</t>
  </si>
  <si>
    <t>B - Totale attività di investimento</t>
  </si>
  <si>
    <t>ATTIVITÀ DI FINANZIAMENTO</t>
  </si>
  <si>
    <t>diminuzione/aumento crediti vs Stato (finanziamenti per investimenti)</t>
  </si>
  <si>
    <t>diminuzione/aumento crediti vs Regione  (finanziamenti per investimenti)</t>
  </si>
  <si>
    <t>diminuzione/aumento crediti vs Regione  (aumento fondo di dotazione)</t>
  </si>
  <si>
    <t>diminuzione/aumento crediti vs Regione  (ripiano perdite)</t>
  </si>
  <si>
    <t>diminuzione/aumento crediti vs Regione  (copertura debiti al 31.12.2005)</t>
  </si>
  <si>
    <t>aumento  fondo di dotazione</t>
  </si>
  <si>
    <t>aumento contributi in c/capitale da regione e da altri</t>
  </si>
  <si>
    <t>altri aumenti/diminuzioni al patrimonio netto*</t>
  </si>
  <si>
    <t>aumenti/diminuzioni nette contabili al patrimonio netto</t>
  </si>
  <si>
    <t>aumento/diminuzione debiti C/C bancari e istituto tesoriere*</t>
  </si>
  <si>
    <t>assunzione nuovi mutui*</t>
  </si>
  <si>
    <t>mutui quota capitale rimborsata</t>
  </si>
  <si>
    <t>C - Totale attività di finanziamento</t>
  </si>
  <si>
    <t>FLUSSO DI CASSA COMPLESSIVO (A+B+C)</t>
  </si>
  <si>
    <t>PREVENTIVO 2023</t>
  </si>
  <si>
    <t>Piano dei flussi di cassa prospettici</t>
  </si>
  <si>
    <t>Consuntivo 2022</t>
  </si>
  <si>
    <t>X</t>
  </si>
  <si>
    <t>Variazione Preventivo 2023/Consuntivo 2022</t>
  </si>
  <si>
    <t>CONSUNTIVO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</si>
</sst>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5">
    <numFmt numFmtId="41" formatCode="_-* #,##0_-;\-* #,##0_-;_-* &quot;-&quot;_-;_-@_-"/>
    <numFmt numFmtId="43" formatCode="_-* #,##0.00_-;\-* #,##0.00_-;_-* &quot;-&quot;??_-;_-@_-"/>
    <numFmt numFmtId="164" formatCode="_-* #,##0.00\ _€_-;\-* #,##0.00\ _€_-;_-* &quot;-&quot;??\ _€_-;_-@_-"/>
    <numFmt numFmtId="165" formatCode="_-&quot;€&quot;\ * #,##0.00_-;\-&quot;€&quot;\ * #,##0.00_-;_-&quot;€&quot;\ * &quot;-&quot;??_-;_-@_-"/>
    <numFmt numFmtId="166" formatCode="#,##0;\(#,##0\)"/>
    <numFmt numFmtId="167" formatCode="_-* #,##0.00_-;\-* #,##0.00_-;_-* \-??_-;_-@_-"/>
    <numFmt numFmtId="168" formatCode="&quot;L.&quot;\ #,##0;[Red]\-&quot;L.&quot;\ #,##0"/>
    <numFmt numFmtId="169" formatCode="_-[$€]\ * #,##0.00_-;\-[$€]\ * #,##0.00_-;_-[$€]\ * &quot;-&quot;??_-;_-@_-"/>
    <numFmt numFmtId="170" formatCode="_(* #,##0_);_(* \(#,##0\);_(* &quot;-&quot;_);_(@_)"/>
    <numFmt numFmtId="171" formatCode="_(* #,##0.00_);_(* \(#,##0.00\);_(* &quot;-&quot;??_);_(@_)"/>
    <numFmt numFmtId="172" formatCode="_(* #,##0.00_);_(* \(#,##0.00\);_(* \-??_);_(@_)"/>
    <numFmt numFmtId="173" formatCode="_(&quot;$&quot;* #,##0_);_(&quot;$&quot;* \(#,##0\);_(&quot;$&quot;* &quot;-&quot;_);_(@_)"/>
    <numFmt numFmtId="174" formatCode="#,###"/>
    <numFmt numFmtId="175" formatCode="_-* #,##0.0000_-;\-* #,##0.0000_-;_-* &quot;-&quot;??_-;_-@_-"/>
    <numFmt numFmtId="176" formatCode="_-* #,##0_-;\-* #,##0_-;_-* &quot;-&quot;??_-;_-@_-"/>
  </numFmts>
  <fonts count="86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DecimaWE Rg"/>
    </font>
    <font>
      <b/>
      <sz val="10"/>
      <name val="DecimaWE Rg"/>
    </font>
    <font>
      <sz val="10"/>
      <name val="Arial"/>
      <family val="2"/>
    </font>
    <font>
      <sz val="10"/>
      <name val="DecimaWE Rg"/>
    </font>
    <font>
      <b/>
      <sz val="16"/>
      <name val="DecimaWE Rg"/>
    </font>
    <font>
      <sz val="8"/>
      <name val="DecimaWE Rg"/>
    </font>
    <font>
      <b/>
      <sz val="8"/>
      <name val="DecimaWE Rg"/>
    </font>
    <font>
      <sz val="9"/>
      <name val="DecimaWE Rg"/>
    </font>
    <font>
      <i/>
      <sz val="8"/>
      <name val="DecimaWE Rg"/>
    </font>
    <font>
      <b/>
      <u/>
      <sz val="8"/>
      <name val="DecimaWE Rg"/>
    </font>
    <font>
      <b/>
      <i/>
      <sz val="8"/>
      <name val="DecimaWE Rg"/>
    </font>
    <font>
      <sz val="12"/>
      <name val="Times New Roman"/>
      <family val="1"/>
    </font>
    <font>
      <strike/>
      <sz val="10"/>
      <name val="DecimaWE Rg"/>
    </font>
    <font>
      <sz val="10"/>
      <name val="MS Sans Serif"/>
      <family val="2"/>
    </font>
    <font>
      <sz val="12"/>
      <name val="DecimaWE Rg"/>
    </font>
    <font>
      <sz val="11"/>
      <color indexed="63"/>
      <name val="Calibri"/>
      <family val="2"/>
      <charset val="1"/>
    </font>
    <font>
      <sz val="11"/>
      <color indexed="9"/>
      <name val="Calibri"/>
      <family val="2"/>
      <charset val="1"/>
    </font>
    <font>
      <b/>
      <sz val="11"/>
      <color indexed="52"/>
      <name val="Calibri"/>
      <family val="2"/>
      <charset val="1"/>
    </font>
    <font>
      <sz val="11"/>
      <color indexed="52"/>
      <name val="Calibri"/>
      <family val="2"/>
      <charset val="1"/>
    </font>
    <font>
      <b/>
      <sz val="11"/>
      <color indexed="9"/>
      <name val="Calibri"/>
      <family val="2"/>
      <charset val="1"/>
    </font>
    <font>
      <u/>
      <sz val="11"/>
      <color indexed="12"/>
      <name val="Calibri"/>
      <family val="2"/>
    </font>
    <font>
      <sz val="11"/>
      <color indexed="62"/>
      <name val="Calibri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0"/>
      <name val="Mangal"/>
      <family val="2"/>
    </font>
    <font>
      <sz val="11"/>
      <color indexed="60"/>
      <name val="Calibri"/>
      <family val="2"/>
      <charset val="1"/>
    </font>
    <font>
      <b/>
      <sz val="11"/>
      <color indexed="63"/>
      <name val="Calibri"/>
      <family val="2"/>
    </font>
    <font>
      <u/>
      <sz val="10"/>
      <name val="Arial"/>
      <family val="2"/>
    </font>
    <font>
      <sz val="11"/>
      <color indexed="10"/>
      <name val="Calibri"/>
      <family val="2"/>
      <charset val="1"/>
    </font>
    <font>
      <i/>
      <sz val="11"/>
      <color indexed="23"/>
      <name val="Calibri"/>
      <family val="2"/>
      <charset val="1"/>
    </font>
    <font>
      <b/>
      <sz val="15"/>
      <color indexed="62"/>
      <name val="Calibri"/>
      <family val="2"/>
      <charset val="1"/>
    </font>
    <font>
      <b/>
      <sz val="13"/>
      <color indexed="62"/>
      <name val="Calibri"/>
      <family val="2"/>
      <charset val="1"/>
    </font>
    <font>
      <b/>
      <sz val="11"/>
      <color indexed="62"/>
      <name val="Calibri"/>
      <family val="2"/>
      <charset val="1"/>
    </font>
    <font>
      <b/>
      <sz val="18"/>
      <color indexed="62"/>
      <name val="Cambria"/>
      <family val="2"/>
      <charset val="1"/>
    </font>
    <font>
      <b/>
      <sz val="11"/>
      <color indexed="63"/>
      <name val="Calibri"/>
      <family val="2"/>
      <charset val="1"/>
    </font>
    <font>
      <sz val="11"/>
      <color indexed="20"/>
      <name val="Calibri"/>
      <family val="2"/>
      <charset val="1"/>
    </font>
    <font>
      <sz val="11"/>
      <color indexed="17"/>
      <name val="Calibri"/>
      <family val="2"/>
      <charset val="1"/>
    </font>
    <font>
      <b/>
      <sz val="12"/>
      <name val="Tahoma"/>
      <family val="2"/>
    </font>
    <font>
      <sz val="12"/>
      <name val="Tahoma"/>
      <family val="2"/>
    </font>
    <font>
      <sz val="14"/>
      <name val="Tahoma"/>
      <family val="2"/>
    </font>
    <font>
      <b/>
      <sz val="16"/>
      <name val="Tahoma"/>
      <family val="2"/>
    </font>
    <font>
      <sz val="12"/>
      <color rgb="FFFF0000"/>
      <name val="Tahoma"/>
      <family val="2"/>
    </font>
    <font>
      <sz val="10"/>
      <name val="Tahoma"/>
      <family val="2"/>
    </font>
    <font>
      <b/>
      <sz val="14"/>
      <name val="Tahoma"/>
      <family val="2"/>
    </font>
    <font>
      <sz val="10"/>
      <color rgb="FFFF0000"/>
      <name val="Tahoma"/>
      <family val="2"/>
    </font>
    <font>
      <b/>
      <sz val="10"/>
      <name val="Tahoma"/>
      <family val="2"/>
    </font>
    <font>
      <sz val="11"/>
      <name val="Tahoma"/>
      <family val="2"/>
    </font>
    <font>
      <b/>
      <sz val="11"/>
      <name val="Tahoma"/>
      <family val="2"/>
    </font>
    <font>
      <sz val="14"/>
      <name val="Calibri"/>
      <family val="2"/>
      <scheme val="minor"/>
    </font>
    <font>
      <b/>
      <sz val="12"/>
      <color rgb="FFFF0000"/>
      <name val="Tahoma"/>
      <family val="2"/>
    </font>
    <font>
      <i/>
      <sz val="10"/>
      <name val="Tahoma"/>
      <family val="2"/>
    </font>
    <font>
      <b/>
      <i/>
      <sz val="10"/>
      <name val="Tahoma"/>
      <family val="2"/>
    </font>
    <font>
      <strike/>
      <sz val="10"/>
      <name val="Tahoma"/>
      <family val="2"/>
    </font>
    <font>
      <b/>
      <i/>
      <u/>
      <sz val="10"/>
      <name val="Tahoma"/>
      <family val="2"/>
    </font>
    <font>
      <i/>
      <sz val="14"/>
      <name val="Calibri"/>
      <family val="2"/>
      <scheme val="minor"/>
    </font>
    <font>
      <b/>
      <sz val="12"/>
      <name val="New Century Schlbk"/>
    </font>
    <font>
      <b/>
      <sz val="10"/>
      <name val="Times New Roman"/>
      <family val="1"/>
    </font>
    <font>
      <b/>
      <sz val="10"/>
      <name val="Arial"/>
      <family val="2"/>
    </font>
    <font>
      <b/>
      <sz val="10"/>
      <name val="Calibri"/>
      <family val="2"/>
      <scheme val="minor"/>
    </font>
    <font>
      <sz val="8"/>
      <name val="Arial"/>
      <family val="2"/>
    </font>
    <font>
      <sz val="10"/>
      <color rgb="FFFF0000"/>
      <name val="Arial"/>
      <family val="2"/>
    </font>
    <font>
      <u/>
      <sz val="10"/>
      <name val="Tahoma"/>
      <family val="2"/>
    </font>
    <font>
      <sz val="22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b/>
      <sz val="8"/>
      <name val="Calibri  "/>
    </font>
    <font>
      <sz val="8"/>
      <name val="Times New Roman"/>
      <family val="1"/>
    </font>
    <font>
      <b/>
      <sz val="10"/>
      <color indexed="9"/>
      <name val="Arial"/>
      <family val="2"/>
    </font>
    <font>
      <sz val="8"/>
      <name val="Univers 45 Light"/>
      <family val="2"/>
    </font>
    <font>
      <b/>
      <sz val="8"/>
      <color rgb="FFFF0000"/>
      <name val="Univers 45 Light"/>
      <family val="2"/>
    </font>
    <font>
      <b/>
      <sz val="8"/>
      <name val="Univers 45 Light"/>
      <family val="2"/>
    </font>
    <font>
      <b/>
      <i/>
      <sz val="8"/>
      <color rgb="FFFF0000"/>
      <name val="Univers 45 Light"/>
      <family val="2"/>
    </font>
    <font>
      <b/>
      <i/>
      <sz val="8"/>
      <name val="Univers 45 Light"/>
      <family val="2"/>
    </font>
    <font>
      <sz val="10"/>
      <name val="Book Antiqua"/>
      <family val="1"/>
    </font>
    <font>
      <i/>
      <sz val="8"/>
      <name val="Univers 45 Light"/>
      <family val="2"/>
    </font>
    <font>
      <b/>
      <i/>
      <sz val="8"/>
      <color indexed="9"/>
      <name val="Univers 45 Light"/>
      <family val="2"/>
    </font>
    <font>
      <sz val="11"/>
      <name val="Calibri"/>
      <family val="2"/>
    </font>
    <font>
      <sz val="11"/>
      <color rgb="FFFF0000"/>
      <name val="Calibri"/>
      <family val="2"/>
    </font>
    <font>
      <sz val="8"/>
      <color rgb="FFFF0000"/>
      <name val="Univers 45 Light"/>
      <family val="2"/>
    </font>
  </fonts>
  <fills count="4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47"/>
        <bgColor indexed="22"/>
      </patternFill>
    </fill>
    <fill>
      <patternFill patternType="solid">
        <fgColor indexed="26"/>
        <bgColor indexed="9"/>
      </patternFill>
    </fill>
    <fill>
      <patternFill patternType="solid">
        <fgColor indexed="8"/>
        <bgColor indexed="58"/>
      </patternFill>
    </fill>
    <fill>
      <patternFill patternType="solid">
        <fgColor indexed="22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43"/>
        <bgColor indexed="26"/>
      </patternFill>
    </fill>
    <fill>
      <patternFill patternType="solid">
        <fgColor indexed="44"/>
        <bgColor indexed="31"/>
      </patternFill>
    </fill>
    <fill>
      <patternFill patternType="solid">
        <fgColor indexed="49"/>
        <bgColor indexed="40"/>
      </patternFill>
    </fill>
    <fill>
      <patternFill patternType="solid">
        <fgColor indexed="55"/>
        <bgColor indexed="23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53"/>
        <bgColor indexed="52"/>
      </patternFill>
    </fill>
    <fill>
      <patternFill patternType="mediumGray">
        <fgColor indexed="9"/>
        <bgColor indexed="44"/>
      </patternFill>
    </fill>
    <fill>
      <patternFill patternType="mediumGray">
        <fgColor indexed="9"/>
        <bgColor indexed="9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9933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theme="0" tint="-0.14999847407452621"/>
        <bgColor indexed="64"/>
      </patternFill>
    </fill>
  </fills>
  <borders count="10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thin">
        <color indexed="64"/>
      </bottom>
      <diagonal/>
    </border>
  </borders>
  <cellStyleXfs count="131">
    <xf numFmtId="0" fontId="0" fillId="0" borderId="0"/>
    <xf numFmtId="43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" fillId="0" borderId="0"/>
    <xf numFmtId="0" fontId="7" fillId="0" borderId="0"/>
    <xf numFmtId="0" fontId="18" fillId="0" borderId="0"/>
    <xf numFmtId="0" fontId="20" fillId="5" borderId="0" applyNumberFormat="0" applyBorder="0" applyAlignment="0" applyProtection="0"/>
    <xf numFmtId="0" fontId="20" fillId="6" borderId="0" applyNumberFormat="0" applyBorder="0" applyAlignment="0" applyProtection="0"/>
    <xf numFmtId="0" fontId="20" fillId="7" borderId="0" applyNumberFormat="0" applyBorder="0" applyAlignment="0" applyProtection="0"/>
    <xf numFmtId="0" fontId="20" fillId="5" borderId="0" applyNumberFormat="0" applyBorder="0" applyAlignment="0" applyProtection="0"/>
    <xf numFmtId="0" fontId="20" fillId="8" borderId="0" applyNumberFormat="0" applyBorder="0" applyAlignment="0" applyProtection="0"/>
    <xf numFmtId="0" fontId="20" fillId="6" borderId="0" applyNumberFormat="0" applyBorder="0" applyAlignment="0" applyProtection="0"/>
    <xf numFmtId="0" fontId="20" fillId="9" borderId="0" applyNumberFormat="0" applyBorder="0" applyAlignment="0" applyProtection="0"/>
    <xf numFmtId="0" fontId="20" fillId="10" borderId="0" applyNumberFormat="0" applyBorder="0" applyAlignment="0" applyProtection="0"/>
    <xf numFmtId="0" fontId="20" fillId="11" borderId="0" applyNumberFormat="0" applyBorder="0" applyAlignment="0" applyProtection="0"/>
    <xf numFmtId="0" fontId="20" fillId="9" borderId="0" applyNumberFormat="0" applyBorder="0" applyAlignment="0" applyProtection="0"/>
    <xf numFmtId="0" fontId="20" fillId="12" borderId="0" applyNumberFormat="0" applyBorder="0" applyAlignment="0" applyProtection="0"/>
    <xf numFmtId="0" fontId="20" fillId="6" borderId="0" applyNumberFormat="0" applyBorder="0" applyAlignment="0" applyProtection="0"/>
    <xf numFmtId="0" fontId="21" fillId="13" borderId="0" applyNumberFormat="0" applyBorder="0" applyAlignment="0" applyProtection="0"/>
    <xf numFmtId="0" fontId="21" fillId="10" borderId="0" applyNumberFormat="0" applyBorder="0" applyAlignment="0" applyProtection="0"/>
    <xf numFmtId="0" fontId="21" fillId="11" borderId="0" applyNumberFormat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6" borderId="0" applyNumberFormat="0" applyBorder="0" applyAlignment="0" applyProtection="0"/>
    <xf numFmtId="0" fontId="22" fillId="5" borderId="48" applyNumberFormat="0" applyAlignment="0" applyProtection="0"/>
    <xf numFmtId="0" fontId="23" fillId="0" borderId="49" applyNumberFormat="0" applyFill="0" applyAlignment="0" applyProtection="0"/>
    <xf numFmtId="0" fontId="24" fillId="14" borderId="50" applyNumberFormat="0" applyAlignment="0" applyProtection="0"/>
    <xf numFmtId="0" fontId="25" fillId="0" borderId="0" applyNumberFormat="0" applyFill="0" applyBorder="0" applyAlignment="0" applyProtection="0"/>
    <xf numFmtId="0" fontId="21" fillId="13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3" borderId="0" applyNumberFormat="0" applyBorder="0" applyAlignment="0" applyProtection="0"/>
    <xf numFmtId="0" fontId="21" fillId="18" borderId="0" applyNumberFormat="0" applyBorder="0" applyAlignment="0" applyProtection="0"/>
    <xf numFmtId="38" fontId="18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7" fillId="0" borderId="0" applyFill="0" applyBorder="0" applyAlignment="0" applyProtection="0"/>
    <xf numFmtId="40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6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0" fontId="26" fillId="6" borderId="48" applyNumberFormat="0" applyAlignment="0" applyProtection="0"/>
    <xf numFmtId="170" fontId="27" fillId="0" borderId="0" applyFont="0" applyFill="0" applyBorder="0" applyAlignment="0" applyProtection="0"/>
    <xf numFmtId="41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38" fontId="18" fillId="0" borderId="0" applyFont="0" applyFill="0" applyBorder="0" applyAlignment="0" applyProtection="0"/>
    <xf numFmtId="41" fontId="28" fillId="0" borderId="0" applyFont="0" applyFill="0" applyBorder="0" applyAlignment="0" applyProtection="0"/>
    <xf numFmtId="41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1" fontId="2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8" fillId="0" borderId="0" applyFont="0" applyFill="0" applyBorder="0" applyAlignment="0" applyProtection="0"/>
    <xf numFmtId="172" fontId="29" fillId="0" borderId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30" fillId="11" borderId="0" applyNumberFormat="0" applyBorder="0" applyAlignment="0" applyProtection="0"/>
    <xf numFmtId="0" fontId="7" fillId="0" borderId="0"/>
    <xf numFmtId="0" fontId="18" fillId="0" borderId="0"/>
    <xf numFmtId="0" fontId="28" fillId="0" borderId="0"/>
    <xf numFmtId="0" fontId="7" fillId="0" borderId="0"/>
    <xf numFmtId="0" fontId="28" fillId="0" borderId="0"/>
    <xf numFmtId="0" fontId="7" fillId="0" borderId="0"/>
    <xf numFmtId="0" fontId="7" fillId="0" borderId="0"/>
    <xf numFmtId="0" fontId="1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4" fillId="0" borderId="0"/>
    <xf numFmtId="0" fontId="4" fillId="0" borderId="0"/>
    <xf numFmtId="0" fontId="28" fillId="0" borderId="0"/>
    <xf numFmtId="0" fontId="4" fillId="0" borderId="0"/>
    <xf numFmtId="0" fontId="4" fillId="0" borderId="0"/>
    <xf numFmtId="0" fontId="29" fillId="7" borderId="51" applyNumberFormat="0" applyAlignment="0" applyProtection="0"/>
    <xf numFmtId="0" fontId="31" fillId="9" borderId="52" applyNumberFormat="0" applyAlignment="0" applyProtection="0"/>
    <xf numFmtId="9" fontId="29" fillId="0" borderId="0" applyFill="0" applyBorder="0" applyAlignment="0" applyProtection="0"/>
    <xf numFmtId="9" fontId="29" fillId="0" borderId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28" fillId="0" borderId="0" applyFont="0" applyFill="0" applyBorder="0" applyAlignment="0" applyProtection="0"/>
    <xf numFmtId="49" fontId="32" fillId="19" borderId="53">
      <alignment vertical="center"/>
    </xf>
    <xf numFmtId="49" fontId="7" fillId="20" borderId="53">
      <alignment vertical="center"/>
    </xf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54" applyNumberFormat="0" applyFill="0" applyAlignment="0" applyProtection="0"/>
    <xf numFmtId="0" fontId="36" fillId="0" borderId="55" applyNumberFormat="0" applyFill="0" applyAlignment="0" applyProtection="0"/>
    <xf numFmtId="0" fontId="37" fillId="0" borderId="56" applyNumberFormat="0" applyFill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57" applyNumberFormat="0" applyFill="0" applyAlignment="0" applyProtection="0"/>
    <xf numFmtId="0" fontId="40" fillId="21" borderId="0" applyNumberFormat="0" applyBorder="0" applyAlignment="0" applyProtection="0"/>
    <xf numFmtId="0" fontId="41" fillId="22" borderId="0" applyNumberFormat="0" applyBorder="0" applyAlignment="0" applyProtection="0"/>
    <xf numFmtId="173" fontId="27" fillId="0" borderId="0" applyFont="0" applyFill="0" applyBorder="0" applyAlignment="0" applyProtection="0"/>
    <xf numFmtId="165" fontId="28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174" fontId="60" fillId="0" borderId="0">
      <alignment horizontal="left"/>
    </xf>
    <xf numFmtId="164" fontId="3" fillId="0" borderId="0" applyFont="0" applyFill="0" applyBorder="0" applyAlignment="0" applyProtection="0"/>
    <xf numFmtId="0" fontId="3" fillId="0" borderId="0"/>
    <xf numFmtId="0" fontId="7" fillId="0" borderId="0"/>
    <xf numFmtId="0" fontId="27" fillId="0" borderId="0" applyNumberFormat="0" applyFill="0" applyBorder="0" applyProtection="0"/>
    <xf numFmtId="0" fontId="2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8" fillId="0" borderId="0"/>
    <xf numFmtId="166" fontId="80" fillId="0" borderId="0"/>
  </cellStyleXfs>
  <cellXfs count="572">
    <xf numFmtId="0" fontId="0" fillId="0" borderId="0" xfId="0"/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166" fontId="8" fillId="0" borderId="0" xfId="2" applyNumberFormat="1" applyFont="1" applyFill="1" applyAlignment="1">
      <alignment vertical="center"/>
    </xf>
    <xf numFmtId="166" fontId="10" fillId="0" borderId="0" xfId="2" quotePrefix="1" applyNumberFormat="1" applyFont="1" applyFill="1" applyBorder="1" applyAlignment="1" applyProtection="1">
      <alignment horizontal="center" vertical="center"/>
    </xf>
    <xf numFmtId="0" fontId="11" fillId="0" borderId="0" xfId="0" applyFont="1" applyFill="1" applyBorder="1" applyAlignment="1" applyProtection="1">
      <alignment horizontal="center" vertical="center"/>
    </xf>
    <xf numFmtId="0" fontId="10" fillId="0" borderId="0" xfId="0" applyFont="1" applyFill="1" applyBorder="1" applyAlignment="1" applyProtection="1">
      <alignment horizontal="left" vertical="center"/>
    </xf>
    <xf numFmtId="10" fontId="10" fillId="0" borderId="0" xfId="2" applyNumberFormat="1" applyFont="1" applyFill="1" applyBorder="1" applyAlignment="1" applyProtection="1">
      <alignment horizontal="right" vertical="center"/>
    </xf>
    <xf numFmtId="166" fontId="10" fillId="0" borderId="0" xfId="2" quotePrefix="1" applyNumberFormat="1" applyFont="1" applyFill="1" applyBorder="1" applyAlignment="1" applyProtection="1">
      <alignment horizontal="center" vertical="center" wrapText="1"/>
    </xf>
    <xf numFmtId="10" fontId="10" fillId="0" borderId="0" xfId="2" quotePrefix="1" applyNumberFormat="1" applyFont="1" applyFill="1" applyBorder="1" applyAlignment="1" applyProtection="1">
      <alignment horizontal="center" vertical="center" wrapText="1"/>
    </xf>
    <xf numFmtId="0" fontId="11" fillId="0" borderId="8" xfId="0" applyFont="1" applyBorder="1" applyAlignment="1" applyProtection="1">
      <alignment horizontal="center" vertical="center" wrapText="1"/>
    </xf>
    <xf numFmtId="0" fontId="11" fillId="0" borderId="9" xfId="0" applyFont="1" applyBorder="1" applyAlignment="1" applyProtection="1">
      <alignment horizontal="center" vertical="center" wrapText="1"/>
    </xf>
    <xf numFmtId="0" fontId="10" fillId="0" borderId="10" xfId="0" applyFont="1" applyBorder="1" applyAlignment="1">
      <alignment vertical="center"/>
    </xf>
    <xf numFmtId="10" fontId="10" fillId="0" borderId="0" xfId="2" applyNumberFormat="1" applyFont="1" applyFill="1" applyBorder="1" applyAlignment="1" applyProtection="1">
      <alignment horizontal="right" vertical="center" wrapText="1"/>
    </xf>
    <xf numFmtId="0" fontId="11" fillId="0" borderId="13" xfId="0" applyFont="1" applyBorder="1" applyAlignment="1" applyProtection="1">
      <alignment horizontal="center" vertical="center"/>
    </xf>
    <xf numFmtId="0" fontId="11" fillId="0" borderId="0" xfId="0" applyFont="1" applyBorder="1" applyAlignment="1" applyProtection="1">
      <alignment horizontal="center" vertical="center"/>
    </xf>
    <xf numFmtId="0" fontId="11" fillId="0" borderId="14" xfId="0" applyFont="1" applyBorder="1" applyAlignment="1" applyProtection="1">
      <alignment horizontal="left" vertical="center"/>
    </xf>
    <xf numFmtId="0" fontId="10" fillId="0" borderId="14" xfId="0" applyFont="1" applyBorder="1" applyAlignment="1" applyProtection="1">
      <alignment horizontal="left" vertical="center"/>
    </xf>
    <xf numFmtId="10" fontId="11" fillId="0" borderId="0" xfId="3" applyNumberFormat="1" applyFont="1" applyFill="1" applyBorder="1" applyAlignment="1">
      <alignment vertical="center"/>
    </xf>
    <xf numFmtId="0" fontId="8" fillId="0" borderId="13" xfId="0" applyFont="1" applyBorder="1" applyAlignment="1">
      <alignment horizontal="center" vertical="center"/>
    </xf>
    <xf numFmtId="0" fontId="13" fillId="0" borderId="14" xfId="0" applyFont="1" applyBorder="1" applyAlignment="1" applyProtection="1">
      <alignment horizontal="left" vertical="center"/>
    </xf>
    <xf numFmtId="10" fontId="13" fillId="0" borderId="0" xfId="3" applyNumberFormat="1" applyFont="1" applyFill="1" applyBorder="1" applyAlignment="1" applyProtection="1">
      <alignment horizontal="right" vertical="center"/>
    </xf>
    <xf numFmtId="0" fontId="13" fillId="0" borderId="0" xfId="0" applyFont="1" applyBorder="1" applyAlignment="1" applyProtection="1">
      <alignment horizontal="left" vertical="center"/>
    </xf>
    <xf numFmtId="10" fontId="10" fillId="0" borderId="0" xfId="3" applyNumberFormat="1" applyFont="1" applyFill="1" applyBorder="1" applyAlignment="1" applyProtection="1">
      <alignment horizontal="right" vertical="center"/>
    </xf>
    <xf numFmtId="10" fontId="11" fillId="0" borderId="0" xfId="3" applyNumberFormat="1" applyFont="1" applyFill="1" applyBorder="1" applyAlignment="1" applyProtection="1">
      <alignment horizontal="right" vertical="center"/>
    </xf>
    <xf numFmtId="0" fontId="8" fillId="0" borderId="14" xfId="0" applyFont="1" applyBorder="1" applyAlignment="1">
      <alignment vertical="center"/>
    </xf>
    <xf numFmtId="0" fontId="8" fillId="0" borderId="0" xfId="0" applyFont="1" applyBorder="1" applyAlignment="1">
      <alignment horizontal="center" vertical="center"/>
    </xf>
    <xf numFmtId="0" fontId="11" fillId="0" borderId="14" xfId="0" quotePrefix="1" applyFont="1" applyBorder="1" applyAlignment="1" applyProtection="1">
      <alignment horizontal="left" vertical="center"/>
    </xf>
    <xf numFmtId="0" fontId="6" fillId="0" borderId="14" xfId="0" applyFont="1" applyBorder="1" applyAlignment="1">
      <alignment vertical="center"/>
    </xf>
    <xf numFmtId="0" fontId="11" fillId="0" borderId="0" xfId="0" applyFont="1" applyBorder="1" applyAlignment="1" applyProtection="1">
      <alignment horizontal="left" vertical="center"/>
    </xf>
    <xf numFmtId="0" fontId="11" fillId="0" borderId="18" xfId="0" applyFont="1" applyBorder="1" applyAlignment="1" applyProtection="1">
      <alignment horizontal="center" vertical="center"/>
    </xf>
    <xf numFmtId="0" fontId="11" fillId="0" borderId="19" xfId="0" applyFont="1" applyBorder="1" applyAlignment="1" applyProtection="1">
      <alignment horizontal="center" vertical="center"/>
    </xf>
    <xf numFmtId="0" fontId="11" fillId="0" borderId="19" xfId="0" applyFont="1" applyBorder="1" applyAlignment="1" applyProtection="1">
      <alignment horizontal="left" vertical="center"/>
    </xf>
    <xf numFmtId="0" fontId="8" fillId="0" borderId="23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10" fillId="0" borderId="25" xfId="0" applyFont="1" applyBorder="1" applyAlignment="1" applyProtection="1">
      <alignment horizontal="left" vertical="center"/>
    </xf>
    <xf numFmtId="0" fontId="6" fillId="0" borderId="13" xfId="0" applyFont="1" applyBorder="1" applyAlignment="1">
      <alignment horizontal="center" vertical="center"/>
    </xf>
    <xf numFmtId="0" fontId="11" fillId="0" borderId="14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11" fillId="0" borderId="19" xfId="0" applyFont="1" applyBorder="1" applyAlignment="1">
      <alignment vertical="center"/>
    </xf>
    <xf numFmtId="0" fontId="10" fillId="0" borderId="14" xfId="0" applyFont="1" applyBorder="1" applyAlignment="1">
      <alignment vertical="center"/>
    </xf>
    <xf numFmtId="0" fontId="15" fillId="0" borderId="14" xfId="0" applyFont="1" applyBorder="1" applyAlignment="1" applyProtection="1">
      <alignment horizontal="left" vertical="center"/>
    </xf>
    <xf numFmtId="0" fontId="11" fillId="0" borderId="26" xfId="0" applyFont="1" applyBorder="1" applyAlignment="1">
      <alignment vertical="center"/>
    </xf>
    <xf numFmtId="0" fontId="8" fillId="0" borderId="27" xfId="0" applyFont="1" applyBorder="1" applyAlignment="1">
      <alignment horizontal="center" vertical="center"/>
    </xf>
    <xf numFmtId="0" fontId="8" fillId="0" borderId="28" xfId="0" applyFont="1" applyBorder="1" applyAlignment="1">
      <alignment vertical="center"/>
    </xf>
    <xf numFmtId="0" fontId="8" fillId="0" borderId="0" xfId="0" applyFont="1" applyFill="1" applyAlignment="1">
      <alignment vertical="center" wrapText="1"/>
    </xf>
    <xf numFmtId="43" fontId="8" fillId="0" borderId="0" xfId="1" applyFont="1" applyFill="1" applyAlignment="1">
      <alignment vertical="center" wrapText="1"/>
    </xf>
    <xf numFmtId="10" fontId="8" fillId="0" borderId="0" xfId="0" applyNumberFormat="1" applyFont="1" applyFill="1" applyAlignment="1">
      <alignment vertical="center" wrapText="1"/>
    </xf>
    <xf numFmtId="0" fontId="8" fillId="0" borderId="0" xfId="0" applyFont="1" applyAlignment="1">
      <alignment vertical="center" wrapText="1"/>
    </xf>
    <xf numFmtId="10" fontId="8" fillId="0" borderId="0" xfId="2" applyNumberFormat="1" applyFont="1" applyFill="1" applyAlignment="1">
      <alignment vertical="center" wrapText="1"/>
    </xf>
    <xf numFmtId="0" fontId="8" fillId="0" borderId="0" xfId="4" applyFont="1" applyFill="1" applyAlignment="1">
      <alignment vertical="center"/>
    </xf>
    <xf numFmtId="0" fontId="6" fillId="3" borderId="1" xfId="5" applyFont="1" applyFill="1" applyBorder="1" applyAlignment="1" applyProtection="1">
      <alignment horizontal="left" vertical="center" wrapText="1"/>
    </xf>
    <xf numFmtId="0" fontId="6" fillId="3" borderId="38" xfId="5" applyFont="1" applyFill="1" applyBorder="1" applyAlignment="1" applyProtection="1">
      <alignment horizontal="center" vertical="center" wrapText="1"/>
    </xf>
    <xf numFmtId="0" fontId="8" fillId="0" borderId="2" xfId="5" applyFont="1" applyFill="1" applyBorder="1" applyAlignment="1" applyProtection="1">
      <alignment horizontal="left" vertical="center" wrapText="1"/>
    </xf>
    <xf numFmtId="0" fontId="8" fillId="0" borderId="39" xfId="5" applyFont="1" applyFill="1" applyBorder="1" applyAlignment="1" applyProtection="1">
      <alignment horizontal="center" vertical="center" wrapText="1"/>
    </xf>
    <xf numFmtId="4" fontId="8" fillId="0" borderId="0" xfId="4" applyNumberFormat="1" applyFont="1" applyFill="1" applyAlignment="1">
      <alignment vertical="center"/>
    </xf>
    <xf numFmtId="0" fontId="6" fillId="0" borderId="2" xfId="5" applyFont="1" applyFill="1" applyBorder="1" applyAlignment="1" applyProtection="1">
      <alignment horizontal="left" vertical="center" wrapText="1"/>
    </xf>
    <xf numFmtId="0" fontId="8" fillId="0" borderId="0" xfId="4" applyFont="1" applyFill="1" applyAlignment="1">
      <alignment vertical="center" wrapText="1"/>
    </xf>
    <xf numFmtId="0" fontId="8" fillId="0" borderId="39" xfId="5" applyFont="1" applyFill="1" applyBorder="1" applyAlignment="1" applyProtection="1">
      <alignment horizontal="center" vertical="center"/>
    </xf>
    <xf numFmtId="0" fontId="8" fillId="0" borderId="9" xfId="5" applyFont="1" applyFill="1" applyBorder="1" applyAlignment="1" applyProtection="1">
      <alignment horizontal="left" vertical="center" wrapText="1"/>
    </xf>
    <xf numFmtId="0" fontId="6" fillId="0" borderId="2" xfId="6" applyFont="1" applyFill="1" applyBorder="1" applyAlignment="1">
      <alignment vertical="center" wrapText="1"/>
    </xf>
    <xf numFmtId="0" fontId="6" fillId="0" borderId="40" xfId="6" applyFont="1" applyFill="1" applyBorder="1" applyAlignment="1">
      <alignment vertical="center" wrapText="1"/>
    </xf>
    <xf numFmtId="0" fontId="6" fillId="0" borderId="19" xfId="5" applyFont="1" applyFill="1" applyBorder="1" applyAlignment="1" applyProtection="1">
      <alignment horizontal="left" vertical="center" wrapText="1"/>
    </xf>
    <xf numFmtId="0" fontId="8" fillId="0" borderId="44" xfId="5" applyFont="1" applyFill="1" applyBorder="1" applyAlignment="1" applyProtection="1">
      <alignment horizontal="center" vertical="center"/>
    </xf>
    <xf numFmtId="0" fontId="8" fillId="0" borderId="0" xfId="4" applyFont="1" applyFill="1" applyBorder="1" applyAlignment="1">
      <alignment vertical="center" wrapText="1"/>
    </xf>
    <xf numFmtId="0" fontId="8" fillId="0" borderId="0" xfId="4" applyFont="1" applyFill="1" applyAlignment="1">
      <alignment horizontal="center" vertical="center"/>
    </xf>
    <xf numFmtId="0" fontId="6" fillId="3" borderId="45" xfId="5" applyFont="1" applyFill="1" applyBorder="1" applyAlignment="1" applyProtection="1">
      <alignment horizontal="left" vertical="center" wrapText="1"/>
    </xf>
    <xf numFmtId="39" fontId="8" fillId="3" borderId="38" xfId="5" applyNumberFormat="1" applyFont="1" applyFill="1" applyBorder="1" applyAlignment="1" applyProtection="1">
      <alignment horizontal="center" vertical="center" wrapText="1"/>
    </xf>
    <xf numFmtId="0" fontId="6" fillId="0" borderId="1" xfId="5" applyFont="1" applyFill="1" applyBorder="1" applyAlignment="1" applyProtection="1">
      <alignment horizontal="left" vertical="center" wrapText="1"/>
    </xf>
    <xf numFmtId="0" fontId="6" fillId="3" borderId="37" xfId="5" applyFont="1" applyFill="1" applyBorder="1" applyAlignment="1" applyProtection="1">
      <alignment horizontal="center" vertical="center" wrapText="1"/>
    </xf>
    <xf numFmtId="0" fontId="19" fillId="0" borderId="0" xfId="4" applyFont="1" applyFill="1" applyBorder="1" applyAlignment="1">
      <alignment vertical="center" wrapText="1"/>
    </xf>
    <xf numFmtId="0" fontId="19" fillId="0" borderId="0" xfId="4" applyFont="1" applyFill="1" applyAlignment="1">
      <alignment horizontal="center" vertical="center"/>
    </xf>
    <xf numFmtId="0" fontId="13" fillId="0" borderId="14" xfId="0" applyFont="1" applyBorder="1" applyAlignment="1" applyProtection="1">
      <alignment horizontal="left" vertical="center" wrapText="1"/>
    </xf>
    <xf numFmtId="0" fontId="42" fillId="0" borderId="0" xfId="4" applyFont="1" applyFill="1" applyAlignment="1">
      <alignment horizontal="left" vertical="center"/>
    </xf>
    <xf numFmtId="0" fontId="43" fillId="0" borderId="0" xfId="4" applyFont="1" applyFill="1" applyAlignment="1">
      <alignment horizontal="center" vertical="center"/>
    </xf>
    <xf numFmtId="0" fontId="43" fillId="0" borderId="0" xfId="4" applyFont="1" applyFill="1" applyAlignment="1">
      <alignment vertical="center"/>
    </xf>
    <xf numFmtId="0" fontId="43" fillId="23" borderId="0" xfId="4" applyFont="1" applyFill="1" applyAlignment="1">
      <alignment vertical="center"/>
    </xf>
    <xf numFmtId="0" fontId="45" fillId="3" borderId="23" xfId="4" applyFont="1" applyFill="1" applyBorder="1" applyAlignment="1">
      <alignment horizontal="center" vertical="center"/>
    </xf>
    <xf numFmtId="0" fontId="45" fillId="3" borderId="24" xfId="4" applyFont="1" applyFill="1" applyBorder="1" applyAlignment="1">
      <alignment horizontal="center" vertical="center"/>
    </xf>
    <xf numFmtId="0" fontId="45" fillId="3" borderId="58" xfId="4" applyFont="1" applyFill="1" applyBorder="1" applyAlignment="1">
      <alignment horizontal="center" vertical="center"/>
    </xf>
    <xf numFmtId="0" fontId="46" fillId="24" borderId="0" xfId="4" applyFont="1" applyFill="1" applyAlignment="1">
      <alignment vertical="center"/>
    </xf>
    <xf numFmtId="0" fontId="45" fillId="3" borderId="59" xfId="4" applyFont="1" applyFill="1" applyBorder="1" applyAlignment="1">
      <alignment horizontal="center" vertical="center"/>
    </xf>
    <xf numFmtId="0" fontId="45" fillId="3" borderId="27" xfId="4" applyFont="1" applyFill="1" applyBorder="1" applyAlignment="1">
      <alignment horizontal="center" vertical="center"/>
    </xf>
    <xf numFmtId="0" fontId="45" fillId="3" borderId="60" xfId="4" applyFont="1" applyFill="1" applyBorder="1" applyAlignment="1">
      <alignment horizontal="center" vertical="center"/>
    </xf>
    <xf numFmtId="0" fontId="47" fillId="0" borderId="0" xfId="4" applyFont="1" applyFill="1" applyAlignment="1">
      <alignment horizontal="left" vertical="center"/>
    </xf>
    <xf numFmtId="0" fontId="45" fillId="0" borderId="0" xfId="4" applyFont="1" applyFill="1" applyAlignment="1">
      <alignment horizontal="left" vertical="center"/>
    </xf>
    <xf numFmtId="0" fontId="45" fillId="0" borderId="0" xfId="4" applyFont="1" applyFill="1" applyAlignment="1">
      <alignment horizontal="center" vertical="center" wrapText="1"/>
    </xf>
    <xf numFmtId="0" fontId="45" fillId="23" borderId="0" xfId="4" applyFont="1" applyFill="1" applyAlignment="1">
      <alignment horizontal="center" vertical="center" wrapText="1"/>
    </xf>
    <xf numFmtId="0" fontId="49" fillId="24" borderId="0" xfId="4" applyFont="1" applyFill="1" applyAlignment="1">
      <alignment vertical="center"/>
    </xf>
    <xf numFmtId="0" fontId="47" fillId="23" borderId="0" xfId="4" applyFont="1" applyFill="1" applyAlignment="1">
      <alignment vertical="center"/>
    </xf>
    <xf numFmtId="0" fontId="47" fillId="23" borderId="0" xfId="4" applyFont="1" applyFill="1" applyBorder="1" applyAlignment="1">
      <alignment horizontal="center" vertical="center"/>
    </xf>
    <xf numFmtId="0" fontId="47" fillId="0" borderId="0" xfId="4" applyFont="1" applyFill="1" applyAlignment="1">
      <alignment horizontal="center" vertical="center"/>
    </xf>
    <xf numFmtId="164" fontId="44" fillId="23" borderId="0" xfId="116" applyFont="1" applyFill="1" applyAlignment="1">
      <alignment horizontal="center" vertical="center"/>
    </xf>
    <xf numFmtId="0" fontId="47" fillId="23" borderId="0" xfId="4" applyFont="1" applyFill="1" applyAlignment="1">
      <alignment horizontal="center" vertical="center"/>
    </xf>
    <xf numFmtId="0" fontId="42" fillId="25" borderId="30" xfId="4" applyFont="1" applyFill="1" applyBorder="1" applyAlignment="1">
      <alignment horizontal="left" vertical="center"/>
    </xf>
    <xf numFmtId="0" fontId="42" fillId="25" borderId="31" xfId="4" applyFont="1" applyFill="1" applyBorder="1" applyAlignment="1">
      <alignment horizontal="center" vertical="center"/>
    </xf>
    <xf numFmtId="0" fontId="42" fillId="3" borderId="32" xfId="4" applyFont="1" applyFill="1" applyBorder="1" applyAlignment="1">
      <alignment horizontal="center" vertical="center"/>
    </xf>
    <xf numFmtId="0" fontId="47" fillId="0" borderId="23" xfId="4" applyFont="1" applyFill="1" applyBorder="1" applyAlignment="1">
      <alignment horizontal="center" vertical="center"/>
    </xf>
    <xf numFmtId="0" fontId="47" fillId="0" borderId="24" xfId="4" applyFont="1" applyFill="1" applyBorder="1" applyAlignment="1">
      <alignment horizontal="center" vertical="center"/>
    </xf>
    <xf numFmtId="0" fontId="47" fillId="23" borderId="24" xfId="4" applyFont="1" applyFill="1" applyBorder="1" applyAlignment="1">
      <alignment horizontal="center" vertical="center"/>
    </xf>
    <xf numFmtId="0" fontId="47" fillId="23" borderId="58" xfId="4" applyFont="1" applyFill="1" applyBorder="1" applyAlignment="1">
      <alignment horizontal="center" vertical="center"/>
    </xf>
    <xf numFmtId="0" fontId="47" fillId="0" borderId="13" xfId="4" applyFont="1" applyFill="1" applyBorder="1" applyAlignment="1">
      <alignment horizontal="center" vertical="center"/>
    </xf>
    <xf numFmtId="0" fontId="47" fillId="23" borderId="37" xfId="4" applyFont="1" applyFill="1" applyBorder="1" applyAlignment="1">
      <alignment horizontal="center" vertical="center"/>
    </xf>
    <xf numFmtId="0" fontId="47" fillId="23" borderId="61" xfId="4" applyFont="1" applyFill="1" applyBorder="1" applyAlignment="1">
      <alignment horizontal="center" vertical="center"/>
    </xf>
    <xf numFmtId="0" fontId="47" fillId="23" borderId="0" xfId="4" applyFont="1" applyFill="1" applyBorder="1" applyAlignment="1">
      <alignment horizontal="left" vertical="center"/>
    </xf>
    <xf numFmtId="0" fontId="47" fillId="0" borderId="0" xfId="4" applyFont="1" applyFill="1" applyBorder="1" applyAlignment="1">
      <alignment horizontal="center" vertical="center"/>
    </xf>
    <xf numFmtId="0" fontId="47" fillId="23" borderId="0" xfId="4" applyFont="1" applyFill="1" applyBorder="1" applyAlignment="1">
      <alignment horizontal="right" vertical="center"/>
    </xf>
    <xf numFmtId="0" fontId="47" fillId="0" borderId="59" xfId="4" applyFont="1" applyFill="1" applyBorder="1" applyAlignment="1">
      <alignment horizontal="center" vertical="center"/>
    </xf>
    <xf numFmtId="0" fontId="47" fillId="0" borderId="27" xfId="4" applyFont="1" applyFill="1" applyBorder="1" applyAlignment="1">
      <alignment horizontal="center" vertical="center"/>
    </xf>
    <xf numFmtId="0" fontId="47" fillId="23" borderId="27" xfId="4" applyFont="1" applyFill="1" applyBorder="1" applyAlignment="1">
      <alignment horizontal="center" vertical="center"/>
    </xf>
    <xf numFmtId="0" fontId="47" fillId="23" borderId="60" xfId="4" applyFont="1" applyFill="1" applyBorder="1" applyAlignment="1">
      <alignment horizontal="center" vertical="center"/>
    </xf>
    <xf numFmtId="0" fontId="43" fillId="23" borderId="23" xfId="4" applyFont="1" applyFill="1" applyBorder="1" applyAlignment="1">
      <alignment vertical="center"/>
    </xf>
    <xf numFmtId="0" fontId="42" fillId="0" borderId="24" xfId="4" applyFont="1" applyFill="1" applyBorder="1" applyAlignment="1">
      <alignment horizontal="center" vertical="center"/>
    </xf>
    <xf numFmtId="0" fontId="42" fillId="23" borderId="24" xfId="4" applyFont="1" applyFill="1" applyBorder="1" applyAlignment="1">
      <alignment horizontal="center" vertical="center"/>
    </xf>
    <xf numFmtId="0" fontId="43" fillId="23" borderId="13" xfId="4" applyFont="1" applyFill="1" applyBorder="1" applyAlignment="1">
      <alignment vertical="center"/>
    </xf>
    <xf numFmtId="0" fontId="47" fillId="23" borderId="0" xfId="4" applyFont="1" applyFill="1" applyBorder="1" applyAlignment="1">
      <alignment vertical="center"/>
    </xf>
    <xf numFmtId="0" fontId="43" fillId="23" borderId="59" xfId="4" applyFont="1" applyFill="1" applyBorder="1" applyAlignment="1">
      <alignment vertical="center"/>
    </xf>
    <xf numFmtId="0" fontId="42" fillId="23" borderId="0" xfId="4" applyFont="1" applyFill="1" applyBorder="1" applyAlignment="1">
      <alignment horizontal="center" vertical="center" wrapText="1"/>
    </xf>
    <xf numFmtId="0" fontId="42" fillId="0" borderId="0" xfId="4" applyFont="1" applyFill="1" applyBorder="1" applyAlignment="1">
      <alignment horizontal="center" vertical="center" wrapText="1"/>
    </xf>
    <xf numFmtId="0" fontId="43" fillId="24" borderId="0" xfId="4" applyFont="1" applyFill="1" applyAlignment="1">
      <alignment vertical="center" wrapText="1"/>
    </xf>
    <xf numFmtId="0" fontId="50" fillId="0" borderId="23" xfId="5" applyFont="1" applyFill="1" applyBorder="1" applyAlignment="1" applyProtection="1">
      <alignment horizontal="center" vertical="center" wrapText="1"/>
    </xf>
    <xf numFmtId="0" fontId="50" fillId="24" borderId="0" xfId="5" applyFont="1" applyFill="1" applyBorder="1" applyAlignment="1" applyProtection="1">
      <alignment vertical="center" wrapText="1"/>
    </xf>
    <xf numFmtId="0" fontId="50" fillId="24" borderId="0" xfId="5" applyFont="1" applyFill="1" applyBorder="1" applyAlignment="1" applyProtection="1">
      <alignment vertical="center"/>
    </xf>
    <xf numFmtId="0" fontId="52" fillId="0" borderId="0" xfId="4" applyFont="1" applyFill="1" applyAlignment="1">
      <alignment vertical="center" wrapText="1"/>
    </xf>
    <xf numFmtId="0" fontId="50" fillId="0" borderId="46" xfId="5" applyFont="1" applyFill="1" applyBorder="1" applyAlignment="1" applyProtection="1">
      <alignment horizontal="center" vertical="center" wrapText="1"/>
    </xf>
    <xf numFmtId="0" fontId="50" fillId="0" borderId="46" xfId="5" applyFont="1" applyFill="1" applyBorder="1" applyAlignment="1" applyProtection="1">
      <alignment horizontal="left" vertical="center" wrapText="1"/>
    </xf>
    <xf numFmtId="164" fontId="53" fillId="0" borderId="39" xfId="116" applyFont="1" applyBorder="1" applyAlignment="1">
      <alignment horizontal="right" vertical="center" wrapText="1"/>
    </xf>
    <xf numFmtId="0" fontId="42" fillId="0" borderId="0" xfId="4" applyFont="1" applyFill="1" applyAlignment="1">
      <alignment vertical="center" wrapText="1"/>
    </xf>
    <xf numFmtId="0" fontId="56" fillId="0" borderId="46" xfId="5" applyFont="1" applyFill="1" applyBorder="1" applyAlignment="1" applyProtection="1">
      <alignment horizontal="center" vertical="center" wrapText="1"/>
    </xf>
    <xf numFmtId="0" fontId="56" fillId="0" borderId="46" xfId="5" applyFont="1" applyFill="1" applyBorder="1" applyAlignment="1" applyProtection="1">
      <alignment horizontal="left" vertical="center" wrapText="1"/>
    </xf>
    <xf numFmtId="0" fontId="55" fillId="0" borderId="46" xfId="5" applyFont="1" applyFill="1" applyBorder="1" applyAlignment="1" applyProtection="1">
      <alignment horizontal="center" vertical="center" wrapText="1"/>
    </xf>
    <xf numFmtId="0" fontId="55" fillId="0" borderId="46" xfId="5" applyFont="1" applyFill="1" applyBorder="1" applyAlignment="1" applyProtection="1">
      <alignment horizontal="left" vertical="center" wrapText="1"/>
    </xf>
    <xf numFmtId="0" fontId="47" fillId="0" borderId="46" xfId="5" applyFont="1" applyFill="1" applyBorder="1" applyAlignment="1" applyProtection="1">
      <alignment horizontal="center" vertical="center" wrapText="1"/>
    </xf>
    <xf numFmtId="0" fontId="47" fillId="0" borderId="46" xfId="5" applyFont="1" applyFill="1" applyBorder="1" applyAlignment="1" applyProtection="1">
      <alignment horizontal="left" vertical="center" wrapText="1"/>
    </xf>
    <xf numFmtId="0" fontId="47" fillId="24" borderId="46" xfId="5" applyFont="1" applyFill="1" applyBorder="1" applyAlignment="1" applyProtection="1">
      <alignment horizontal="center" vertical="center" wrapText="1"/>
    </xf>
    <xf numFmtId="0" fontId="47" fillId="24" borderId="46" xfId="5" applyFont="1" applyFill="1" applyBorder="1" applyAlignment="1" applyProtection="1">
      <alignment horizontal="left" vertical="center" wrapText="1"/>
    </xf>
    <xf numFmtId="164" fontId="53" fillId="0" borderId="39" xfId="116" applyFont="1" applyFill="1" applyBorder="1" applyAlignment="1">
      <alignment horizontal="right" vertical="center" wrapText="1"/>
    </xf>
    <xf numFmtId="0" fontId="55" fillId="26" borderId="46" xfId="5" applyFont="1" applyFill="1" applyBorder="1" applyAlignment="1" applyProtection="1">
      <alignment horizontal="center" vertical="center" wrapText="1"/>
    </xf>
    <xf numFmtId="0" fontId="55" fillId="26" borderId="46" xfId="5" applyFont="1" applyFill="1" applyBorder="1" applyAlignment="1" applyProtection="1">
      <alignment horizontal="left" vertical="center" wrapText="1"/>
    </xf>
    <xf numFmtId="164" fontId="53" fillId="26" borderId="39" xfId="116" applyFont="1" applyFill="1" applyBorder="1" applyAlignment="1">
      <alignment horizontal="right" vertical="center" wrapText="1"/>
    </xf>
    <xf numFmtId="0" fontId="54" fillId="0" borderId="0" xfId="4" applyFont="1" applyFill="1" applyAlignment="1">
      <alignment vertical="center" wrapText="1"/>
    </xf>
    <xf numFmtId="0" fontId="55" fillId="24" borderId="46" xfId="5" applyFont="1" applyFill="1" applyBorder="1" applyAlignment="1" applyProtection="1">
      <alignment horizontal="center" vertical="center" wrapText="1"/>
    </xf>
    <xf numFmtId="0" fontId="55" fillId="24" borderId="46" xfId="5" applyFont="1" applyFill="1" applyBorder="1" applyAlignment="1" applyProtection="1">
      <alignment horizontal="left" vertical="center" wrapText="1"/>
    </xf>
    <xf numFmtId="0" fontId="55" fillId="24" borderId="65" xfId="5" applyFont="1" applyFill="1" applyBorder="1" applyAlignment="1" applyProtection="1">
      <alignment horizontal="left" vertical="center" wrapText="1"/>
    </xf>
    <xf numFmtId="0" fontId="47" fillId="24" borderId="0" xfId="5" applyFont="1" applyFill="1" applyAlignment="1">
      <alignment vertical="center"/>
    </xf>
    <xf numFmtId="0" fontId="47" fillId="24" borderId="0" xfId="5" applyFont="1" applyFill="1" applyBorder="1" applyAlignment="1">
      <alignment vertical="center"/>
    </xf>
    <xf numFmtId="0" fontId="47" fillId="24" borderId="0" xfId="4" applyFont="1" applyFill="1" applyBorder="1" applyAlignment="1">
      <alignment horizontal="center" vertical="center"/>
    </xf>
    <xf numFmtId="0" fontId="47" fillId="24" borderId="0" xfId="4" applyFont="1" applyFill="1" applyBorder="1" applyAlignment="1">
      <alignment vertical="center"/>
    </xf>
    <xf numFmtId="0" fontId="43" fillId="24" borderId="0" xfId="4" applyFont="1" applyFill="1" applyBorder="1" applyAlignment="1">
      <alignment vertical="center"/>
    </xf>
    <xf numFmtId="0" fontId="43" fillId="23" borderId="0" xfId="4" applyFont="1" applyFill="1" applyAlignment="1">
      <alignment horizontal="center" vertical="center"/>
    </xf>
    <xf numFmtId="0" fontId="47" fillId="0" borderId="0" xfId="5" applyFont="1" applyFill="1" applyAlignment="1">
      <alignment horizontal="center" vertical="center"/>
    </xf>
    <xf numFmtId="0" fontId="47" fillId="0" borderId="0" xfId="5" applyFont="1" applyFill="1" applyAlignment="1">
      <alignment vertical="center"/>
    </xf>
    <xf numFmtId="164" fontId="44" fillId="24" borderId="0" xfId="116" applyFont="1" applyFill="1" applyAlignment="1">
      <alignment vertical="center"/>
    </xf>
    <xf numFmtId="0" fontId="49" fillId="24" borderId="0" xfId="5" applyFont="1" applyFill="1" applyAlignment="1">
      <alignment vertical="center"/>
    </xf>
    <xf numFmtId="0" fontId="43" fillId="23" borderId="0" xfId="4" applyFont="1" applyFill="1" applyBorder="1" applyAlignment="1">
      <alignment vertical="center"/>
    </xf>
    <xf numFmtId="164" fontId="53" fillId="4" borderId="39" xfId="116" applyFont="1" applyFill="1" applyBorder="1" applyAlignment="1">
      <alignment horizontal="right" vertical="center" wrapText="1"/>
    </xf>
    <xf numFmtId="0" fontId="56" fillId="4" borderId="46" xfId="5" applyFont="1" applyFill="1" applyBorder="1" applyAlignment="1" applyProtection="1">
      <alignment horizontal="center" vertical="center" wrapText="1"/>
    </xf>
    <xf numFmtId="0" fontId="56" fillId="4" borderId="46" xfId="5" applyFont="1" applyFill="1" applyBorder="1" applyAlignment="1" applyProtection="1">
      <alignment horizontal="left" vertical="center" wrapText="1"/>
    </xf>
    <xf numFmtId="0" fontId="51" fillId="27" borderId="62" xfId="5" applyFont="1" applyFill="1" applyBorder="1" applyAlignment="1" applyProtection="1">
      <alignment horizontal="center" vertical="center" wrapText="1"/>
    </xf>
    <xf numFmtId="0" fontId="52" fillId="27" borderId="62" xfId="5" applyFont="1" applyFill="1" applyBorder="1" applyAlignment="1" applyProtection="1">
      <alignment vertical="center" wrapText="1"/>
    </xf>
    <xf numFmtId="164" fontId="53" fillId="27" borderId="63" xfId="116" applyFont="1" applyFill="1" applyBorder="1" applyAlignment="1">
      <alignment horizontal="right" vertical="center" wrapText="1"/>
    </xf>
    <xf numFmtId="0" fontId="50" fillId="28" borderId="46" xfId="5" applyFont="1" applyFill="1" applyBorder="1" applyAlignment="1" applyProtection="1">
      <alignment horizontal="center" vertical="center" wrapText="1"/>
    </xf>
    <xf numFmtId="0" fontId="50" fillId="28" borderId="46" xfId="5" applyFont="1" applyFill="1" applyBorder="1" applyAlignment="1" applyProtection="1">
      <alignment horizontal="left" vertical="center" wrapText="1"/>
    </xf>
    <xf numFmtId="164" fontId="53" fillId="28" borderId="39" xfId="116" applyFont="1" applyFill="1" applyBorder="1" applyAlignment="1">
      <alignment horizontal="right" vertical="center" wrapText="1"/>
    </xf>
    <xf numFmtId="0" fontId="50" fillId="29" borderId="46" xfId="5" applyFont="1" applyFill="1" applyBorder="1" applyAlignment="1" applyProtection="1">
      <alignment horizontal="center" vertical="center" wrapText="1"/>
    </xf>
    <xf numFmtId="0" fontId="50" fillId="29" borderId="46" xfId="5" applyFont="1" applyFill="1" applyBorder="1" applyAlignment="1" applyProtection="1">
      <alignment horizontal="left" vertical="center" wrapText="1"/>
    </xf>
    <xf numFmtId="164" fontId="53" fillId="29" borderId="39" xfId="116" applyFont="1" applyFill="1" applyBorder="1" applyAlignment="1">
      <alignment horizontal="right" vertical="center" wrapText="1"/>
    </xf>
    <xf numFmtId="0" fontId="55" fillId="30" borderId="46" xfId="5" applyFont="1" applyFill="1" applyBorder="1" applyAlignment="1" applyProtection="1">
      <alignment horizontal="center" vertical="center" wrapText="1"/>
    </xf>
    <xf numFmtId="0" fontId="55" fillId="30" borderId="46" xfId="5" applyFont="1" applyFill="1" applyBorder="1" applyAlignment="1" applyProtection="1">
      <alignment horizontal="left" vertical="center" wrapText="1"/>
    </xf>
    <xf numFmtId="164" fontId="53" fillId="30" borderId="39" xfId="116" applyFont="1" applyFill="1" applyBorder="1" applyAlignment="1">
      <alignment horizontal="right" vertical="center" wrapText="1"/>
    </xf>
    <xf numFmtId="0" fontId="47" fillId="31" borderId="46" xfId="5" applyFont="1" applyFill="1" applyBorder="1" applyAlignment="1" applyProtection="1">
      <alignment horizontal="center" vertical="center" wrapText="1"/>
    </xf>
    <xf numFmtId="0" fontId="47" fillId="31" borderId="46" xfId="5" applyFont="1" applyFill="1" applyBorder="1" applyAlignment="1" applyProtection="1">
      <alignment horizontal="left" vertical="center" wrapText="1"/>
    </xf>
    <xf numFmtId="164" fontId="53" fillId="31" borderId="39" xfId="116" applyFont="1" applyFill="1" applyBorder="1" applyAlignment="1">
      <alignment horizontal="right" vertical="center" wrapText="1"/>
    </xf>
    <xf numFmtId="0" fontId="55" fillId="31" borderId="46" xfId="5" applyFont="1" applyFill="1" applyBorder="1" applyAlignment="1" applyProtection="1">
      <alignment horizontal="center" vertical="center" wrapText="1"/>
    </xf>
    <xf numFmtId="0" fontId="55" fillId="31" borderId="46" xfId="5" applyFont="1" applyFill="1" applyBorder="1" applyAlignment="1" applyProtection="1">
      <alignment horizontal="left" vertical="center" wrapText="1"/>
    </xf>
    <xf numFmtId="164" fontId="59" fillId="31" borderId="39" xfId="116" applyFont="1" applyFill="1" applyBorder="1" applyAlignment="1">
      <alignment horizontal="right" vertical="center" wrapText="1"/>
    </xf>
    <xf numFmtId="164" fontId="53" fillId="32" borderId="39" xfId="116" applyFont="1" applyFill="1" applyBorder="1" applyAlignment="1">
      <alignment horizontal="right" vertical="center" wrapText="1"/>
    </xf>
    <xf numFmtId="0" fontId="47" fillId="27" borderId="46" xfId="5" applyFont="1" applyFill="1" applyBorder="1" applyAlignment="1" applyProtection="1">
      <alignment horizontal="center" vertical="center" wrapText="1"/>
    </xf>
    <xf numFmtId="0" fontId="50" fillId="27" borderId="46" xfId="5" applyFont="1" applyFill="1" applyBorder="1" applyAlignment="1" applyProtection="1">
      <alignment horizontal="left" vertical="center" wrapText="1"/>
    </xf>
    <xf numFmtId="164" fontId="53" fillId="27" borderId="39" xfId="116" applyFont="1" applyFill="1" applyBorder="1" applyAlignment="1">
      <alignment horizontal="right" vertical="center" wrapText="1"/>
    </xf>
    <xf numFmtId="0" fontId="6" fillId="0" borderId="38" xfId="5" applyFont="1" applyFill="1" applyBorder="1" applyAlignment="1" applyProtection="1">
      <alignment horizontal="center" vertical="center" wrapText="1"/>
    </xf>
    <xf numFmtId="0" fontId="42" fillId="27" borderId="46" xfId="5" applyFont="1" applyFill="1" applyBorder="1" applyAlignment="1" applyProtection="1">
      <alignment horizontal="left" vertical="center" wrapText="1"/>
    </xf>
    <xf numFmtId="0" fontId="56" fillId="30" borderId="46" xfId="5" applyFont="1" applyFill="1" applyBorder="1" applyAlignment="1" applyProtection="1">
      <alignment horizontal="center" vertical="center" wrapText="1"/>
    </xf>
    <xf numFmtId="0" fontId="56" fillId="30" borderId="46" xfId="5" applyFont="1" applyFill="1" applyBorder="1" applyAlignment="1" applyProtection="1">
      <alignment horizontal="left" vertical="center" wrapText="1"/>
    </xf>
    <xf numFmtId="0" fontId="58" fillId="33" borderId="46" xfId="5" applyFont="1" applyFill="1" applyBorder="1" applyAlignment="1" applyProtection="1">
      <alignment horizontal="center" vertical="center" wrapText="1"/>
    </xf>
    <xf numFmtId="0" fontId="58" fillId="33" borderId="46" xfId="5" applyFont="1" applyFill="1" applyBorder="1" applyAlignment="1" applyProtection="1">
      <alignment horizontal="left" vertical="center" wrapText="1"/>
    </xf>
    <xf numFmtId="164" fontId="53" fillId="33" borderId="39" xfId="116" applyFont="1" applyFill="1" applyBorder="1" applyAlignment="1">
      <alignment horizontal="right" vertical="center" wrapText="1"/>
    </xf>
    <xf numFmtId="0" fontId="58" fillId="32" borderId="46" xfId="5" applyFont="1" applyFill="1" applyBorder="1" applyAlignment="1" applyProtection="1">
      <alignment horizontal="center" vertical="center" wrapText="1"/>
    </xf>
    <xf numFmtId="0" fontId="58" fillId="32" borderId="46" xfId="5" applyFont="1" applyFill="1" applyBorder="1" applyAlignment="1" applyProtection="1">
      <alignment horizontal="left" vertical="center" wrapText="1"/>
    </xf>
    <xf numFmtId="0" fontId="47" fillId="34" borderId="46" xfId="5" applyFont="1" applyFill="1" applyBorder="1" applyAlignment="1" applyProtection="1">
      <alignment horizontal="center" vertical="center" wrapText="1"/>
    </xf>
    <xf numFmtId="0" fontId="47" fillId="34" borderId="46" xfId="5" applyFont="1" applyFill="1" applyBorder="1" applyAlignment="1" applyProtection="1">
      <alignment horizontal="left" vertical="center" wrapText="1"/>
    </xf>
    <xf numFmtId="164" fontId="53" fillId="34" borderId="39" xfId="116" applyFont="1" applyFill="1" applyBorder="1" applyAlignment="1">
      <alignment horizontal="right" vertical="center" wrapText="1"/>
    </xf>
    <xf numFmtId="0" fontId="50" fillId="35" borderId="18" xfId="5" applyFont="1" applyFill="1" applyBorder="1" applyAlignment="1" applyProtection="1">
      <alignment horizontal="center" vertical="center" wrapText="1"/>
    </xf>
    <xf numFmtId="0" fontId="50" fillId="35" borderId="18" xfId="5" applyFont="1" applyFill="1" applyBorder="1" applyAlignment="1" applyProtection="1">
      <alignment horizontal="left" vertical="center" wrapText="1"/>
    </xf>
    <xf numFmtId="164" fontId="53" fillId="35" borderId="44" xfId="116" applyFont="1" applyFill="1" applyBorder="1" applyAlignment="1">
      <alignment horizontal="right" vertical="center" wrapText="1"/>
    </xf>
    <xf numFmtId="0" fontId="6" fillId="0" borderId="39" xfId="5" applyFont="1" applyFill="1" applyBorder="1" applyAlignment="1" applyProtection="1">
      <alignment horizontal="center" vertical="center" wrapText="1"/>
    </xf>
    <xf numFmtId="0" fontId="6" fillId="3" borderId="36" xfId="5" applyFont="1" applyFill="1" applyBorder="1" applyAlignment="1" applyProtection="1">
      <alignment horizontal="center" vertical="center" wrapText="1"/>
    </xf>
    <xf numFmtId="0" fontId="8" fillId="0" borderId="36" xfId="5" applyFont="1" applyFill="1" applyBorder="1" applyAlignment="1" applyProtection="1">
      <alignment horizontal="center" vertical="center" wrapText="1"/>
    </xf>
    <xf numFmtId="0" fontId="6" fillId="0" borderId="3" xfId="5" applyFont="1" applyFill="1" applyBorder="1" applyAlignment="1" applyProtection="1">
      <alignment horizontal="center" vertical="center" wrapText="1"/>
    </xf>
    <xf numFmtId="0" fontId="8" fillId="0" borderId="6" xfId="5" applyFont="1" applyFill="1" applyBorder="1" applyAlignment="1" applyProtection="1">
      <alignment horizontal="center" vertical="center" wrapText="1"/>
    </xf>
    <xf numFmtId="0" fontId="8" fillId="0" borderId="3" xfId="5" applyFont="1" applyFill="1" applyBorder="1" applyAlignment="1" applyProtection="1">
      <alignment horizontal="center" vertical="center"/>
    </xf>
    <xf numFmtId="0" fontId="8" fillId="0" borderId="6" xfId="5" applyFont="1" applyFill="1" applyBorder="1" applyAlignment="1" applyProtection="1">
      <alignment horizontal="center" vertical="center"/>
    </xf>
    <xf numFmtId="0" fontId="8" fillId="0" borderId="6" xfId="5" applyFont="1" applyFill="1" applyBorder="1" applyAlignment="1">
      <alignment horizontal="center" vertical="center"/>
    </xf>
    <xf numFmtId="0" fontId="6" fillId="0" borderId="6" xfId="5" applyFont="1" applyFill="1" applyBorder="1" applyAlignment="1" applyProtection="1">
      <alignment horizontal="center" vertical="center"/>
    </xf>
    <xf numFmtId="0" fontId="6" fillId="0" borderId="26" xfId="5" applyFont="1" applyFill="1" applyBorder="1" applyAlignment="1" applyProtection="1">
      <alignment horizontal="center" vertical="center" wrapText="1"/>
    </xf>
    <xf numFmtId="0" fontId="10" fillId="0" borderId="0" xfId="4" applyFont="1" applyFill="1" applyAlignment="1">
      <alignment horizontal="center" vertical="center"/>
    </xf>
    <xf numFmtId="10" fontId="10" fillId="0" borderId="12" xfId="2" applyNumberFormat="1" applyFont="1" applyFill="1" applyBorder="1" applyAlignment="1" applyProtection="1">
      <alignment horizontal="right" vertical="center" wrapText="1"/>
    </xf>
    <xf numFmtId="10" fontId="10" fillId="0" borderId="16" xfId="2" applyNumberFormat="1" applyFont="1" applyFill="1" applyBorder="1" applyAlignment="1" applyProtection="1">
      <alignment horizontal="right" vertical="center"/>
    </xf>
    <xf numFmtId="43" fontId="6" fillId="0" borderId="0" xfId="1" applyFont="1" applyAlignment="1">
      <alignment vertical="center"/>
    </xf>
    <xf numFmtId="43" fontId="6" fillId="0" borderId="0" xfId="1" applyFont="1" applyFill="1" applyAlignment="1">
      <alignment vertical="center"/>
    </xf>
    <xf numFmtId="43" fontId="8" fillId="0" borderId="0" xfId="1" applyFont="1" applyFill="1" applyAlignment="1">
      <alignment vertical="center"/>
    </xf>
    <xf numFmtId="43" fontId="9" fillId="0" borderId="2" xfId="1" applyFont="1" applyFill="1" applyBorder="1" applyAlignment="1" applyProtection="1">
      <alignment vertical="center"/>
    </xf>
    <xf numFmtId="43" fontId="10" fillId="0" borderId="0" xfId="1" applyFont="1" applyFill="1" applyBorder="1" applyAlignment="1" applyProtection="1">
      <alignment horizontal="left" vertical="center"/>
    </xf>
    <xf numFmtId="43" fontId="10" fillId="0" borderId="0" xfId="1" applyFont="1" applyFill="1" applyBorder="1" applyAlignment="1" applyProtection="1">
      <alignment horizontal="right" vertical="center"/>
    </xf>
    <xf numFmtId="43" fontId="10" fillId="0" borderId="10" xfId="1" applyFont="1" applyFill="1" applyBorder="1" applyAlignment="1">
      <alignment vertical="center"/>
    </xf>
    <xf numFmtId="43" fontId="10" fillId="0" borderId="11" xfId="1" applyFont="1" applyFill="1" applyBorder="1" applyAlignment="1" applyProtection="1">
      <alignment horizontal="right" vertical="center" wrapText="1"/>
    </xf>
    <xf numFmtId="43" fontId="11" fillId="0" borderId="14" xfId="1" applyFont="1" applyFill="1" applyBorder="1" applyAlignment="1" applyProtection="1">
      <alignment horizontal="left" vertical="center"/>
    </xf>
    <xf numFmtId="43" fontId="10" fillId="0" borderId="15" xfId="1" applyFont="1" applyFill="1" applyBorder="1" applyAlignment="1" applyProtection="1">
      <alignment horizontal="right" vertical="center"/>
    </xf>
    <xf numFmtId="43" fontId="10" fillId="0" borderId="14" xfId="1" applyFont="1" applyFill="1" applyBorder="1" applyAlignment="1" applyProtection="1">
      <alignment horizontal="left" vertical="center"/>
    </xf>
    <xf numFmtId="43" fontId="11" fillId="0" borderId="14" xfId="1" applyFont="1" applyFill="1" applyBorder="1" applyAlignment="1">
      <alignment vertical="center"/>
    </xf>
    <xf numFmtId="43" fontId="13" fillId="0" borderId="14" xfId="1" applyFont="1" applyBorder="1" applyAlignment="1" applyProtection="1">
      <alignment horizontal="right" vertical="center"/>
    </xf>
    <xf numFmtId="43" fontId="13" fillId="0" borderId="14" xfId="1" applyFont="1" applyFill="1" applyBorder="1" applyAlignment="1" applyProtection="1">
      <alignment horizontal="right" vertical="center"/>
    </xf>
    <xf numFmtId="43" fontId="10" fillId="0" borderId="14" xfId="1" applyFont="1" applyFill="1" applyBorder="1" applyAlignment="1" applyProtection="1">
      <alignment horizontal="right" vertical="center"/>
    </xf>
    <xf numFmtId="43" fontId="15" fillId="0" borderId="14" xfId="1" applyFont="1" applyBorder="1" applyAlignment="1" applyProtection="1">
      <alignment horizontal="right" vertical="center"/>
    </xf>
    <xf numFmtId="43" fontId="11" fillId="0" borderId="14" xfId="1" applyFont="1" applyFill="1" applyBorder="1" applyAlignment="1" applyProtection="1">
      <alignment horizontal="right" vertical="center"/>
    </xf>
    <xf numFmtId="43" fontId="11" fillId="2" borderId="17" xfId="1" applyFont="1" applyFill="1" applyBorder="1" applyAlignment="1" applyProtection="1">
      <alignment horizontal="right" vertical="center"/>
    </xf>
    <xf numFmtId="43" fontId="11" fillId="4" borderId="17" xfId="1" applyFont="1" applyFill="1" applyBorder="1" applyAlignment="1" applyProtection="1">
      <alignment horizontal="right" vertical="center"/>
    </xf>
    <xf numFmtId="43" fontId="10" fillId="0" borderId="14" xfId="1" applyFont="1" applyBorder="1" applyAlignment="1" applyProtection="1">
      <alignment horizontal="right" vertical="center"/>
    </xf>
    <xf numFmtId="43" fontId="11" fillId="0" borderId="14" xfId="1" applyFont="1" applyBorder="1" applyAlignment="1" applyProtection="1">
      <alignment horizontal="right" vertical="center"/>
    </xf>
    <xf numFmtId="43" fontId="11" fillId="0" borderId="19" xfId="1" applyFont="1" applyBorder="1" applyAlignment="1" applyProtection="1">
      <alignment horizontal="right" vertical="center"/>
    </xf>
    <xf numFmtId="43" fontId="11" fillId="0" borderId="19" xfId="1" applyFont="1" applyFill="1" applyBorder="1" applyAlignment="1" applyProtection="1">
      <alignment horizontal="right" vertical="center"/>
    </xf>
    <xf numFmtId="43" fontId="11" fillId="2" borderId="22" xfId="1" applyFont="1" applyFill="1" applyBorder="1" applyAlignment="1" applyProtection="1">
      <alignment horizontal="right" vertical="center"/>
    </xf>
    <xf numFmtId="43" fontId="11" fillId="0" borderId="15" xfId="1" applyFont="1" applyBorder="1" applyAlignment="1" applyProtection="1">
      <alignment horizontal="right" vertical="center"/>
    </xf>
    <xf numFmtId="43" fontId="11" fillId="0" borderId="15" xfId="1" applyFont="1" applyFill="1" applyBorder="1" applyAlignment="1" applyProtection="1">
      <alignment horizontal="right" vertical="center"/>
    </xf>
    <xf numFmtId="43" fontId="10" fillId="0" borderId="15" xfId="1" applyFont="1" applyFill="1" applyBorder="1" applyAlignment="1">
      <alignment horizontal="right" vertical="center"/>
    </xf>
    <xf numFmtId="43" fontId="11" fillId="2" borderId="3" xfId="1" applyFont="1" applyFill="1" applyBorder="1" applyAlignment="1" applyProtection="1">
      <alignment horizontal="right" vertical="center"/>
    </xf>
    <xf numFmtId="43" fontId="11" fillId="4" borderId="3" xfId="1" applyFont="1" applyFill="1" applyBorder="1" applyAlignment="1" applyProtection="1">
      <alignment horizontal="right" vertical="center"/>
    </xf>
    <xf numFmtId="43" fontId="11" fillId="0" borderId="19" xfId="1" applyFont="1" applyBorder="1" applyAlignment="1">
      <alignment horizontal="right" vertical="center"/>
    </xf>
    <xf numFmtId="43" fontId="11" fillId="0" borderId="19" xfId="1" applyFont="1" applyFill="1" applyBorder="1" applyAlignment="1">
      <alignment horizontal="right" vertical="center"/>
    </xf>
    <xf numFmtId="43" fontId="11" fillId="2" borderId="21" xfId="1" applyFont="1" applyFill="1" applyBorder="1" applyAlignment="1" applyProtection="1">
      <alignment horizontal="right" vertical="center"/>
    </xf>
    <xf numFmtId="43" fontId="10" fillId="0" borderId="15" xfId="1" applyFont="1" applyBorder="1" applyAlignment="1">
      <alignment horizontal="right" vertical="center"/>
    </xf>
    <xf numFmtId="43" fontId="11" fillId="0" borderId="29" xfId="1" applyFont="1" applyFill="1" applyBorder="1" applyAlignment="1">
      <alignment horizontal="right" vertical="center"/>
    </xf>
    <xf numFmtId="43" fontId="8" fillId="0" borderId="0" xfId="1" applyFont="1" applyAlignment="1">
      <alignment vertical="center"/>
    </xf>
    <xf numFmtId="43" fontId="6" fillId="3" borderId="38" xfId="1" applyFont="1" applyFill="1" applyBorder="1" applyAlignment="1" applyProtection="1">
      <alignment horizontal="left" vertical="center" wrapText="1"/>
    </xf>
    <xf numFmtId="43" fontId="8" fillId="25" borderId="39" xfId="1" applyFont="1" applyFill="1" applyBorder="1" applyAlignment="1" applyProtection="1">
      <alignment horizontal="left" vertical="center" wrapText="1"/>
    </xf>
    <xf numFmtId="43" fontId="8" fillId="0" borderId="39" xfId="1" applyFont="1" applyFill="1" applyBorder="1" applyAlignment="1" applyProtection="1">
      <alignment horizontal="right" vertical="center"/>
    </xf>
    <xf numFmtId="43" fontId="8" fillId="25" borderId="39" xfId="1" applyFont="1" applyFill="1" applyBorder="1" applyAlignment="1" applyProtection="1">
      <alignment horizontal="right" vertical="center" wrapText="1"/>
    </xf>
    <xf numFmtId="43" fontId="6" fillId="0" borderId="39" xfId="1" applyFont="1" applyFill="1" applyBorder="1" applyAlignment="1" applyProtection="1">
      <alignment horizontal="right" vertical="center" wrapText="1"/>
    </xf>
    <xf numFmtId="43" fontId="8" fillId="3" borderId="38" xfId="1" applyFont="1" applyFill="1" applyBorder="1" applyAlignment="1" applyProtection="1">
      <alignment horizontal="right" vertical="center" wrapText="1"/>
    </xf>
    <xf numFmtId="43" fontId="8" fillId="0" borderId="39" xfId="1" applyFont="1" applyFill="1" applyBorder="1" applyAlignment="1" applyProtection="1">
      <alignment horizontal="right" vertical="center" wrapText="1"/>
    </xf>
    <xf numFmtId="43" fontId="8" fillId="0" borderId="44" xfId="1" applyFont="1" applyFill="1" applyBorder="1" applyAlignment="1" applyProtection="1">
      <alignment horizontal="right" vertical="center"/>
    </xf>
    <xf numFmtId="43" fontId="8" fillId="0" borderId="0" xfId="1" applyFont="1" applyFill="1" applyBorder="1" applyAlignment="1">
      <alignment vertical="center"/>
    </xf>
    <xf numFmtId="43" fontId="8" fillId="0" borderId="38" xfId="1" applyFont="1" applyFill="1" applyBorder="1" applyAlignment="1" applyProtection="1">
      <alignment horizontal="right" vertical="center"/>
    </xf>
    <xf numFmtId="43" fontId="8" fillId="0" borderId="0" xfId="1" applyFont="1" applyFill="1" applyBorder="1" applyAlignment="1">
      <alignment horizontal="right" vertical="center"/>
    </xf>
    <xf numFmtId="0" fontId="11" fillId="36" borderId="34" xfId="5" applyFont="1" applyFill="1" applyBorder="1" applyAlignment="1" applyProtection="1">
      <alignment horizontal="center" vertical="center"/>
    </xf>
    <xf numFmtId="0" fontId="50" fillId="0" borderId="5" xfId="5" applyFont="1" applyFill="1" applyBorder="1" applyAlignment="1" applyProtection="1">
      <alignment horizontal="center" vertical="center" wrapText="1"/>
    </xf>
    <xf numFmtId="0" fontId="51" fillId="0" borderId="5" xfId="5" applyFont="1" applyFill="1" applyBorder="1" applyAlignment="1" applyProtection="1">
      <alignment horizontal="center" vertical="center" wrapText="1"/>
    </xf>
    <xf numFmtId="0" fontId="47" fillId="0" borderId="7" xfId="5" applyFont="1" applyFill="1" applyBorder="1" applyAlignment="1" applyProtection="1">
      <alignment horizontal="center" vertical="center" wrapText="1"/>
    </xf>
    <xf numFmtId="0" fontId="55" fillId="0" borderId="7" xfId="5" applyFont="1" applyFill="1" applyBorder="1" applyAlignment="1" applyProtection="1">
      <alignment horizontal="center" vertical="center" wrapText="1"/>
    </xf>
    <xf numFmtId="0" fontId="47" fillId="24" borderId="7" xfId="5" applyFont="1" applyFill="1" applyBorder="1" applyAlignment="1" applyProtection="1">
      <alignment horizontal="center" vertical="center" wrapText="1"/>
    </xf>
    <xf numFmtId="0" fontId="50" fillId="0" borderId="7" xfId="5" applyFont="1" applyFill="1" applyBorder="1" applyAlignment="1" applyProtection="1">
      <alignment horizontal="center" vertical="center" wrapText="1"/>
    </xf>
    <xf numFmtId="0" fontId="47" fillId="0" borderId="7" xfId="5" applyFont="1" applyFill="1" applyBorder="1" applyAlignment="1">
      <alignment horizontal="center" vertical="center" wrapText="1"/>
    </xf>
    <xf numFmtId="0" fontId="57" fillId="0" borderId="7" xfId="5" applyFont="1" applyFill="1" applyBorder="1" applyAlignment="1" applyProtection="1">
      <alignment horizontal="center" vertical="center" wrapText="1"/>
    </xf>
    <xf numFmtId="0" fontId="47" fillId="26" borderId="7" xfId="5" applyFont="1" applyFill="1" applyBorder="1" applyAlignment="1" applyProtection="1">
      <alignment horizontal="center" vertical="center" wrapText="1"/>
    </xf>
    <xf numFmtId="0" fontId="47" fillId="24" borderId="7" xfId="5" applyFont="1" applyFill="1" applyBorder="1" applyAlignment="1">
      <alignment horizontal="center" vertical="center" wrapText="1"/>
    </xf>
    <xf numFmtId="0" fontId="50" fillId="0" borderId="7" xfId="5" applyFont="1" applyFill="1" applyBorder="1" applyAlignment="1">
      <alignment horizontal="center" vertical="center" wrapText="1"/>
    </xf>
    <xf numFmtId="0" fontId="50" fillId="0" borderId="7" xfId="5" quotePrefix="1" applyFont="1" applyFill="1" applyBorder="1" applyAlignment="1" applyProtection="1">
      <alignment horizontal="center" vertical="center" wrapText="1"/>
    </xf>
    <xf numFmtId="0" fontId="50" fillId="24" borderId="7" xfId="5" applyFont="1" applyFill="1" applyBorder="1" applyAlignment="1" applyProtection="1">
      <alignment horizontal="center" vertical="center" wrapText="1"/>
    </xf>
    <xf numFmtId="0" fontId="47" fillId="24" borderId="69" xfId="5" applyFont="1" applyFill="1" applyBorder="1" applyAlignment="1" applyProtection="1">
      <alignment horizontal="center" vertical="center" wrapText="1"/>
    </xf>
    <xf numFmtId="0" fontId="42" fillId="3" borderId="31" xfId="4" applyFont="1" applyFill="1" applyBorder="1" applyAlignment="1">
      <alignment horizontal="center" vertical="center"/>
    </xf>
    <xf numFmtId="43" fontId="8" fillId="3" borderId="45" xfId="1" applyFont="1" applyFill="1" applyBorder="1" applyAlignment="1" applyProtection="1">
      <alignment horizontal="right" vertical="center" wrapText="1"/>
    </xf>
    <xf numFmtId="175" fontId="10" fillId="0" borderId="0" xfId="4" applyNumberFormat="1" applyFont="1" applyFill="1" applyAlignment="1">
      <alignment vertical="center"/>
    </xf>
    <xf numFmtId="43" fontId="6" fillId="0" borderId="0" xfId="0" applyNumberFormat="1" applyFont="1" applyAlignment="1">
      <alignment vertical="center"/>
    </xf>
    <xf numFmtId="164" fontId="44" fillId="0" borderId="0" xfId="116" applyFont="1" applyFill="1" applyBorder="1" applyAlignment="1">
      <alignment horizontal="center" vertical="center"/>
    </xf>
    <xf numFmtId="164" fontId="53" fillId="0" borderId="0" xfId="116" applyFont="1" applyFill="1" applyBorder="1" applyAlignment="1">
      <alignment horizontal="right" vertical="center" wrapText="1"/>
    </xf>
    <xf numFmtId="164" fontId="59" fillId="0" borderId="0" xfId="116" applyFont="1" applyFill="1" applyBorder="1" applyAlignment="1">
      <alignment horizontal="right" vertical="center" wrapText="1"/>
    </xf>
    <xf numFmtId="0" fontId="9" fillId="0" borderId="2" xfId="0" applyFont="1" applyFill="1" applyBorder="1" applyAlignment="1" applyProtection="1">
      <alignment horizontal="center" vertical="center"/>
    </xf>
    <xf numFmtId="166" fontId="10" fillId="0" borderId="3" xfId="2" quotePrefix="1" applyNumberFormat="1" applyFont="1" applyFill="1" applyBorder="1" applyAlignment="1" applyProtection="1">
      <alignment horizontal="center" vertical="center"/>
    </xf>
    <xf numFmtId="0" fontId="12" fillId="0" borderId="6" xfId="0" applyFont="1" applyFill="1" applyBorder="1" applyAlignment="1" applyProtection="1">
      <alignment horizontal="center" vertical="center" wrapText="1"/>
    </xf>
    <xf numFmtId="0" fontId="12" fillId="0" borderId="3" xfId="0" applyFont="1" applyFill="1" applyBorder="1" applyAlignment="1" applyProtection="1">
      <alignment horizontal="center" vertical="center" wrapText="1"/>
    </xf>
    <xf numFmtId="43" fontId="10" fillId="0" borderId="3" xfId="1" quotePrefix="1" applyFont="1" applyFill="1" applyBorder="1" applyAlignment="1" applyProtection="1">
      <alignment horizontal="center" vertical="center" wrapText="1"/>
    </xf>
    <xf numFmtId="43" fontId="10" fillId="0" borderId="70" xfId="1" quotePrefix="1" applyFont="1" applyFill="1" applyBorder="1" applyAlignment="1" applyProtection="1">
      <alignment horizontal="center" vertical="center" wrapText="1"/>
    </xf>
    <xf numFmtId="0" fontId="11" fillId="2" borderId="6" xfId="0" quotePrefix="1" applyFont="1" applyFill="1" applyBorder="1" applyAlignment="1" applyProtection="1">
      <alignment horizontal="left" vertical="center"/>
    </xf>
    <xf numFmtId="0" fontId="11" fillId="2" borderId="3" xfId="0" quotePrefix="1" applyFont="1" applyFill="1" applyBorder="1" applyAlignment="1" applyProtection="1">
      <alignment horizontal="left" vertical="center"/>
    </xf>
    <xf numFmtId="0" fontId="14" fillId="2" borderId="20" xfId="0" quotePrefix="1" applyFont="1" applyFill="1" applyBorder="1" applyAlignment="1" applyProtection="1">
      <alignment horizontal="left" vertical="center"/>
    </xf>
    <xf numFmtId="0" fontId="14" fillId="2" borderId="21" xfId="0" quotePrefix="1" applyFont="1" applyFill="1" applyBorder="1" applyAlignment="1" applyProtection="1">
      <alignment horizontal="left" vertical="center"/>
    </xf>
    <xf numFmtId="0" fontId="13" fillId="0" borderId="14" xfId="0" applyFont="1" applyBorder="1" applyAlignment="1" applyProtection="1">
      <alignment horizontal="left" vertical="center" wrapText="1"/>
    </xf>
    <xf numFmtId="1" fontId="11" fillId="36" borderId="30" xfId="4" applyNumberFormat="1" applyFont="1" applyFill="1" applyBorder="1" applyAlignment="1">
      <alignment horizontal="center" vertical="center"/>
    </xf>
    <xf numFmtId="43" fontId="0" fillId="0" borderId="0" xfId="1" applyFont="1"/>
    <xf numFmtId="2" fontId="11" fillId="0" borderId="0" xfId="3" applyNumberFormat="1" applyFont="1" applyFill="1" applyBorder="1" applyAlignment="1" applyProtection="1">
      <alignment horizontal="right" vertical="center"/>
    </xf>
    <xf numFmtId="0" fontId="9" fillId="0" borderId="1" xfId="0" applyFont="1" applyFill="1" applyBorder="1" applyAlignment="1" applyProtection="1">
      <alignment horizontal="left" vertical="center"/>
    </xf>
    <xf numFmtId="0" fontId="0" fillId="0" borderId="0" xfId="0" applyFill="1"/>
    <xf numFmtId="0" fontId="63" fillId="0" borderId="2" xfId="5" applyFont="1" applyFill="1" applyBorder="1" applyAlignment="1" applyProtection="1">
      <alignment horizontal="left" vertical="center" wrapText="1"/>
    </xf>
    <xf numFmtId="0" fontId="6" fillId="3" borderId="47" xfId="5" applyFont="1" applyFill="1" applyBorder="1" applyAlignment="1" applyProtection="1">
      <alignment horizontal="left" vertical="center" wrapText="1"/>
    </xf>
    <xf numFmtId="1" fontId="11" fillId="36" borderId="31" xfId="4" applyNumberFormat="1" applyFont="1" applyFill="1" applyBorder="1" applyAlignment="1">
      <alignment horizontal="center" vertical="center"/>
    </xf>
    <xf numFmtId="1" fontId="11" fillId="36" borderId="32" xfId="4" applyNumberFormat="1" applyFont="1" applyFill="1" applyBorder="1" applyAlignment="1">
      <alignment horizontal="center" vertical="center"/>
    </xf>
    <xf numFmtId="0" fontId="11" fillId="3" borderId="36" xfId="5" applyFont="1" applyFill="1" applyBorder="1" applyAlignment="1" applyProtection="1">
      <alignment horizontal="center" vertical="center" wrapText="1"/>
    </xf>
    <xf numFmtId="0" fontId="11" fillId="3" borderId="37" xfId="5" applyFont="1" applyFill="1" applyBorder="1" applyAlignment="1" applyProtection="1">
      <alignment horizontal="center" vertical="center" wrapText="1"/>
    </xf>
    <xf numFmtId="0" fontId="10" fillId="0" borderId="6" xfId="5" applyFont="1" applyFill="1" applyBorder="1" applyAlignment="1" applyProtection="1">
      <alignment horizontal="center" vertical="center" wrapText="1"/>
    </xf>
    <xf numFmtId="0" fontId="10" fillId="0" borderId="3" xfId="5" applyFont="1" applyFill="1" applyBorder="1" applyAlignment="1" applyProtection="1">
      <alignment horizontal="center" vertical="center" wrapText="1"/>
    </xf>
    <xf numFmtId="0" fontId="11" fillId="0" borderId="3" xfId="5" applyFont="1" applyFill="1" applyBorder="1" applyAlignment="1" applyProtection="1">
      <alignment horizontal="center" vertical="center"/>
    </xf>
    <xf numFmtId="0" fontId="11" fillId="0" borderId="3" xfId="5" applyFont="1" applyFill="1" applyBorder="1" applyAlignment="1" applyProtection="1">
      <alignment horizontal="center" vertical="center" wrapText="1"/>
    </xf>
    <xf numFmtId="0" fontId="11" fillId="0" borderId="17" xfId="5" applyFont="1" applyFill="1" applyBorder="1" applyAlignment="1" applyProtection="1">
      <alignment horizontal="center" vertical="center"/>
    </xf>
    <xf numFmtId="0" fontId="10" fillId="0" borderId="3" xfId="5" applyFont="1" applyFill="1" applyBorder="1" applyAlignment="1" applyProtection="1">
      <alignment horizontal="center" vertical="center"/>
    </xf>
    <xf numFmtId="0" fontId="11" fillId="0" borderId="36" xfId="5" applyFont="1" applyFill="1" applyBorder="1" applyAlignment="1" applyProtection="1">
      <alignment horizontal="center" vertical="center" wrapText="1"/>
    </xf>
    <xf numFmtId="0" fontId="11" fillId="0" borderId="37" xfId="5" applyFont="1" applyFill="1" applyBorder="1" applyAlignment="1" applyProtection="1">
      <alignment horizontal="center" vertical="center" wrapText="1"/>
    </xf>
    <xf numFmtId="0" fontId="10" fillId="0" borderId="11" xfId="5" applyFont="1" applyFill="1" applyBorder="1" applyAlignment="1" applyProtection="1">
      <alignment horizontal="center" vertical="center" wrapText="1"/>
    </xf>
    <xf numFmtId="0" fontId="10" fillId="0" borderId="6" xfId="5" applyFont="1" applyFill="1" applyBorder="1" applyAlignment="1" applyProtection="1">
      <alignment horizontal="center" vertical="center"/>
    </xf>
    <xf numFmtId="0" fontId="11" fillId="0" borderId="15" xfId="5" applyFont="1" applyFill="1" applyBorder="1" applyAlignment="1" applyProtection="1">
      <alignment horizontal="center" vertical="center"/>
    </xf>
    <xf numFmtId="0" fontId="10" fillId="0" borderId="41" xfId="5" applyFont="1" applyFill="1" applyBorder="1" applyAlignment="1" applyProtection="1">
      <alignment horizontal="center" vertical="center"/>
    </xf>
    <xf numFmtId="0" fontId="10" fillId="0" borderId="11" xfId="5" applyFont="1" applyFill="1" applyBorder="1" applyAlignment="1" applyProtection="1">
      <alignment horizontal="center" vertical="center"/>
    </xf>
    <xf numFmtId="0" fontId="11" fillId="3" borderId="6" xfId="5" applyFont="1" applyFill="1" applyBorder="1" applyAlignment="1" applyProtection="1">
      <alignment horizontal="center" vertical="center" wrapText="1"/>
    </xf>
    <xf numFmtId="0" fontId="11" fillId="3" borderId="3" xfId="5" applyFont="1" applyFill="1" applyBorder="1" applyAlignment="1" applyProtection="1">
      <alignment horizontal="center" vertical="center" wrapText="1"/>
    </xf>
    <xf numFmtId="0" fontId="10" fillId="0" borderId="17" xfId="5" applyFont="1" applyFill="1" applyBorder="1" applyAlignment="1" applyProtection="1">
      <alignment horizontal="center" vertical="center"/>
    </xf>
    <xf numFmtId="0" fontId="10" fillId="0" borderId="42" xfId="5" applyFont="1" applyFill="1" applyBorder="1" applyAlignment="1" applyProtection="1">
      <alignment horizontal="center" vertical="center"/>
    </xf>
    <xf numFmtId="0" fontId="10" fillId="0" borderId="43" xfId="5" applyFont="1" applyFill="1" applyBorder="1" applyAlignment="1" applyProtection="1">
      <alignment horizontal="center" vertical="center"/>
    </xf>
    <xf numFmtId="0" fontId="11" fillId="0" borderId="43" xfId="5" applyFont="1" applyFill="1" applyBorder="1" applyAlignment="1" applyProtection="1">
      <alignment horizontal="center" vertical="center"/>
    </xf>
    <xf numFmtId="0" fontId="64" fillId="0" borderId="0" xfId="0" applyFont="1"/>
    <xf numFmtId="164" fontId="50" fillId="24" borderId="34" xfId="116" applyFont="1" applyFill="1" applyBorder="1" applyAlignment="1" applyProtection="1">
      <alignment horizontal="center" vertical="center" wrapText="1"/>
    </xf>
    <xf numFmtId="164" fontId="50" fillId="0" borderId="0" xfId="116" applyFont="1" applyFill="1" applyBorder="1" applyAlignment="1" applyProtection="1">
      <alignment horizontal="center" vertical="center" wrapText="1"/>
    </xf>
    <xf numFmtId="0" fontId="7" fillId="0" borderId="0" xfId="0" applyFont="1"/>
    <xf numFmtId="0" fontId="47" fillId="24" borderId="0" xfId="4" applyFont="1" applyFill="1" applyAlignment="1">
      <alignment vertical="center" wrapText="1"/>
    </xf>
    <xf numFmtId="0" fontId="7" fillId="0" borderId="0" xfId="80" applyAlignment="1">
      <alignment vertical="center"/>
    </xf>
    <xf numFmtId="49" fontId="68" fillId="37" borderId="80" xfId="80" applyNumberFormat="1" applyFont="1" applyFill="1" applyBorder="1" applyAlignment="1">
      <alignment horizontal="center" vertical="center" wrapText="1"/>
    </xf>
    <xf numFmtId="49" fontId="62" fillId="0" borderId="83" xfId="80" applyNumberFormat="1" applyFont="1" applyFill="1" applyBorder="1" applyAlignment="1">
      <alignment vertical="center" wrapText="1"/>
    </xf>
    <xf numFmtId="0" fontId="62" fillId="0" borderId="76" xfId="80" applyFont="1" applyFill="1" applyBorder="1" applyAlignment="1">
      <alignment horizontal="left" vertical="center" wrapText="1"/>
    </xf>
    <xf numFmtId="49" fontId="62" fillId="0" borderId="76" xfId="80" applyNumberFormat="1" applyFont="1" applyFill="1" applyBorder="1" applyAlignment="1">
      <alignment horizontal="left" vertical="center" wrapText="1"/>
    </xf>
    <xf numFmtId="49" fontId="62" fillId="0" borderId="76" xfId="80" applyNumberFormat="1" applyFont="1" applyFill="1" applyBorder="1" applyAlignment="1">
      <alignment vertical="center" wrapText="1"/>
    </xf>
    <xf numFmtId="49" fontId="62" fillId="24" borderId="76" xfId="80" applyNumberFormat="1" applyFont="1" applyFill="1" applyBorder="1" applyAlignment="1">
      <alignment vertical="center" wrapText="1"/>
    </xf>
    <xf numFmtId="49" fontId="62" fillId="24" borderId="84" xfId="80" applyNumberFormat="1" applyFont="1" applyFill="1" applyBorder="1" applyAlignment="1">
      <alignment horizontal="left" vertical="center" wrapText="1"/>
    </xf>
    <xf numFmtId="49" fontId="69" fillId="4" borderId="86" xfId="80" applyNumberFormat="1" applyFont="1" applyFill="1" applyBorder="1" applyAlignment="1">
      <alignment horizontal="left" vertical="center" wrapText="1"/>
    </xf>
    <xf numFmtId="49" fontId="61" fillId="24" borderId="88" xfId="80" applyNumberFormat="1" applyFont="1" applyFill="1" applyBorder="1" applyAlignment="1">
      <alignment horizontal="left" vertical="center" wrapText="1"/>
    </xf>
    <xf numFmtId="49" fontId="61" fillId="24" borderId="89" xfId="80" applyNumberFormat="1" applyFont="1" applyFill="1" applyBorder="1" applyAlignment="1">
      <alignment horizontal="left" vertical="center" wrapText="1"/>
    </xf>
    <xf numFmtId="49" fontId="61" fillId="24" borderId="90" xfId="80" applyNumberFormat="1" applyFont="1" applyFill="1" applyBorder="1" applyAlignment="1">
      <alignment horizontal="left" vertical="center" wrapText="1"/>
    </xf>
    <xf numFmtId="49" fontId="61" fillId="24" borderId="73" xfId="80" applyNumberFormat="1" applyFont="1" applyFill="1" applyBorder="1" applyAlignment="1">
      <alignment horizontal="left" vertical="center" wrapText="1"/>
    </xf>
    <xf numFmtId="0" fontId="62" fillId="0" borderId="83" xfId="80" applyFont="1" applyFill="1" applyBorder="1" applyAlignment="1">
      <alignment vertical="center"/>
    </xf>
    <xf numFmtId="0" fontId="7" fillId="0" borderId="76" xfId="80" applyFont="1" applyFill="1" applyBorder="1" applyAlignment="1">
      <alignment vertical="center"/>
    </xf>
    <xf numFmtId="0" fontId="64" fillId="0" borderId="77" xfId="80" quotePrefix="1" applyFont="1" applyFill="1" applyBorder="1" applyAlignment="1">
      <alignment horizontal="center" vertical="center"/>
    </xf>
    <xf numFmtId="0" fontId="7" fillId="24" borderId="76" xfId="80" applyFont="1" applyFill="1" applyBorder="1" applyAlignment="1">
      <alignment vertical="center"/>
    </xf>
    <xf numFmtId="0" fontId="62" fillId="0" borderId="76" xfId="80" applyFont="1" applyFill="1" applyBorder="1" applyAlignment="1">
      <alignment vertical="center"/>
    </xf>
    <xf numFmtId="49" fontId="64" fillId="0" borderId="76" xfId="80" applyNumberFormat="1" applyFont="1" applyFill="1" applyBorder="1" applyAlignment="1">
      <alignment horizontal="left" vertical="center"/>
    </xf>
    <xf numFmtId="0" fontId="64" fillId="0" borderId="77" xfId="80" applyFont="1" applyFill="1" applyBorder="1" applyAlignment="1">
      <alignment horizontal="center" vertical="center"/>
    </xf>
    <xf numFmtId="49" fontId="62" fillId="0" borderId="76" xfId="80" applyNumberFormat="1" applyFont="1" applyFill="1" applyBorder="1" applyAlignment="1">
      <alignment vertical="center"/>
    </xf>
    <xf numFmtId="0" fontId="64" fillId="0" borderId="76" xfId="80" applyFont="1" applyFill="1" applyBorder="1" applyAlignment="1">
      <alignment horizontal="left" vertical="center"/>
    </xf>
    <xf numFmtId="0" fontId="64" fillId="24" borderId="76" xfId="80" applyFont="1" applyFill="1" applyBorder="1" applyAlignment="1">
      <alignment horizontal="left" vertical="center"/>
    </xf>
    <xf numFmtId="0" fontId="62" fillId="0" borderId="76" xfId="80" applyFont="1" applyFill="1" applyBorder="1" applyAlignment="1">
      <alignment horizontal="left" vertical="center"/>
    </xf>
    <xf numFmtId="49" fontId="62" fillId="0" borderId="76" xfId="80" applyNumberFormat="1" applyFont="1" applyFill="1" applyBorder="1" applyAlignment="1">
      <alignment horizontal="left" vertical="center"/>
    </xf>
    <xf numFmtId="49" fontId="62" fillId="24" borderId="76" xfId="80" applyNumberFormat="1" applyFont="1" applyFill="1" applyBorder="1" applyAlignment="1">
      <alignment vertical="center"/>
    </xf>
    <xf numFmtId="49" fontId="62" fillId="24" borderId="84" xfId="80" applyNumberFormat="1" applyFont="1" applyFill="1" applyBorder="1" applyAlignment="1">
      <alignment vertical="center"/>
    </xf>
    <xf numFmtId="0" fontId="69" fillId="4" borderId="86" xfId="80" applyFont="1" applyFill="1" applyBorder="1" applyAlignment="1">
      <alignment horizontal="left" vertical="center" wrapText="1"/>
    </xf>
    <xf numFmtId="0" fontId="69" fillId="38" borderId="91" xfId="80" applyFont="1" applyFill="1" applyBorder="1" applyAlignment="1">
      <alignment horizontal="left" vertical="center" wrapText="1"/>
    </xf>
    <xf numFmtId="0" fontId="7" fillId="38" borderId="92" xfId="80" applyFill="1" applyBorder="1" applyAlignment="1">
      <alignment vertical="center"/>
    </xf>
    <xf numFmtId="49" fontId="7" fillId="0" borderId="93" xfId="5" applyNumberFormat="1" applyFont="1" applyFill="1" applyBorder="1" applyAlignment="1" applyProtection="1">
      <alignment horizontal="center" vertical="center" wrapText="1"/>
    </xf>
    <xf numFmtId="49" fontId="7" fillId="0" borderId="94" xfId="5" applyNumberFormat="1" applyFont="1" applyFill="1" applyBorder="1" applyAlignment="1" applyProtection="1">
      <alignment horizontal="center" vertical="center" wrapText="1"/>
    </xf>
    <xf numFmtId="43" fontId="7" fillId="24" borderId="94" xfId="126" applyFont="1" applyFill="1" applyBorder="1" applyAlignment="1" applyProtection="1">
      <alignment horizontal="center" vertical="center" wrapText="1"/>
    </xf>
    <xf numFmtId="49" fontId="7" fillId="24" borderId="94" xfId="5" applyNumberFormat="1" applyFont="1" applyFill="1" applyBorder="1" applyAlignment="1" applyProtection="1">
      <alignment horizontal="center" vertical="center" wrapText="1"/>
    </xf>
    <xf numFmtId="49" fontId="7" fillId="24" borderId="95" xfId="5" applyNumberFormat="1" applyFont="1" applyFill="1" applyBorder="1" applyAlignment="1" applyProtection="1">
      <alignment horizontal="center" vertical="center" wrapText="1"/>
    </xf>
    <xf numFmtId="49" fontId="62" fillId="4" borderId="96" xfId="80" applyNumberFormat="1" applyFont="1" applyFill="1" applyBorder="1" applyAlignment="1">
      <alignment horizontal="left" vertical="center" wrapText="1"/>
    </xf>
    <xf numFmtId="0" fontId="0" fillId="0" borderId="3" xfId="0" applyBorder="1"/>
    <xf numFmtId="0" fontId="7" fillId="24" borderId="93" xfId="80" applyFont="1" applyFill="1" applyBorder="1" applyAlignment="1">
      <alignment horizontal="center" vertical="center"/>
    </xf>
    <xf numFmtId="49" fontId="7" fillId="0" borderId="94" xfId="80" applyNumberFormat="1" applyFont="1" applyFill="1" applyBorder="1" applyAlignment="1">
      <alignment horizontal="center" vertical="center" wrapText="1"/>
    </xf>
    <xf numFmtId="49" fontId="7" fillId="0" borderId="94" xfId="80" applyNumberFormat="1" applyFont="1" applyFill="1" applyBorder="1" applyAlignment="1">
      <alignment horizontal="center" vertical="center"/>
    </xf>
    <xf numFmtId="49" fontId="7" fillId="24" borderId="94" xfId="80" applyNumberFormat="1" applyFont="1" applyFill="1" applyBorder="1" applyAlignment="1">
      <alignment horizontal="center" vertical="center"/>
    </xf>
    <xf numFmtId="3" fontId="7" fillId="0" borderId="94" xfId="80" applyNumberFormat="1" applyFont="1" applyFill="1" applyBorder="1" applyAlignment="1">
      <alignment horizontal="center" vertical="center" wrapText="1"/>
    </xf>
    <xf numFmtId="0" fontId="7" fillId="0" borderId="94" xfId="80" applyFont="1" applyFill="1" applyBorder="1" applyAlignment="1">
      <alignment horizontal="center" vertical="center"/>
    </xf>
    <xf numFmtId="0" fontId="7" fillId="24" borderId="94" xfId="80" applyFont="1" applyFill="1" applyBorder="1" applyAlignment="1">
      <alignment horizontal="center" vertical="center" wrapText="1"/>
    </xf>
    <xf numFmtId="0" fontId="7" fillId="0" borderId="94" xfId="80" quotePrefix="1" applyFont="1" applyFill="1" applyBorder="1" applyAlignment="1">
      <alignment horizontal="center" vertical="center"/>
    </xf>
    <xf numFmtId="0" fontId="7" fillId="0" borderId="94" xfId="80" quotePrefix="1" applyFont="1" applyFill="1" applyBorder="1" applyAlignment="1">
      <alignment horizontal="center" vertical="center" wrapText="1"/>
    </xf>
    <xf numFmtId="0" fontId="7" fillId="24" borderId="95" xfId="80" quotePrefix="1" applyFont="1" applyFill="1" applyBorder="1" applyAlignment="1">
      <alignment horizontal="center" vertical="center" wrapText="1"/>
    </xf>
    <xf numFmtId="49" fontId="61" fillId="4" borderId="96" xfId="80" applyNumberFormat="1" applyFont="1" applyFill="1" applyBorder="1" applyAlignment="1">
      <alignment horizontal="left" vertical="center" wrapText="1"/>
    </xf>
    <xf numFmtId="0" fontId="70" fillId="37" borderId="74" xfId="80" applyFont="1" applyFill="1" applyBorder="1" applyAlignment="1">
      <alignment horizontal="center" vertical="center"/>
    </xf>
    <xf numFmtId="0" fontId="70" fillId="37" borderId="77" xfId="80" applyFont="1" applyFill="1" applyBorder="1" applyAlignment="1">
      <alignment horizontal="center" vertical="center"/>
    </xf>
    <xf numFmtId="0" fontId="70" fillId="37" borderId="81" xfId="80" applyFont="1" applyFill="1" applyBorder="1" applyAlignment="1">
      <alignment horizontal="center" vertical="center"/>
    </xf>
    <xf numFmtId="2" fontId="70" fillId="0" borderId="79" xfId="5" applyNumberFormat="1" applyFont="1" applyFill="1" applyBorder="1" applyAlignment="1" applyProtection="1">
      <alignment horizontal="center" vertical="center" wrapText="1"/>
    </xf>
    <xf numFmtId="1" fontId="70" fillId="0" borderId="77" xfId="5" applyNumberFormat="1" applyFont="1" applyFill="1" applyBorder="1" applyAlignment="1" applyProtection="1">
      <alignment horizontal="center" vertical="center" wrapText="1"/>
    </xf>
    <xf numFmtId="1" fontId="70" fillId="0" borderId="85" xfId="5" applyNumberFormat="1" applyFont="1" applyFill="1" applyBorder="1" applyAlignment="1" applyProtection="1">
      <alignment horizontal="center" vertical="center" wrapText="1"/>
    </xf>
    <xf numFmtId="49" fontId="71" fillId="4" borderId="87" xfId="80" applyNumberFormat="1" applyFont="1" applyFill="1" applyBorder="1" applyAlignment="1">
      <alignment horizontal="center" vertical="center" wrapText="1"/>
    </xf>
    <xf numFmtId="49" fontId="70" fillId="24" borderId="89" xfId="80" applyNumberFormat="1" applyFont="1" applyFill="1" applyBorder="1" applyAlignment="1">
      <alignment horizontal="left" vertical="center" wrapText="1"/>
    </xf>
    <xf numFmtId="49" fontId="70" fillId="24" borderId="73" xfId="80" applyNumberFormat="1" applyFont="1" applyFill="1" applyBorder="1" applyAlignment="1">
      <alignment horizontal="left" vertical="center" wrapText="1"/>
    </xf>
    <xf numFmtId="49" fontId="70" fillId="37" borderId="81" xfId="80" applyNumberFormat="1" applyFont="1" applyFill="1" applyBorder="1" applyAlignment="1">
      <alignment horizontal="center" vertical="center" wrapText="1"/>
    </xf>
    <xf numFmtId="49" fontId="70" fillId="0" borderId="79" xfId="80" applyNumberFormat="1" applyFont="1" applyFill="1" applyBorder="1" applyAlignment="1">
      <alignment horizontal="center" vertical="center" wrapText="1"/>
    </xf>
    <xf numFmtId="0" fontId="70" fillId="0" borderId="77" xfId="80" quotePrefix="1" applyFont="1" applyFill="1" applyBorder="1" applyAlignment="1">
      <alignment horizontal="center" vertical="center"/>
    </xf>
    <xf numFmtId="0" fontId="70" fillId="0" borderId="77" xfId="80" quotePrefix="1" applyFont="1" applyFill="1" applyBorder="1" applyAlignment="1">
      <alignment horizontal="center" vertical="center" wrapText="1"/>
    </xf>
    <xf numFmtId="0" fontId="70" fillId="0" borderId="85" xfId="80" quotePrefix="1" applyFont="1" applyFill="1" applyBorder="1" applyAlignment="1">
      <alignment horizontal="center" vertical="center"/>
    </xf>
    <xf numFmtId="0" fontId="70" fillId="4" borderId="87" xfId="80" applyFont="1" applyFill="1" applyBorder="1" applyAlignment="1">
      <alignment horizontal="center" vertical="center" wrapText="1"/>
    </xf>
    <xf numFmtId="0" fontId="70" fillId="0" borderId="0" xfId="80" applyFont="1" applyAlignment="1">
      <alignment vertical="center"/>
    </xf>
    <xf numFmtId="0" fontId="70" fillId="38" borderId="92" xfId="80" applyFont="1" applyFill="1" applyBorder="1" applyAlignment="1">
      <alignment horizontal="center" vertical="center" wrapText="1"/>
    </xf>
    <xf numFmtId="0" fontId="50" fillId="0" borderId="30" xfId="5" applyFont="1" applyFill="1" applyBorder="1" applyAlignment="1" applyProtection="1">
      <alignment horizontal="center" vertical="center" wrapText="1"/>
    </xf>
    <xf numFmtId="166" fontId="10" fillId="0" borderId="3" xfId="2" quotePrefix="1" applyNumberFormat="1" applyFont="1" applyFill="1" applyBorder="1" applyAlignment="1" applyProtection="1">
      <alignment horizontal="right" vertical="center"/>
    </xf>
    <xf numFmtId="10" fontId="8" fillId="0" borderId="0" xfId="0" applyNumberFormat="1" applyFont="1" applyFill="1" applyAlignment="1">
      <alignment horizontal="right" vertical="center" wrapText="1"/>
    </xf>
    <xf numFmtId="10" fontId="8" fillId="0" borderId="0" xfId="2" applyNumberFormat="1" applyFont="1" applyFill="1" applyAlignment="1">
      <alignment horizontal="right" vertical="center" wrapText="1"/>
    </xf>
    <xf numFmtId="166" fontId="8" fillId="0" borderId="0" xfId="2" applyNumberFormat="1" applyFont="1" applyFill="1" applyAlignment="1">
      <alignment horizontal="right" vertical="center"/>
    </xf>
    <xf numFmtId="0" fontId="0" fillId="0" borderId="0" xfId="0" applyAlignment="1">
      <alignment horizontal="right" vertical="center"/>
    </xf>
    <xf numFmtId="0" fontId="6" fillId="36" borderId="35" xfId="5" applyFont="1" applyFill="1" applyBorder="1" applyAlignment="1" applyProtection="1">
      <alignment horizontal="center" vertical="center" wrapText="1"/>
    </xf>
    <xf numFmtId="0" fontId="6" fillId="36" borderId="33" xfId="5" applyFont="1" applyFill="1" applyBorder="1" applyAlignment="1" applyProtection="1">
      <alignment horizontal="center" vertical="center" wrapText="1"/>
    </xf>
    <xf numFmtId="1" fontId="6" fillId="36" borderId="30" xfId="4" applyNumberFormat="1" applyFont="1" applyFill="1" applyBorder="1" applyAlignment="1">
      <alignment horizontal="center" vertical="center"/>
    </xf>
    <xf numFmtId="1" fontId="6" fillId="36" borderId="31" xfId="4" applyNumberFormat="1" applyFont="1" applyFill="1" applyBorder="1" applyAlignment="1">
      <alignment horizontal="center" vertical="center"/>
    </xf>
    <xf numFmtId="1" fontId="6" fillId="36" borderId="32" xfId="4" applyNumberFormat="1" applyFont="1" applyFill="1" applyBorder="1" applyAlignment="1">
      <alignment horizontal="center" vertical="center"/>
    </xf>
    <xf numFmtId="0" fontId="6" fillId="36" borderId="34" xfId="5" applyFont="1" applyFill="1" applyBorder="1" applyAlignment="1" applyProtection="1">
      <alignment horizontal="center" vertical="center"/>
    </xf>
    <xf numFmtId="0" fontId="8" fillId="0" borderId="37" xfId="5" applyFont="1" applyFill="1" applyBorder="1" applyAlignment="1" applyProtection="1">
      <alignment horizontal="center" vertical="center" wrapText="1"/>
    </xf>
    <xf numFmtId="0" fontId="8" fillId="0" borderId="3" xfId="5" applyFont="1" applyFill="1" applyBorder="1" applyAlignment="1" applyProtection="1">
      <alignment horizontal="center" vertical="center" wrapText="1"/>
    </xf>
    <xf numFmtId="0" fontId="6" fillId="0" borderId="3" xfId="5" applyFont="1" applyFill="1" applyBorder="1" applyAlignment="1" applyProtection="1">
      <alignment horizontal="center" vertical="center"/>
    </xf>
    <xf numFmtId="0" fontId="6" fillId="0" borderId="37" xfId="5" applyFont="1" applyFill="1" applyBorder="1" applyAlignment="1" applyProtection="1">
      <alignment horizontal="center" vertical="center" wrapText="1"/>
    </xf>
    <xf numFmtId="0" fontId="6" fillId="0" borderId="11" xfId="5" applyFont="1" applyFill="1" applyBorder="1" applyAlignment="1" applyProtection="1">
      <alignment horizontal="center" vertical="center" wrapText="1"/>
    </xf>
    <xf numFmtId="0" fontId="8" fillId="0" borderId="11" xfId="5" applyFont="1" applyFill="1" applyBorder="1" applyAlignment="1" applyProtection="1">
      <alignment horizontal="center" vertical="center" wrapText="1"/>
    </xf>
    <xf numFmtId="0" fontId="6" fillId="3" borderId="3" xfId="5" applyFont="1" applyFill="1" applyBorder="1" applyAlignment="1" applyProtection="1">
      <alignment horizontal="center" vertical="center" wrapText="1"/>
    </xf>
    <xf numFmtId="0" fontId="6" fillId="0" borderId="3" xfId="5" applyFont="1" applyFill="1" applyBorder="1" applyAlignment="1">
      <alignment horizontal="center" vertical="center"/>
    </xf>
    <xf numFmtId="0" fontId="6" fillId="0" borderId="29" xfId="5" applyFont="1" applyFill="1" applyBorder="1" applyAlignment="1" applyProtection="1">
      <alignment horizontal="center" vertical="center" wrapText="1"/>
    </xf>
    <xf numFmtId="0" fontId="6" fillId="0" borderId="3" xfId="5" applyFont="1" applyFill="1" applyBorder="1" applyAlignment="1" applyProtection="1">
      <alignment horizontal="left" vertical="center" wrapText="1"/>
    </xf>
    <xf numFmtId="0" fontId="8" fillId="0" borderId="3" xfId="5" applyFont="1" applyFill="1" applyBorder="1" applyAlignment="1" applyProtection="1">
      <alignment horizontal="left" vertical="center" wrapText="1"/>
    </xf>
    <xf numFmtId="39" fontId="8" fillId="0" borderId="3" xfId="5" applyNumberFormat="1" applyFont="1" applyFill="1" applyBorder="1" applyAlignment="1" applyProtection="1">
      <alignment horizontal="center" vertical="center" wrapText="1"/>
    </xf>
    <xf numFmtId="43" fontId="8" fillId="25" borderId="3" xfId="1" applyFont="1" applyFill="1" applyBorder="1" applyAlignment="1" applyProtection="1">
      <alignment horizontal="right" vertical="center" wrapText="1"/>
    </xf>
    <xf numFmtId="43" fontId="8" fillId="25" borderId="7" xfId="1" applyFont="1" applyFill="1" applyBorder="1" applyAlignment="1" applyProtection="1">
      <alignment horizontal="right" vertical="center" wrapText="1"/>
    </xf>
    <xf numFmtId="39" fontId="8" fillId="0" borderId="37" xfId="5" applyNumberFormat="1" applyFont="1" applyFill="1" applyBorder="1" applyAlignment="1" applyProtection="1">
      <alignment horizontal="center" vertical="center" wrapText="1"/>
    </xf>
    <xf numFmtId="43" fontId="8" fillId="25" borderId="37" xfId="1" applyFont="1" applyFill="1" applyBorder="1" applyAlignment="1" applyProtection="1">
      <alignment horizontal="right" vertical="center" wrapText="1"/>
    </xf>
    <xf numFmtId="43" fontId="8" fillId="25" borderId="101" xfId="1" applyFont="1" applyFill="1" applyBorder="1" applyAlignment="1" applyProtection="1">
      <alignment horizontal="right" vertical="center" wrapText="1"/>
    </xf>
    <xf numFmtId="43" fontId="8" fillId="0" borderId="3" xfId="1" applyFont="1" applyFill="1" applyBorder="1" applyAlignment="1" applyProtection="1">
      <alignment horizontal="right" vertical="center" wrapText="1"/>
    </xf>
    <xf numFmtId="43" fontId="8" fillId="0" borderId="7" xfId="1" applyFont="1" applyFill="1" applyBorder="1" applyAlignment="1" applyProtection="1">
      <alignment horizontal="right" vertical="center" wrapText="1"/>
    </xf>
    <xf numFmtId="43" fontId="8" fillId="3" borderId="37" xfId="1" applyFont="1" applyFill="1" applyBorder="1" applyAlignment="1" applyProtection="1">
      <alignment horizontal="right" vertical="center" wrapText="1"/>
    </xf>
    <xf numFmtId="43" fontId="8" fillId="3" borderId="101" xfId="1" applyFont="1" applyFill="1" applyBorder="1" applyAlignment="1" applyProtection="1">
      <alignment horizontal="right" vertical="center" wrapText="1"/>
    </xf>
    <xf numFmtId="43" fontId="8" fillId="0" borderId="37" xfId="1" applyFont="1" applyFill="1" applyBorder="1" applyAlignment="1" applyProtection="1">
      <alignment horizontal="right" vertical="center" wrapText="1"/>
    </xf>
    <xf numFmtId="43" fontId="8" fillId="0" borderId="101" xfId="1" applyFont="1" applyFill="1" applyBorder="1" applyAlignment="1" applyProtection="1">
      <alignment horizontal="right" vertical="center" wrapText="1"/>
    </xf>
    <xf numFmtId="0" fontId="8" fillId="0" borderId="37" xfId="5" applyFont="1" applyFill="1" applyBorder="1" applyAlignment="1" applyProtection="1">
      <alignment horizontal="left" vertical="center" wrapText="1"/>
    </xf>
    <xf numFmtId="0" fontId="17" fillId="0" borderId="3" xfId="5" applyFont="1" applyFill="1" applyBorder="1" applyAlignment="1" applyProtection="1">
      <alignment horizontal="center" vertical="center" wrapText="1"/>
    </xf>
    <xf numFmtId="0" fontId="6" fillId="3" borderId="37" xfId="5" applyFont="1" applyFill="1" applyBorder="1" applyAlignment="1" applyProtection="1">
      <alignment horizontal="left" vertical="center" wrapText="1"/>
    </xf>
    <xf numFmtId="0" fontId="8" fillId="0" borderId="3" xfId="5" quotePrefix="1" applyFont="1" applyFill="1" applyBorder="1" applyAlignment="1" applyProtection="1">
      <alignment horizontal="left" vertical="center" wrapText="1"/>
    </xf>
    <xf numFmtId="43" fontId="8" fillId="0" borderId="3" xfId="1" applyFont="1" applyFill="1" applyBorder="1" applyAlignment="1" applyProtection="1">
      <alignment horizontal="right" vertical="center"/>
    </xf>
    <xf numFmtId="43" fontId="8" fillId="0" borderId="7" xfId="1" applyFont="1" applyFill="1" applyBorder="1" applyAlignment="1" applyProtection="1">
      <alignment horizontal="right" vertical="center"/>
    </xf>
    <xf numFmtId="43" fontId="6" fillId="3" borderId="37" xfId="1" applyFont="1" applyFill="1" applyBorder="1" applyAlignment="1" applyProtection="1">
      <alignment horizontal="right" vertical="center" wrapText="1"/>
    </xf>
    <xf numFmtId="43" fontId="6" fillId="3" borderId="101" xfId="1" applyFont="1" applyFill="1" applyBorder="1" applyAlignment="1" applyProtection="1">
      <alignment horizontal="right" vertical="center" wrapText="1"/>
    </xf>
    <xf numFmtId="0" fontId="6" fillId="0" borderId="3" xfId="6" applyFont="1" applyFill="1" applyBorder="1" applyAlignment="1">
      <alignment vertical="center" wrapText="1"/>
    </xf>
    <xf numFmtId="43" fontId="8" fillId="0" borderId="3" xfId="1" applyFont="1" applyFill="1" applyBorder="1" applyAlignment="1">
      <alignment horizontal="right" vertical="center"/>
    </xf>
    <xf numFmtId="43" fontId="8" fillId="0" borderId="7" xfId="1" applyFont="1" applyFill="1" applyBorder="1" applyAlignment="1">
      <alignment horizontal="right" vertical="center"/>
    </xf>
    <xf numFmtId="0" fontId="6" fillId="0" borderId="37" xfId="5" applyFont="1" applyFill="1" applyBorder="1" applyAlignment="1" applyProtection="1">
      <alignment horizontal="left" vertical="center" wrapText="1"/>
    </xf>
    <xf numFmtId="43" fontId="8" fillId="3" borderId="3" xfId="1" applyFont="1" applyFill="1" applyBorder="1" applyAlignment="1" applyProtection="1">
      <alignment horizontal="right" vertical="center" wrapText="1"/>
    </xf>
    <xf numFmtId="43" fontId="8" fillId="3" borderId="7" xfId="1" applyFont="1" applyFill="1" applyBorder="1" applyAlignment="1" applyProtection="1">
      <alignment horizontal="right" vertical="center" wrapText="1"/>
    </xf>
    <xf numFmtId="0" fontId="6" fillId="0" borderId="3" xfId="5" applyFont="1" applyFill="1" applyBorder="1" applyAlignment="1" applyProtection="1">
      <alignment horizontal="left" vertical="center"/>
    </xf>
    <xf numFmtId="0" fontId="8" fillId="0" borderId="3" xfId="5" applyFont="1" applyFill="1" applyBorder="1" applyAlignment="1" applyProtection="1">
      <alignment horizontal="left" vertical="center"/>
    </xf>
    <xf numFmtId="43" fontId="8" fillId="0" borderId="37" xfId="1" applyFont="1" applyFill="1" applyBorder="1" applyAlignment="1" applyProtection="1">
      <alignment horizontal="right" vertical="center"/>
    </xf>
    <xf numFmtId="43" fontId="8" fillId="0" borderId="101" xfId="1" applyFont="1" applyFill="1" applyBorder="1" applyAlignment="1" applyProtection="1">
      <alignment horizontal="right" vertical="center"/>
    </xf>
    <xf numFmtId="0" fontId="8" fillId="0" borderId="37" xfId="5" applyFont="1" applyFill="1" applyBorder="1" applyAlignment="1" applyProtection="1">
      <alignment horizontal="center" vertical="center"/>
    </xf>
    <xf numFmtId="0" fontId="8" fillId="0" borderId="3" xfId="5" applyFont="1" applyFill="1" applyBorder="1" applyAlignment="1">
      <alignment horizontal="center" vertical="center"/>
    </xf>
    <xf numFmtId="0" fontId="6" fillId="0" borderId="6" xfId="5" applyFont="1" applyFill="1" applyBorder="1" applyAlignment="1" applyProtection="1">
      <alignment horizontal="center" vertical="center" wrapText="1"/>
    </xf>
    <xf numFmtId="0" fontId="6" fillId="0" borderId="29" xfId="5" applyFont="1" applyFill="1" applyBorder="1" applyAlignment="1" applyProtection="1">
      <alignment horizontal="left" vertical="center" wrapText="1"/>
    </xf>
    <xf numFmtId="43" fontId="8" fillId="0" borderId="29" xfId="1" applyFont="1" applyFill="1" applyBorder="1" applyAlignment="1" applyProtection="1">
      <alignment horizontal="right" vertical="center" wrapText="1"/>
    </xf>
    <xf numFmtId="43" fontId="8" fillId="0" borderId="68" xfId="1" applyFont="1" applyFill="1" applyBorder="1" applyAlignment="1" applyProtection="1">
      <alignment horizontal="right" vertical="center" wrapText="1"/>
    </xf>
    <xf numFmtId="0" fontId="17" fillId="0" borderId="37" xfId="5" applyFont="1" applyFill="1" applyBorder="1" applyAlignment="1" applyProtection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43" fontId="44" fillId="23" borderId="0" xfId="1" applyFont="1" applyFill="1" applyAlignment="1">
      <alignment vertical="center"/>
    </xf>
    <xf numFmtId="43" fontId="48" fillId="23" borderId="0" xfId="1" applyFont="1" applyFill="1" applyAlignment="1">
      <alignment horizontal="center" vertical="center" wrapText="1"/>
    </xf>
    <xf numFmtId="43" fontId="44" fillId="23" borderId="0" xfId="1" applyFont="1" applyFill="1" applyAlignment="1">
      <alignment horizontal="center" vertical="center"/>
    </xf>
    <xf numFmtId="43" fontId="48" fillId="3" borderId="31" xfId="1" applyFont="1" applyFill="1" applyBorder="1" applyAlignment="1">
      <alignment horizontal="center" vertical="center"/>
    </xf>
    <xf numFmtId="0" fontId="42" fillId="3" borderId="30" xfId="4" applyFont="1" applyFill="1" applyBorder="1" applyAlignment="1">
      <alignment horizontal="left" vertical="center"/>
    </xf>
    <xf numFmtId="43" fontId="44" fillId="23" borderId="24" xfId="1" applyFont="1" applyFill="1" applyBorder="1" applyAlignment="1">
      <alignment horizontal="center" vertical="center"/>
    </xf>
    <xf numFmtId="0" fontId="47" fillId="23" borderId="23" xfId="4" applyFont="1" applyFill="1" applyBorder="1" applyAlignment="1">
      <alignment horizontal="center" vertical="center"/>
    </xf>
    <xf numFmtId="0" fontId="47" fillId="23" borderId="13" xfId="4" applyFont="1" applyFill="1" applyBorder="1" applyAlignment="1">
      <alignment horizontal="left" vertical="center"/>
    </xf>
    <xf numFmtId="43" fontId="44" fillId="23" borderId="0" xfId="1" applyFont="1" applyFill="1" applyBorder="1" applyAlignment="1">
      <alignment horizontal="center" vertical="center"/>
    </xf>
    <xf numFmtId="0" fontId="47" fillId="23" borderId="13" xfId="4" applyFont="1" applyFill="1" applyBorder="1" applyAlignment="1">
      <alignment horizontal="center" vertical="center"/>
    </xf>
    <xf numFmtId="43" fontId="44" fillId="23" borderId="27" xfId="1" applyFont="1" applyFill="1" applyBorder="1" applyAlignment="1">
      <alignment horizontal="center" vertical="center"/>
    </xf>
    <xf numFmtId="0" fontId="47" fillId="23" borderId="59" xfId="4" applyFont="1" applyFill="1" applyBorder="1" applyAlignment="1">
      <alignment horizontal="center" vertical="center"/>
    </xf>
    <xf numFmtId="43" fontId="48" fillId="23" borderId="24" xfId="1" applyFont="1" applyFill="1" applyBorder="1" applyAlignment="1">
      <alignment horizontal="center" vertical="center"/>
    </xf>
    <xf numFmtId="0" fontId="42" fillId="23" borderId="58" xfId="4" applyFont="1" applyFill="1" applyBorder="1" applyAlignment="1">
      <alignment horizontal="center" vertical="center"/>
    </xf>
    <xf numFmtId="0" fontId="47" fillId="24" borderId="37" xfId="4" applyFont="1" applyFill="1" applyBorder="1" applyAlignment="1">
      <alignment horizontal="center" vertical="center"/>
    </xf>
    <xf numFmtId="164" fontId="44" fillId="24" borderId="37" xfId="116" applyFont="1" applyFill="1" applyBorder="1" applyAlignment="1">
      <alignment horizontal="center" vertical="center"/>
    </xf>
    <xf numFmtId="166" fontId="73" fillId="0" borderId="3" xfId="2" quotePrefix="1" applyNumberFormat="1" applyFont="1" applyFill="1" applyBorder="1" applyAlignment="1" applyProtection="1">
      <alignment horizontal="center" vertical="center" wrapText="1"/>
    </xf>
    <xf numFmtId="10" fontId="73" fillId="0" borderId="7" xfId="2" quotePrefix="1" applyNumberFormat="1" applyFont="1" applyFill="1" applyBorder="1" applyAlignment="1" applyProtection="1">
      <alignment horizontal="center" vertical="center" wrapText="1"/>
    </xf>
    <xf numFmtId="0" fontId="45" fillId="23" borderId="0" xfId="4" applyFont="1" applyFill="1" applyAlignment="1">
      <alignment horizontal="center" vertical="center"/>
    </xf>
    <xf numFmtId="0" fontId="42" fillId="23" borderId="0" xfId="4" applyFont="1" applyFill="1" applyBorder="1" applyAlignment="1">
      <alignment horizontal="center" vertical="center"/>
    </xf>
    <xf numFmtId="0" fontId="65" fillId="0" borderId="0" xfId="0" applyFont="1" applyAlignment="1"/>
    <xf numFmtId="0" fontId="49" fillId="24" borderId="0" xfId="4" applyFont="1" applyFill="1" applyAlignment="1">
      <alignment horizontal="center" vertical="center"/>
    </xf>
    <xf numFmtId="0" fontId="49" fillId="0" borderId="0" xfId="4" applyFont="1" applyFill="1" applyAlignment="1">
      <alignment vertical="center"/>
    </xf>
    <xf numFmtId="164" fontId="44" fillId="24" borderId="0" xfId="116" applyFont="1" applyFill="1" applyBorder="1" applyAlignment="1">
      <alignment horizontal="center" vertical="center"/>
    </xf>
    <xf numFmtId="0" fontId="11" fillId="3" borderId="47" xfId="5" applyFont="1" applyFill="1" applyBorder="1" applyAlignment="1" applyProtection="1">
      <alignment horizontal="center" vertical="center" wrapText="1"/>
    </xf>
    <xf numFmtId="0" fontId="10" fillId="0" borderId="2" xfId="5" applyFont="1" applyFill="1" applyBorder="1" applyAlignment="1" applyProtection="1">
      <alignment horizontal="center" vertical="center" wrapText="1"/>
    </xf>
    <xf numFmtId="0" fontId="11" fillId="0" borderId="2" xfId="5" applyFont="1" applyFill="1" applyBorder="1" applyAlignment="1" applyProtection="1">
      <alignment horizontal="center" vertical="center"/>
    </xf>
    <xf numFmtId="0" fontId="11" fillId="0" borderId="2" xfId="5" applyFont="1" applyFill="1" applyBorder="1" applyAlignment="1" applyProtection="1">
      <alignment horizontal="center" vertical="center" wrapText="1"/>
    </xf>
    <xf numFmtId="0" fontId="10" fillId="0" borderId="2" xfId="5" applyFont="1" applyFill="1" applyBorder="1" applyAlignment="1" applyProtection="1">
      <alignment horizontal="center" vertical="center"/>
    </xf>
    <xf numFmtId="0" fontId="11" fillId="0" borderId="47" xfId="5" applyFont="1" applyFill="1" applyBorder="1" applyAlignment="1" applyProtection="1">
      <alignment horizontal="center" vertical="center" wrapText="1"/>
    </xf>
    <xf numFmtId="0" fontId="10" fillId="0" borderId="9" xfId="5" applyFont="1" applyFill="1" applyBorder="1" applyAlignment="1" applyProtection="1">
      <alignment horizontal="center" vertical="center" wrapText="1"/>
    </xf>
    <xf numFmtId="0" fontId="11" fillId="0" borderId="0" xfId="5" applyFont="1" applyFill="1" applyBorder="1" applyAlignment="1" applyProtection="1">
      <alignment horizontal="center" vertical="center"/>
    </xf>
    <xf numFmtId="0" fontId="11" fillId="3" borderId="1" xfId="5" applyFont="1" applyFill="1" applyBorder="1" applyAlignment="1" applyProtection="1">
      <alignment horizontal="center" vertical="center" wrapText="1"/>
    </xf>
    <xf numFmtId="0" fontId="11" fillId="0" borderId="19" xfId="5" applyFont="1" applyFill="1" applyBorder="1" applyAlignment="1" applyProtection="1">
      <alignment horizontal="center" vertical="center"/>
    </xf>
    <xf numFmtId="43" fontId="8" fillId="0" borderId="39" xfId="1" applyFont="1" applyFill="1" applyBorder="1" applyAlignment="1" applyProtection="1">
      <alignment horizontal="center" vertical="center" wrapText="1"/>
    </xf>
    <xf numFmtId="0" fontId="6" fillId="36" borderId="33" xfId="5" applyFont="1" applyFill="1" applyBorder="1" applyAlignment="1" applyProtection="1">
      <alignment horizontal="center" vertical="center" wrapText="1"/>
    </xf>
    <xf numFmtId="0" fontId="6" fillId="36" borderId="35" xfId="5" applyFont="1" applyFill="1" applyBorder="1" applyAlignment="1" applyProtection="1">
      <alignment horizontal="center" vertical="center" wrapText="1"/>
    </xf>
    <xf numFmtId="0" fontId="5" fillId="0" borderId="0" xfId="0" applyFont="1" applyAlignment="1">
      <alignment vertical="center" wrapText="1"/>
    </xf>
    <xf numFmtId="0" fontId="74" fillId="14" borderId="102" xfId="129" applyFont="1" applyFill="1" applyBorder="1" applyAlignment="1">
      <alignment horizontal="center" vertical="center" wrapText="1"/>
    </xf>
    <xf numFmtId="0" fontId="75" fillId="5" borderId="103" xfId="129" applyNumberFormat="1" applyFont="1" applyFill="1" applyBorder="1" applyAlignment="1">
      <alignment horizontal="right" vertical="center"/>
    </xf>
    <xf numFmtId="176" fontId="76" fillId="0" borderId="103" xfId="1" applyNumberFormat="1" applyFont="1" applyFill="1" applyBorder="1" applyAlignment="1">
      <alignment horizontal="right" vertical="center"/>
    </xf>
    <xf numFmtId="176" fontId="77" fillId="0" borderId="103" xfId="1" applyNumberFormat="1" applyFont="1" applyFill="1" applyBorder="1" applyAlignment="1">
      <alignment horizontal="right" vertical="center"/>
    </xf>
    <xf numFmtId="0" fontId="77" fillId="39" borderId="103" xfId="129" applyFont="1" applyFill="1" applyBorder="1" applyAlignment="1">
      <alignment vertical="center"/>
    </xf>
    <xf numFmtId="0" fontId="77" fillId="39" borderId="103" xfId="129" applyFont="1" applyFill="1" applyBorder="1" applyAlignment="1">
      <alignment horizontal="center" vertical="center"/>
    </xf>
    <xf numFmtId="176" fontId="78" fillId="39" borderId="103" xfId="1" applyNumberFormat="1" applyFont="1" applyFill="1" applyBorder="1" applyAlignment="1">
      <alignment horizontal="right" vertical="center"/>
    </xf>
    <xf numFmtId="176" fontId="79" fillId="39" borderId="103" xfId="1" applyNumberFormat="1" applyFont="1" applyFill="1" applyBorder="1" applyAlignment="1">
      <alignment horizontal="right" vertical="center"/>
    </xf>
    <xf numFmtId="0" fontId="77" fillId="0" borderId="103" xfId="129" applyFont="1" applyFill="1" applyBorder="1" applyAlignment="1">
      <alignment vertical="center"/>
    </xf>
    <xf numFmtId="176" fontId="77" fillId="0" borderId="103" xfId="1" applyNumberFormat="1" applyFont="1" applyBorder="1" applyAlignment="1">
      <alignment horizontal="right" vertical="center"/>
    </xf>
    <xf numFmtId="0" fontId="70" fillId="0" borderId="103" xfId="129" applyFont="1" applyFill="1" applyBorder="1" applyAlignment="1">
      <alignment horizontal="left" vertical="center"/>
    </xf>
    <xf numFmtId="176" fontId="65" fillId="0" borderId="103" xfId="1" applyNumberFormat="1" applyFont="1" applyBorder="1" applyAlignment="1">
      <alignment vertical="center"/>
    </xf>
    <xf numFmtId="0" fontId="75" fillId="0" borderId="103" xfId="129" applyFont="1" applyFill="1" applyBorder="1" applyAlignment="1">
      <alignment vertical="center"/>
    </xf>
    <xf numFmtId="0" fontId="75" fillId="0" borderId="103" xfId="129" applyFont="1" applyFill="1" applyBorder="1" applyAlignment="1">
      <alignment horizontal="left" vertical="center"/>
    </xf>
    <xf numFmtId="176" fontId="75" fillId="0" borderId="103" xfId="1" applyNumberFormat="1" applyFont="1" applyFill="1" applyBorder="1" applyAlignment="1">
      <alignment horizontal="right" vertical="center"/>
    </xf>
    <xf numFmtId="43" fontId="0" fillId="0" borderId="0" xfId="0" applyNumberFormat="1"/>
    <xf numFmtId="37" fontId="77" fillId="39" borderId="103" xfId="130" applyNumberFormat="1" applyFont="1" applyFill="1" applyBorder="1" applyAlignment="1">
      <alignment horizontal="center" vertical="center"/>
    </xf>
    <xf numFmtId="176" fontId="77" fillId="39" borderId="103" xfId="1" applyNumberFormat="1" applyFont="1" applyFill="1" applyBorder="1" applyAlignment="1">
      <alignment horizontal="right" vertical="center"/>
    </xf>
    <xf numFmtId="176" fontId="75" fillId="40" borderId="103" xfId="1" applyNumberFormat="1" applyFont="1" applyFill="1" applyBorder="1" applyAlignment="1">
      <alignment horizontal="right" vertical="center"/>
    </xf>
    <xf numFmtId="176" fontId="75" fillId="0" borderId="103" xfId="1" applyNumberFormat="1" applyFont="1" applyBorder="1" applyAlignment="1">
      <alignment horizontal="right" vertical="center"/>
    </xf>
    <xf numFmtId="0" fontId="81" fillId="0" borderId="103" xfId="129" applyFont="1" applyFill="1" applyBorder="1" applyAlignment="1">
      <alignment vertical="center"/>
    </xf>
    <xf numFmtId="0" fontId="82" fillId="14" borderId="103" xfId="129" applyFont="1" applyFill="1" applyBorder="1" applyAlignment="1">
      <alignment vertical="center"/>
    </xf>
    <xf numFmtId="176" fontId="77" fillId="14" borderId="103" xfId="1" applyNumberFormat="1" applyFont="1" applyFill="1" applyBorder="1" applyAlignment="1">
      <alignment horizontal="right" vertical="center"/>
    </xf>
    <xf numFmtId="0" fontId="83" fillId="0" borderId="103" xfId="129" applyFont="1" applyBorder="1" applyAlignment="1">
      <alignment vertical="center"/>
    </xf>
    <xf numFmtId="176" fontId="84" fillId="0" borderId="103" xfId="1" applyNumberFormat="1" applyFont="1" applyBorder="1" applyAlignment="1">
      <alignment vertical="center"/>
    </xf>
    <xf numFmtId="0" fontId="81" fillId="0" borderId="103" xfId="129" applyFont="1" applyFill="1" applyBorder="1" applyAlignment="1">
      <alignment horizontal="left" vertical="center" wrapText="1"/>
    </xf>
    <xf numFmtId="0" fontId="81" fillId="0" borderId="103" xfId="129" applyFont="1" applyFill="1" applyBorder="1" applyAlignment="1">
      <alignment horizontal="left" vertical="center"/>
    </xf>
    <xf numFmtId="0" fontId="7" fillId="0" borderId="0" xfId="80" applyFont="1" applyFill="1" applyAlignment="1">
      <alignment horizontal="right"/>
    </xf>
    <xf numFmtId="0" fontId="77" fillId="0" borderId="103" xfId="129" applyFont="1" applyFill="1" applyBorder="1" applyAlignment="1">
      <alignment horizontal="left" vertical="center"/>
    </xf>
    <xf numFmtId="176" fontId="77" fillId="40" borderId="103" xfId="1" applyNumberFormat="1" applyFont="1" applyFill="1" applyBorder="1" applyAlignment="1">
      <alignment horizontal="right" vertical="center"/>
    </xf>
    <xf numFmtId="176" fontId="75" fillId="36" borderId="103" xfId="1" applyNumberFormat="1" applyFont="1" applyFill="1" applyBorder="1" applyAlignment="1">
      <alignment horizontal="right" vertical="center"/>
    </xf>
    <xf numFmtId="0" fontId="77" fillId="0" borderId="103" xfId="129" applyFont="1" applyBorder="1" applyAlignment="1">
      <alignment vertical="center" wrapText="1"/>
    </xf>
    <xf numFmtId="0" fontId="75" fillId="0" borderId="103" xfId="129" applyFont="1" applyBorder="1" applyAlignment="1">
      <alignment vertical="center"/>
    </xf>
    <xf numFmtId="176" fontId="85" fillId="0" borderId="103" xfId="1" applyNumberFormat="1" applyFont="1" applyBorder="1" applyAlignment="1">
      <alignment horizontal="right" vertical="center"/>
    </xf>
    <xf numFmtId="0" fontId="77" fillId="39" borderId="104" xfId="129" applyFont="1" applyFill="1" applyBorder="1" applyAlignment="1">
      <alignment vertical="center"/>
    </xf>
    <xf numFmtId="0" fontId="77" fillId="39" borderId="104" xfId="129" applyFont="1" applyFill="1" applyBorder="1" applyAlignment="1">
      <alignment horizontal="center" vertical="center"/>
    </xf>
    <xf numFmtId="176" fontId="79" fillId="39" borderId="104" xfId="1" applyNumberFormat="1" applyFont="1" applyFill="1" applyBorder="1" applyAlignment="1">
      <alignment horizontal="right" vertical="center"/>
    </xf>
    <xf numFmtId="176" fontId="0" fillId="0" borderId="0" xfId="0" applyNumberFormat="1"/>
    <xf numFmtId="9" fontId="11" fillId="0" borderId="61" xfId="3" applyNumberFormat="1" applyFont="1" applyFill="1" applyBorder="1" applyAlignment="1">
      <alignment horizontal="right" vertical="center"/>
    </xf>
    <xf numFmtId="9" fontId="13" fillId="0" borderId="61" xfId="3" applyNumberFormat="1" applyFont="1" applyFill="1" applyBorder="1" applyAlignment="1" applyProtection="1">
      <alignment horizontal="right" vertical="center"/>
    </xf>
    <xf numFmtId="9" fontId="10" fillId="0" borderId="61" xfId="3" applyNumberFormat="1" applyFont="1" applyFill="1" applyBorder="1" applyAlignment="1" applyProtection="1">
      <alignment horizontal="right" vertical="center"/>
    </xf>
    <xf numFmtId="9" fontId="11" fillId="0" borderId="61" xfId="3" applyNumberFormat="1" applyFont="1" applyFill="1" applyBorder="1" applyAlignment="1" applyProtection="1">
      <alignment horizontal="right" vertical="center"/>
    </xf>
    <xf numFmtId="9" fontId="11" fillId="4" borderId="64" xfId="3" applyNumberFormat="1" applyFont="1" applyFill="1" applyBorder="1" applyAlignment="1" applyProtection="1">
      <alignment horizontal="right" vertical="center"/>
    </xf>
    <xf numFmtId="9" fontId="11" fillId="0" borderId="66" xfId="3" applyNumberFormat="1" applyFont="1" applyFill="1" applyBorder="1" applyAlignment="1" applyProtection="1">
      <alignment horizontal="right" vertical="center"/>
    </xf>
    <xf numFmtId="9" fontId="11" fillId="4" borderId="32" xfId="3" applyNumberFormat="1" applyFont="1" applyFill="1" applyBorder="1" applyAlignment="1" applyProtection="1">
      <alignment horizontal="right" vertical="center"/>
    </xf>
    <xf numFmtId="9" fontId="11" fillId="0" borderId="16" xfId="3" applyNumberFormat="1" applyFont="1" applyFill="1" applyBorder="1" applyAlignment="1" applyProtection="1">
      <alignment horizontal="right" vertical="center"/>
    </xf>
    <xf numFmtId="9" fontId="10" fillId="0" borderId="16" xfId="3" applyNumberFormat="1" applyFont="1" applyFill="1" applyBorder="1" applyAlignment="1" applyProtection="1">
      <alignment horizontal="right" vertical="center"/>
    </xf>
    <xf numFmtId="9" fontId="10" fillId="0" borderId="16" xfId="3" applyNumberFormat="1" applyFont="1" applyFill="1" applyBorder="1" applyAlignment="1">
      <alignment horizontal="right" vertical="center"/>
    </xf>
    <xf numFmtId="9" fontId="11" fillId="4" borderId="7" xfId="3" applyNumberFormat="1" applyFont="1" applyFill="1" applyBorder="1" applyAlignment="1" applyProtection="1">
      <alignment horizontal="right" vertical="center"/>
    </xf>
    <xf numFmtId="9" fontId="11" fillId="0" borderId="66" xfId="3" applyNumberFormat="1" applyFont="1" applyFill="1" applyBorder="1" applyAlignment="1">
      <alignment horizontal="right" vertical="center"/>
    </xf>
    <xf numFmtId="9" fontId="11" fillId="4" borderId="67" xfId="3" applyNumberFormat="1" applyFont="1" applyFill="1" applyBorder="1" applyAlignment="1" applyProtection="1">
      <alignment horizontal="right" vertical="center"/>
    </xf>
    <xf numFmtId="9" fontId="11" fillId="0" borderId="16" xfId="3" applyNumberFormat="1" applyFont="1" applyFill="1" applyBorder="1" applyAlignment="1">
      <alignment horizontal="right" vertical="center"/>
    </xf>
    <xf numFmtId="9" fontId="11" fillId="0" borderId="68" xfId="3" applyNumberFormat="1" applyFont="1" applyFill="1" applyBorder="1" applyAlignment="1">
      <alignment horizontal="right" vertical="center"/>
    </xf>
    <xf numFmtId="0" fontId="12" fillId="0" borderId="62" xfId="0" applyFont="1" applyFill="1" applyBorder="1" applyAlignment="1" applyProtection="1">
      <alignment horizontal="center" vertical="center" wrapText="1"/>
    </xf>
    <xf numFmtId="0" fontId="12" fillId="0" borderId="72" xfId="0" applyFont="1" applyFill="1" applyBorder="1" applyAlignment="1" applyProtection="1">
      <alignment horizontal="center" vertical="center" wrapText="1"/>
    </xf>
    <xf numFmtId="0" fontId="12" fillId="0" borderId="71" xfId="0" applyFont="1" applyFill="1" applyBorder="1" applyAlignment="1" applyProtection="1">
      <alignment horizontal="center" vertical="center" wrapText="1"/>
    </xf>
    <xf numFmtId="166" fontId="73" fillId="0" borderId="4" xfId="2" quotePrefix="1" applyNumberFormat="1" applyFont="1" applyFill="1" applyBorder="1" applyAlignment="1" applyProtection="1">
      <alignment horizontal="center" vertical="center" wrapText="1"/>
    </xf>
    <xf numFmtId="166" fontId="73" fillId="0" borderId="5" xfId="2" quotePrefix="1" applyNumberFormat="1" applyFont="1" applyFill="1" applyBorder="1" applyAlignment="1" applyProtection="1">
      <alignment horizontal="center" vertical="center" wrapText="1"/>
    </xf>
    <xf numFmtId="0" fontId="42" fillId="25" borderId="23" xfId="4" applyFont="1" applyFill="1" applyBorder="1" applyAlignment="1">
      <alignment horizontal="center" vertical="center"/>
    </xf>
    <xf numFmtId="0" fontId="42" fillId="25" borderId="24" xfId="4" applyFont="1" applyFill="1" applyBorder="1" applyAlignment="1">
      <alignment horizontal="center" vertical="center"/>
    </xf>
    <xf numFmtId="0" fontId="42" fillId="25" borderId="58" xfId="4" applyFont="1" applyFill="1" applyBorder="1" applyAlignment="1">
      <alignment horizontal="center" vertical="center"/>
    </xf>
    <xf numFmtId="0" fontId="6" fillId="36" borderId="34" xfId="5" applyFont="1" applyFill="1" applyBorder="1" applyAlignment="1" applyProtection="1">
      <alignment horizontal="center" vertical="center" wrapText="1"/>
    </xf>
    <xf numFmtId="43" fontId="6" fillId="36" borderId="33" xfId="1" applyFont="1" applyFill="1" applyBorder="1" applyAlignment="1" applyProtection="1">
      <alignment horizontal="center" vertical="center" wrapText="1"/>
    </xf>
    <xf numFmtId="43" fontId="6" fillId="36" borderId="35" xfId="1" applyFont="1" applyFill="1" applyBorder="1" applyAlignment="1" applyProtection="1">
      <alignment horizontal="center" vertical="center" wrapText="1"/>
    </xf>
    <xf numFmtId="0" fontId="72" fillId="36" borderId="34" xfId="5" applyFont="1" applyFill="1" applyBorder="1" applyAlignment="1" applyProtection="1">
      <alignment horizontal="center" vertical="center" wrapText="1"/>
    </xf>
    <xf numFmtId="0" fontId="6" fillId="36" borderId="33" xfId="5" applyFont="1" applyFill="1" applyBorder="1" applyAlignment="1" applyProtection="1">
      <alignment horizontal="center" vertical="center" wrapText="1"/>
    </xf>
    <xf numFmtId="0" fontId="6" fillId="36" borderId="35" xfId="5" applyFont="1" applyFill="1" applyBorder="1" applyAlignment="1" applyProtection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74" fillId="14" borderId="102" xfId="129" applyFont="1" applyFill="1" applyBorder="1" applyAlignment="1">
      <alignment horizontal="left" vertical="center"/>
    </xf>
    <xf numFmtId="43" fontId="6" fillId="36" borderId="3" xfId="1" applyFont="1" applyFill="1" applyBorder="1" applyAlignment="1" applyProtection="1">
      <alignment horizontal="center" vertical="center" wrapText="1"/>
    </xf>
    <xf numFmtId="0" fontId="68" fillId="37" borderId="100" xfId="80" applyFont="1" applyFill="1" applyBorder="1" applyAlignment="1">
      <alignment horizontal="center" vertical="center"/>
    </xf>
    <xf numFmtId="0" fontId="68" fillId="37" borderId="83" xfId="80" applyFont="1" applyFill="1" applyBorder="1" applyAlignment="1">
      <alignment horizontal="center" vertical="center"/>
    </xf>
    <xf numFmtId="0" fontId="62" fillId="36" borderId="3" xfId="0" applyFont="1" applyFill="1" applyBorder="1" applyAlignment="1">
      <alignment horizontal="center"/>
    </xf>
    <xf numFmtId="49" fontId="68" fillId="37" borderId="97" xfId="80" applyNumberFormat="1" applyFont="1" applyFill="1" applyBorder="1" applyAlignment="1">
      <alignment horizontal="center" vertical="center" wrapText="1"/>
    </xf>
    <xf numFmtId="49" fontId="68" fillId="37" borderId="98" xfId="80" applyNumberFormat="1" applyFont="1" applyFill="1" applyBorder="1" applyAlignment="1">
      <alignment horizontal="center" vertical="center" wrapText="1"/>
    </xf>
    <xf numFmtId="49" fontId="68" fillId="37" borderId="99" xfId="80" applyNumberFormat="1" applyFont="1" applyFill="1" applyBorder="1" applyAlignment="1">
      <alignment horizontal="center" vertical="center" wrapText="1"/>
    </xf>
    <xf numFmtId="49" fontId="68" fillId="37" borderId="75" xfId="80" applyNumberFormat="1" applyFont="1" applyFill="1" applyBorder="1" applyAlignment="1">
      <alignment horizontal="center" vertical="center" wrapText="1"/>
    </xf>
    <xf numFmtId="49" fontId="68" fillId="37" borderId="78" xfId="80" applyNumberFormat="1" applyFont="1" applyFill="1" applyBorder="1" applyAlignment="1">
      <alignment horizontal="center" vertical="center" wrapText="1"/>
    </xf>
    <xf numFmtId="49" fontId="68" fillId="37" borderId="82" xfId="80" applyNumberFormat="1" applyFont="1" applyFill="1" applyBorder="1" applyAlignment="1">
      <alignment horizontal="center" vertical="center" wrapText="1"/>
    </xf>
    <xf numFmtId="0" fontId="67" fillId="0" borderId="0" xfId="80" applyFont="1" applyBorder="1" applyAlignment="1">
      <alignment horizontal="center" vertical="center" wrapText="1"/>
    </xf>
    <xf numFmtId="43" fontId="6" fillId="36" borderId="3" xfId="1" applyNumberFormat="1" applyFont="1" applyFill="1" applyBorder="1" applyAlignment="1" applyProtection="1">
      <alignment horizontal="center" vertical="center" wrapText="1"/>
    </xf>
  </cellXfs>
  <cellStyles count="131">
    <cellStyle name="20% - Colore 1 2" xfId="7"/>
    <cellStyle name="20% - Colore 2 2" xfId="8"/>
    <cellStyle name="20% - Colore 3 2" xfId="9"/>
    <cellStyle name="20% - Colore 4 2" xfId="10"/>
    <cellStyle name="20% - Colore 5 2" xfId="11"/>
    <cellStyle name="20% - Colore 6 2" xfId="12"/>
    <cellStyle name="40% - Colore 1 2" xfId="13"/>
    <cellStyle name="40% - Colore 2 2" xfId="14"/>
    <cellStyle name="40% - Colore 3 2" xfId="15"/>
    <cellStyle name="40% - Colore 4 2" xfId="16"/>
    <cellStyle name="40% - Colore 5 2" xfId="17"/>
    <cellStyle name="40% - Colore 6 2" xfId="18"/>
    <cellStyle name="60% - Colore 1 2" xfId="19"/>
    <cellStyle name="60% - Colore 2 2" xfId="20"/>
    <cellStyle name="60% - Colore 3 2" xfId="21"/>
    <cellStyle name="60% - Colore 4 2" xfId="22"/>
    <cellStyle name="60% - Colore 5 2" xfId="23"/>
    <cellStyle name="60% - Colore 6 2" xfId="24"/>
    <cellStyle name="Calcolo 2" xfId="25"/>
    <cellStyle name="Cella collegata 2" xfId="26"/>
    <cellStyle name="Cella da controllare 2" xfId="27"/>
    <cellStyle name="Collegamento ipertestuale 2" xfId="28"/>
    <cellStyle name="Colore 1 2" xfId="29"/>
    <cellStyle name="Colore 2 2" xfId="30"/>
    <cellStyle name="Colore 3 2" xfId="31"/>
    <cellStyle name="Colore 4 2" xfId="32"/>
    <cellStyle name="Colore 5 2" xfId="33"/>
    <cellStyle name="Colore 6 2" xfId="34"/>
    <cellStyle name="Comma [0]_all7_pdc" xfId="35"/>
    <cellStyle name="Comma 2" xfId="36"/>
    <cellStyle name="Comma 2 2" xfId="37"/>
    <cellStyle name="Comma_all7_pdc" xfId="38"/>
    <cellStyle name="Currency [0]_all7_pdc" xfId="39"/>
    <cellStyle name="Currency_all7_pdc" xfId="40"/>
    <cellStyle name="Euro" xfId="41"/>
    <cellStyle name="Euro 2" xfId="42"/>
    <cellStyle name="Euro 3" xfId="43"/>
    <cellStyle name="Euro 4" xfId="44"/>
    <cellStyle name="Euro 5" xfId="45"/>
    <cellStyle name="Euro 6" xfId="46"/>
    <cellStyle name="Euro 7" xfId="47"/>
    <cellStyle name="Euro 8" xfId="48"/>
    <cellStyle name="Euro_allegato tabelle I report 2012" xfId="49"/>
    <cellStyle name="Input 2" xfId="50"/>
    <cellStyle name="Migliaia" xfId="1" builtinId="3"/>
    <cellStyle name="Migliaia (0)_% Attrezzature ed Edilizia" xfId="51"/>
    <cellStyle name="Migliaia [0]" xfId="2" builtinId="6"/>
    <cellStyle name="Migliaia [0] 2" xfId="52"/>
    <cellStyle name="Migliaia [0] 2 2" xfId="53"/>
    <cellStyle name="Migliaia [0] 3" xfId="54"/>
    <cellStyle name="Migliaia [0] 3 2" xfId="55"/>
    <cellStyle name="Migliaia [0] 4" xfId="56"/>
    <cellStyle name="Migliaia [0] 5" xfId="57"/>
    <cellStyle name="Migliaia [0] 6" xfId="58"/>
    <cellStyle name="Migliaia [0] 7" xfId="127"/>
    <cellStyle name="Migliaia [0] 8 2" xfId="59"/>
    <cellStyle name="Migliaia 10" xfId="126"/>
    <cellStyle name="Migliaia 11" xfId="60"/>
    <cellStyle name="Migliaia 2" xfId="61"/>
    <cellStyle name="Migliaia 2 2" xfId="62"/>
    <cellStyle name="Migliaia 2 3" xfId="63"/>
    <cellStyle name="Migliaia 2 4" xfId="64"/>
    <cellStyle name="Migliaia 2_AOTS_Organizzazione_31-12-2011" xfId="65"/>
    <cellStyle name="Migliaia 3" xfId="66"/>
    <cellStyle name="Migliaia 3 2" xfId="67"/>
    <cellStyle name="Migliaia 3_AOTS_Organizzazione_31-12-2011" xfId="68"/>
    <cellStyle name="Migliaia 4" xfId="69"/>
    <cellStyle name="Migliaia 4 2" xfId="70"/>
    <cellStyle name="Migliaia 5" xfId="71"/>
    <cellStyle name="Migliaia 6" xfId="72"/>
    <cellStyle name="Migliaia 6 2" xfId="119"/>
    <cellStyle name="Migliaia 7" xfId="73"/>
    <cellStyle name="Migliaia 8" xfId="74"/>
    <cellStyle name="Migliaia 9" xfId="116"/>
    <cellStyle name="Migliaia 9 2" xfId="75"/>
    <cellStyle name="Neutrale 2" xfId="76"/>
    <cellStyle name="Normal 12" xfId="117"/>
    <cellStyle name="Normal 2" xfId="77"/>
    <cellStyle name="Normal_all7_pdc" xfId="78"/>
    <cellStyle name="Normal_Sheet1 2" xfId="5"/>
    <cellStyle name="Normale" xfId="0" builtinId="0"/>
    <cellStyle name="Normale 10" xfId="121"/>
    <cellStyle name="Normale 11" xfId="123"/>
    <cellStyle name="Normale 12" xfId="125"/>
    <cellStyle name="Normale 19 2" xfId="124"/>
    <cellStyle name="Normale 2" xfId="79"/>
    <cellStyle name="Normale 2 2" xfId="80"/>
    <cellStyle name="Normale 2_1 BILANCIO AOU" xfId="81"/>
    <cellStyle name="Normale 20" xfId="122"/>
    <cellStyle name="Normale 3" xfId="82"/>
    <cellStyle name="Normale 3 2" xfId="83"/>
    <cellStyle name="Normale 3 3" xfId="84"/>
    <cellStyle name="Normale 4" xfId="85"/>
    <cellStyle name="Normale 5" xfId="86"/>
    <cellStyle name="Normale 6" xfId="87"/>
    <cellStyle name="Normale 6 2" xfId="88"/>
    <cellStyle name="Normale 7" xfId="89"/>
    <cellStyle name="Normale 7 2" xfId="90"/>
    <cellStyle name="Normale 7 3" xfId="120"/>
    <cellStyle name="Normale 7_Allegati 1-2def" xfId="91"/>
    <cellStyle name="Normale 8" xfId="92"/>
    <cellStyle name="Normale 9" xfId="93"/>
    <cellStyle name="Normale_All7_piano dei conti" xfId="6"/>
    <cellStyle name="Normale_FLUSSI FINANZIARI" xfId="129"/>
    <cellStyle name="Normale_Mattone CE_Budget 2008 (v. 0.5 del 12.02.2008) 2" xfId="4"/>
    <cellStyle name="Normale_modelloDCF2004bottoni" xfId="130"/>
    <cellStyle name="Nota 2" xfId="94"/>
    <cellStyle name="Output 2" xfId="95"/>
    <cellStyle name="Percent 2" xfId="96"/>
    <cellStyle name="Percent 3" xfId="97"/>
    <cellStyle name="Percentuale" xfId="3" builtinId="5"/>
    <cellStyle name="Percentuale 2" xfId="98"/>
    <cellStyle name="Percentuale 2 2" xfId="99"/>
    <cellStyle name="Percentuale 2 3" xfId="100"/>
    <cellStyle name="Percentuale 3" xfId="128"/>
    <cellStyle name="Percentuale 4" xfId="101"/>
    <cellStyle name="SAS FM Row drillable header" xfId="102"/>
    <cellStyle name="SAS FM Row header" xfId="103"/>
    <cellStyle name="Testo avviso 2" xfId="104"/>
    <cellStyle name="Testo descrittivo 2" xfId="105"/>
    <cellStyle name="Titolo 1 2" xfId="106"/>
    <cellStyle name="Titolo 2 2" xfId="107"/>
    <cellStyle name="Titolo 3 2" xfId="108"/>
    <cellStyle name="Titolo 4 2" xfId="109"/>
    <cellStyle name="Titolo 5" xfId="110"/>
    <cellStyle name="Titolo 6" xfId="118"/>
    <cellStyle name="Totale 2" xfId="111"/>
    <cellStyle name="Valore non valido 2" xfId="112"/>
    <cellStyle name="Valore valido 2" xfId="113"/>
    <cellStyle name="Valuta (0)_% Attrezzature ed Edilizia" xfId="114"/>
    <cellStyle name="Valuta 2" xfId="115"/>
  </cellStyles>
  <dxfs count="0"/>
  <tableStyles count="0" defaultTableStyle="TableStyleMedium2" defaultPivotStyle="PivotStyleLight16"/>
  <colors>
    <mruColors>
      <color rgb="FFCCECFF"/>
      <color rgb="FF66FF33"/>
      <color rgb="FF00FFFF"/>
      <color rgb="FFFF99FF"/>
      <color rgb="FF99FF99"/>
      <color rgb="FFFFCCCC"/>
      <color rgb="FFFFCCFF"/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3"/>
  <sheetViews>
    <sheetView tabSelected="1" workbookViewId="0">
      <selection activeCell="G11" sqref="G11"/>
    </sheetView>
  </sheetViews>
  <sheetFormatPr defaultRowHeight="12.75"/>
  <cols>
    <col min="2" max="2" width="5.7109375" customWidth="1"/>
    <col min="3" max="3" width="48.7109375" customWidth="1"/>
    <col min="4" max="6" width="18.42578125" customWidth="1"/>
    <col min="7" max="7" width="9.28515625" style="396" customWidth="1"/>
    <col min="8" max="8" width="10.7109375" bestFit="1" customWidth="1"/>
    <col min="9" max="9" width="13.28515625" bestFit="1" customWidth="1"/>
  </cols>
  <sheetData>
    <row r="1" spans="1:11" ht="15.75">
      <c r="A1" s="1"/>
      <c r="B1" s="1"/>
      <c r="C1" s="2"/>
      <c r="D1" s="213"/>
      <c r="E1" s="213"/>
    </row>
    <row r="2" spans="1:11" ht="20.25">
      <c r="A2" s="294" t="s">
        <v>0</v>
      </c>
      <c r="B2" s="280"/>
      <c r="C2" s="280"/>
      <c r="D2" s="215"/>
      <c r="E2" s="215"/>
      <c r="F2" s="281" t="s">
        <v>1</v>
      </c>
      <c r="G2" s="392"/>
      <c r="H2" s="4"/>
    </row>
    <row r="3" spans="1:11" ht="13.5" thickBot="1">
      <c r="A3" s="5"/>
      <c r="B3" s="5"/>
      <c r="C3" s="6"/>
      <c r="D3" s="216"/>
      <c r="E3" s="216"/>
      <c r="F3" s="217"/>
      <c r="G3" s="7"/>
      <c r="H3" s="7"/>
    </row>
    <row r="4" spans="1:11" ht="33" customHeight="1">
      <c r="A4" s="544" t="s">
        <v>2110</v>
      </c>
      <c r="B4" s="545"/>
      <c r="C4" s="546"/>
      <c r="D4" s="285" t="s">
        <v>3473</v>
      </c>
      <c r="E4" s="285" t="s">
        <v>3586</v>
      </c>
      <c r="F4" s="547" t="s">
        <v>3588</v>
      </c>
      <c r="G4" s="548"/>
      <c r="H4" s="8"/>
    </row>
    <row r="5" spans="1:11">
      <c r="A5" s="282"/>
      <c r="B5" s="283"/>
      <c r="C5" s="283"/>
      <c r="D5" s="284"/>
      <c r="E5" s="284"/>
      <c r="F5" s="469" t="s">
        <v>2</v>
      </c>
      <c r="G5" s="470" t="s">
        <v>3</v>
      </c>
      <c r="H5" s="9"/>
    </row>
    <row r="6" spans="1:11">
      <c r="A6" s="10"/>
      <c r="B6" s="11"/>
      <c r="C6" s="12"/>
      <c r="D6" s="218"/>
      <c r="E6" s="218"/>
      <c r="F6" s="219"/>
      <c r="G6" s="210"/>
      <c r="H6" s="13"/>
    </row>
    <row r="7" spans="1:11">
      <c r="A7" s="14" t="s">
        <v>4</v>
      </c>
      <c r="B7" s="15"/>
      <c r="C7" s="16" t="s">
        <v>5</v>
      </c>
      <c r="D7" s="220"/>
      <c r="E7" s="220"/>
      <c r="F7" s="221"/>
      <c r="G7" s="211"/>
      <c r="H7" s="7"/>
    </row>
    <row r="8" spans="1:11">
      <c r="A8" s="14"/>
      <c r="B8" s="15"/>
      <c r="C8" s="17"/>
      <c r="D8" s="222"/>
      <c r="E8" s="222"/>
      <c r="F8" s="221"/>
      <c r="G8" s="211"/>
      <c r="H8" s="7"/>
    </row>
    <row r="9" spans="1:11">
      <c r="A9" s="14">
        <v>1</v>
      </c>
      <c r="B9" s="16" t="s">
        <v>6</v>
      </c>
      <c r="C9" s="16"/>
      <c r="D9" s="223">
        <f>D10+D11+D18+D23</f>
        <v>45571039</v>
      </c>
      <c r="E9" s="223">
        <f t="shared" ref="E9" si="0">E10+E11+E18+E23</f>
        <v>44694732</v>
      </c>
      <c r="F9" s="223">
        <f>+D9-E9</f>
        <v>876307</v>
      </c>
      <c r="G9" s="529">
        <f>+F9/E9</f>
        <v>1.9606494116577319E-2</v>
      </c>
      <c r="H9" s="18"/>
      <c r="J9" s="212"/>
      <c r="K9" s="276"/>
    </row>
    <row r="10" spans="1:11">
      <c r="A10" s="19"/>
      <c r="B10" s="20" t="s">
        <v>7</v>
      </c>
      <c r="C10" s="20"/>
      <c r="D10" s="224">
        <f>+ROUND('CE Min'!D26,0)</f>
        <v>42024004</v>
      </c>
      <c r="E10" s="224">
        <f>+ROUND('CE Min'!E26,0)</f>
        <v>41335630</v>
      </c>
      <c r="F10" s="223">
        <f t="shared" ref="F10:F73" si="1">+D10-E10</f>
        <v>688374</v>
      </c>
      <c r="G10" s="530">
        <f t="shared" ref="G10:G35" si="2">+F10/E10</f>
        <v>1.6653284345732725E-2</v>
      </c>
      <c r="H10" s="21"/>
      <c r="J10" s="246"/>
      <c r="K10" s="276"/>
    </row>
    <row r="11" spans="1:11">
      <c r="A11" s="14"/>
      <c r="B11" s="20" t="s">
        <v>8</v>
      </c>
      <c r="C11" s="20"/>
      <c r="D11" s="224">
        <f>SUM(D12:D17)</f>
        <v>3547035</v>
      </c>
      <c r="E11" s="224">
        <f t="shared" ref="E11" si="3">SUM(E12:E17)</f>
        <v>3359102</v>
      </c>
      <c r="F11" s="223">
        <f t="shared" si="1"/>
        <v>187933</v>
      </c>
      <c r="G11" s="530">
        <f t="shared" si="2"/>
        <v>5.5947393083032308E-2</v>
      </c>
      <c r="H11" s="21"/>
      <c r="J11" s="246"/>
      <c r="K11" s="276"/>
    </row>
    <row r="12" spans="1:11">
      <c r="A12" s="14"/>
      <c r="B12" s="22"/>
      <c r="C12" s="76" t="s">
        <v>9</v>
      </c>
      <c r="D12" s="224">
        <f>+ROUND('CE Min'!D37,0)</f>
        <v>3237035</v>
      </c>
      <c r="E12" s="224">
        <f>+ROUND('CE Min'!E37,0)</f>
        <v>3300101</v>
      </c>
      <c r="F12" s="223">
        <f t="shared" si="1"/>
        <v>-63066</v>
      </c>
      <c r="G12" s="531">
        <f t="shared" si="2"/>
        <v>-1.9110324199168451E-2</v>
      </c>
      <c r="H12" s="23"/>
      <c r="J12" s="246"/>
      <c r="K12" s="276"/>
    </row>
    <row r="13" spans="1:11" ht="22.5">
      <c r="A13" s="19"/>
      <c r="B13" s="22"/>
      <c r="C13" s="76" t="s">
        <v>10</v>
      </c>
      <c r="D13" s="224">
        <f>+ROUND('CE Min'!D38,0)</f>
        <v>0</v>
      </c>
      <c r="E13" s="224">
        <f>+ROUND('CE Min'!E38,0)</f>
        <v>0</v>
      </c>
      <c r="F13" s="223">
        <f t="shared" si="1"/>
        <v>0</v>
      </c>
      <c r="G13" s="531"/>
      <c r="H13" s="23"/>
      <c r="J13" s="246"/>
      <c r="K13" s="276"/>
    </row>
    <row r="14" spans="1:11" ht="22.5">
      <c r="A14" s="14"/>
      <c r="B14" s="22"/>
      <c r="C14" s="76" t="s">
        <v>11</v>
      </c>
      <c r="D14" s="224">
        <f>+ROUND('CE Min'!D39,0)</f>
        <v>0</v>
      </c>
      <c r="E14" s="224">
        <f>+ROUND('CE Min'!E39,0)</f>
        <v>0</v>
      </c>
      <c r="F14" s="223">
        <f t="shared" si="1"/>
        <v>0</v>
      </c>
      <c r="G14" s="531"/>
      <c r="H14" s="23"/>
      <c r="J14" s="246"/>
      <c r="K14" s="276"/>
    </row>
    <row r="15" spans="1:11">
      <c r="A15" s="19"/>
      <c r="B15" s="22"/>
      <c r="C15" s="76" t="s">
        <v>12</v>
      </c>
      <c r="D15" s="224">
        <f>+ROUND('CE Min'!D40,0)</f>
        <v>310000</v>
      </c>
      <c r="E15" s="224">
        <f>+ROUND('CE Min'!E40,0)</f>
        <v>0</v>
      </c>
      <c r="F15" s="223">
        <f t="shared" si="1"/>
        <v>310000</v>
      </c>
      <c r="G15" s="531" t="e">
        <f t="shared" si="2"/>
        <v>#DIV/0!</v>
      </c>
      <c r="H15" s="23"/>
      <c r="J15" s="246"/>
      <c r="K15" s="276"/>
    </row>
    <row r="16" spans="1:11">
      <c r="A16" s="19"/>
      <c r="B16" s="22"/>
      <c r="C16" s="76" t="s">
        <v>13</v>
      </c>
      <c r="D16" s="224">
        <f>+ROUND('CE Min'!D41,0)</f>
        <v>0</v>
      </c>
      <c r="E16" s="224">
        <f>+ROUND('CE Min'!E41,0)</f>
        <v>0</v>
      </c>
      <c r="F16" s="223">
        <f t="shared" si="1"/>
        <v>0</v>
      </c>
      <c r="G16" s="531"/>
      <c r="H16" s="23"/>
      <c r="J16" s="246"/>
      <c r="K16" s="276"/>
    </row>
    <row r="17" spans="1:11">
      <c r="A17" s="14"/>
      <c r="B17" s="22"/>
      <c r="C17" s="76" t="s">
        <v>14</v>
      </c>
      <c r="D17" s="224">
        <f>+ROUND('CE Min'!D44,0)</f>
        <v>0</v>
      </c>
      <c r="E17" s="224">
        <f>+ROUND('CE Min'!E44,0)</f>
        <v>59001</v>
      </c>
      <c r="F17" s="223">
        <f t="shared" si="1"/>
        <v>-59001</v>
      </c>
      <c r="G17" s="531"/>
      <c r="H17" s="23"/>
      <c r="J17" s="246"/>
      <c r="K17" s="276"/>
    </row>
    <row r="18" spans="1:11">
      <c r="A18" s="19"/>
      <c r="B18" s="22" t="s">
        <v>15</v>
      </c>
      <c r="C18" s="20"/>
      <c r="D18" s="224">
        <f>SUM(D19:D22)</f>
        <v>0</v>
      </c>
      <c r="E18" s="224">
        <f t="shared" ref="E18" si="4">SUM(E19:E22)</f>
        <v>0</v>
      </c>
      <c r="F18" s="223">
        <f t="shared" si="1"/>
        <v>0</v>
      </c>
      <c r="G18" s="530"/>
      <c r="H18" s="21"/>
      <c r="J18" s="246"/>
      <c r="K18" s="276"/>
    </row>
    <row r="19" spans="1:11">
      <c r="A19" s="19"/>
      <c r="B19" s="22"/>
      <c r="C19" s="20" t="s">
        <v>16</v>
      </c>
      <c r="D19" s="224">
        <f>+ROUND('CE Min'!D51,0)</f>
        <v>0</v>
      </c>
      <c r="E19" s="224">
        <f>+ROUND('CE Min'!E51,0)</f>
        <v>0</v>
      </c>
      <c r="F19" s="223">
        <f t="shared" si="1"/>
        <v>0</v>
      </c>
      <c r="G19" s="531"/>
      <c r="H19" s="23"/>
      <c r="J19" s="246"/>
      <c r="K19" s="276"/>
    </row>
    <row r="20" spans="1:11">
      <c r="A20" s="19"/>
      <c r="B20" s="22"/>
      <c r="C20" s="20" t="s">
        <v>17</v>
      </c>
      <c r="D20" s="224">
        <f>+ROUND('CE Min'!D52,0)</f>
        <v>0</v>
      </c>
      <c r="E20" s="224">
        <f>+ROUND('CE Min'!E52,0)</f>
        <v>0</v>
      </c>
      <c r="F20" s="223">
        <f t="shared" si="1"/>
        <v>0</v>
      </c>
      <c r="G20" s="531"/>
      <c r="H20" s="23"/>
      <c r="J20" s="246"/>
      <c r="K20" s="276"/>
    </row>
    <row r="21" spans="1:11">
      <c r="A21" s="19"/>
      <c r="B21" s="22"/>
      <c r="C21" s="20" t="s">
        <v>18</v>
      </c>
      <c r="D21" s="224">
        <f>+ROUND('CE Min'!D53,0)</f>
        <v>0</v>
      </c>
      <c r="E21" s="224">
        <f>+ROUND('CE Min'!E53,0)</f>
        <v>0</v>
      </c>
      <c r="F21" s="223">
        <f t="shared" si="1"/>
        <v>0</v>
      </c>
      <c r="G21" s="531"/>
      <c r="H21" s="23"/>
      <c r="J21" s="246"/>
      <c r="K21" s="276"/>
    </row>
    <row r="22" spans="1:11">
      <c r="A22" s="19"/>
      <c r="B22" s="22"/>
      <c r="C22" s="20" t="s">
        <v>19</v>
      </c>
      <c r="D22" s="224">
        <f>+ROUND('CE Min'!D54,0)</f>
        <v>0</v>
      </c>
      <c r="E22" s="224">
        <f>+ROUND('CE Min'!E54,0)</f>
        <v>0</v>
      </c>
      <c r="F22" s="223">
        <f t="shared" si="1"/>
        <v>0</v>
      </c>
      <c r="G22" s="531"/>
      <c r="H22" s="23"/>
      <c r="J22" s="246"/>
      <c r="K22" s="276"/>
    </row>
    <row r="23" spans="1:11">
      <c r="A23" s="19"/>
      <c r="B23" s="22" t="s">
        <v>20</v>
      </c>
      <c r="C23" s="20"/>
      <c r="D23" s="224">
        <f>+ROUND('CE Min'!D55,0)</f>
        <v>0</v>
      </c>
      <c r="E23" s="224">
        <f>+ROUND('CE Min'!E55,0)</f>
        <v>0</v>
      </c>
      <c r="F23" s="223">
        <f t="shared" si="1"/>
        <v>0</v>
      </c>
      <c r="G23" s="531"/>
      <c r="H23" s="23"/>
      <c r="J23" s="246"/>
      <c r="K23" s="276"/>
    </row>
    <row r="24" spans="1:11">
      <c r="A24" s="14">
        <v>2</v>
      </c>
      <c r="B24" s="16" t="s">
        <v>21</v>
      </c>
      <c r="C24" s="16"/>
      <c r="D24" s="227">
        <f>+ROUND('CE Min'!D56,0)</f>
        <v>0</v>
      </c>
      <c r="E24" s="227">
        <f>+ROUND('CE Min'!E56,0)</f>
        <v>0</v>
      </c>
      <c r="F24" s="223">
        <f t="shared" si="1"/>
        <v>0</v>
      </c>
      <c r="G24" s="529"/>
      <c r="H24" s="24"/>
      <c r="J24" s="212"/>
      <c r="K24" s="276"/>
    </row>
    <row r="25" spans="1:11">
      <c r="A25" s="14">
        <v>3</v>
      </c>
      <c r="B25" s="16" t="s">
        <v>22</v>
      </c>
      <c r="C25" s="16"/>
      <c r="D25" s="227">
        <f>+ROUND('CE Min'!D59,0)</f>
        <v>25000</v>
      </c>
      <c r="E25" s="227">
        <f>+ROUND('CE Min'!E59,0)</f>
        <v>503674</v>
      </c>
      <c r="F25" s="223">
        <f t="shared" si="1"/>
        <v>-478674</v>
      </c>
      <c r="G25" s="529">
        <f t="shared" si="2"/>
        <v>-0.95036472003716688</v>
      </c>
      <c r="H25" s="24"/>
      <c r="J25" s="212"/>
      <c r="K25" s="276"/>
    </row>
    <row r="26" spans="1:11">
      <c r="A26" s="14">
        <v>4</v>
      </c>
      <c r="B26" s="16" t="s">
        <v>23</v>
      </c>
      <c r="C26" s="16"/>
      <c r="D26" s="223">
        <f>SUM(D27:D29)</f>
        <v>800000</v>
      </c>
      <c r="E26" s="223">
        <f t="shared" ref="E26" si="5">SUM(E27:E29)</f>
        <v>766263</v>
      </c>
      <c r="F26" s="223">
        <f t="shared" si="1"/>
        <v>33737</v>
      </c>
      <c r="G26" s="529">
        <f t="shared" si="2"/>
        <v>4.4027964289023482E-2</v>
      </c>
      <c r="H26" s="24"/>
      <c r="J26" s="212"/>
      <c r="K26" s="276"/>
    </row>
    <row r="27" spans="1:11">
      <c r="A27" s="14"/>
      <c r="B27" s="20" t="s">
        <v>24</v>
      </c>
      <c r="C27" s="25"/>
      <c r="D27" s="224">
        <f>+ROUND('CE Min'!D66,0)</f>
        <v>0</v>
      </c>
      <c r="E27" s="224">
        <f>+ROUND('CE Min'!E66,0)</f>
        <v>9995</v>
      </c>
      <c r="F27" s="223">
        <f t="shared" si="1"/>
        <v>-9995</v>
      </c>
      <c r="G27" s="531">
        <f t="shared" si="2"/>
        <v>-1</v>
      </c>
      <c r="H27" s="23"/>
      <c r="J27" s="246"/>
      <c r="K27" s="276"/>
    </row>
    <row r="28" spans="1:11">
      <c r="A28" s="19"/>
      <c r="B28" s="20" t="s">
        <v>25</v>
      </c>
      <c r="C28" s="25"/>
      <c r="D28" s="224">
        <f>+ROUND('CE Min'!D112,0)</f>
        <v>0</v>
      </c>
      <c r="E28" s="224">
        <f>+ROUND('CE Min'!E112,0)</f>
        <v>0</v>
      </c>
      <c r="F28" s="223">
        <f t="shared" si="1"/>
        <v>0</v>
      </c>
      <c r="G28" s="531"/>
      <c r="H28" s="23"/>
      <c r="J28" s="246"/>
      <c r="K28" s="276"/>
    </row>
    <row r="29" spans="1:11">
      <c r="A29" s="14"/>
      <c r="B29" s="20" t="s">
        <v>26</v>
      </c>
      <c r="C29" s="25"/>
      <c r="D29" s="224">
        <f>+ROUND('CE Min'!D105+'CE Min'!D111,0)</f>
        <v>800000</v>
      </c>
      <c r="E29" s="224">
        <f>+ROUND('CE Min'!E105+'CE Min'!E111,0)</f>
        <v>756268</v>
      </c>
      <c r="F29" s="223">
        <f t="shared" si="1"/>
        <v>43732</v>
      </c>
      <c r="G29" s="531">
        <f t="shared" si="2"/>
        <v>5.7826061660681133E-2</v>
      </c>
      <c r="H29" s="23"/>
      <c r="J29" s="246"/>
      <c r="K29" s="276"/>
    </row>
    <row r="30" spans="1:11">
      <c r="A30" s="14">
        <v>5</v>
      </c>
      <c r="B30" s="16" t="s">
        <v>27</v>
      </c>
      <c r="C30" s="16"/>
      <c r="D30" s="227">
        <f>+ROUND(+'CE Min'!D120,0)</f>
        <v>391025251</v>
      </c>
      <c r="E30" s="227">
        <f>+ROUND(+'CE Min'!E120,0)</f>
        <v>411729960</v>
      </c>
      <c r="F30" s="223">
        <f t="shared" si="1"/>
        <v>-20704709</v>
      </c>
      <c r="G30" s="529">
        <f t="shared" si="2"/>
        <v>-5.0287108084143307E-2</v>
      </c>
      <c r="H30" s="24"/>
      <c r="J30" s="212"/>
      <c r="K30" s="276"/>
    </row>
    <row r="31" spans="1:11">
      <c r="A31" s="14">
        <v>6</v>
      </c>
      <c r="B31" s="16" t="s">
        <v>28</v>
      </c>
      <c r="C31" s="16"/>
      <c r="D31" s="227">
        <f>+ROUND('CE Min'!D141,0)</f>
        <v>0</v>
      </c>
      <c r="E31" s="227">
        <f>+ROUND('CE Min'!E141,0)</f>
        <v>0</v>
      </c>
      <c r="F31" s="223">
        <f t="shared" si="1"/>
        <v>0</v>
      </c>
      <c r="G31" s="529"/>
      <c r="H31" s="293"/>
      <c r="I31" s="292"/>
      <c r="J31" s="212"/>
      <c r="K31" s="276"/>
    </row>
    <row r="32" spans="1:11">
      <c r="A32" s="14">
        <v>7</v>
      </c>
      <c r="B32" s="16" t="s">
        <v>29</v>
      </c>
      <c r="C32" s="16"/>
      <c r="D32" s="227">
        <f>+ROUND('CE Min'!D145,0)</f>
        <v>210270</v>
      </c>
      <c r="E32" s="227">
        <f>+ROUND('CE Min'!E145,0)</f>
        <v>209090</v>
      </c>
      <c r="F32" s="223">
        <f t="shared" si="1"/>
        <v>1180</v>
      </c>
      <c r="G32" s="529">
        <f t="shared" si="2"/>
        <v>5.6435027978382511E-3</v>
      </c>
      <c r="H32" s="24"/>
      <c r="J32" s="212"/>
      <c r="K32" s="276"/>
    </row>
    <row r="33" spans="1:11">
      <c r="A33" s="14">
        <v>8</v>
      </c>
      <c r="B33" s="16" t="s">
        <v>30</v>
      </c>
      <c r="C33" s="16"/>
      <c r="D33" s="227">
        <f>+ROUND(+'CE Min'!D152,0)</f>
        <v>0</v>
      </c>
      <c r="E33" s="227">
        <f>+ROUND(+'CE Min'!E152,0)</f>
        <v>0</v>
      </c>
      <c r="F33" s="223">
        <f t="shared" si="1"/>
        <v>0</v>
      </c>
      <c r="G33" s="532"/>
      <c r="H33" s="24"/>
      <c r="J33" s="212"/>
      <c r="K33" s="276"/>
    </row>
    <row r="34" spans="1:11">
      <c r="A34" s="14">
        <v>9</v>
      </c>
      <c r="B34" s="16" t="s">
        <v>31</v>
      </c>
      <c r="C34" s="16"/>
      <c r="D34" s="227">
        <f>+ROUND(+'CE Min'!D153,0)</f>
        <v>0</v>
      </c>
      <c r="E34" s="227">
        <f>+ROUND(+'CE Min'!E153,0)</f>
        <v>6250</v>
      </c>
      <c r="F34" s="223">
        <f t="shared" si="1"/>
        <v>-6250</v>
      </c>
      <c r="G34" s="532">
        <f t="shared" si="2"/>
        <v>-1</v>
      </c>
      <c r="H34" s="24"/>
      <c r="J34" s="212"/>
      <c r="K34" s="276"/>
    </row>
    <row r="35" spans="1:11">
      <c r="A35" s="286" t="s">
        <v>32</v>
      </c>
      <c r="B35" s="287"/>
      <c r="C35" s="287"/>
      <c r="D35" s="229">
        <f>D9+D24+D25+D26+SUM(D30:D34)</f>
        <v>437631560</v>
      </c>
      <c r="E35" s="229">
        <f t="shared" ref="E35" si="6">E9+E24+E25+E26+SUM(E30:E34)</f>
        <v>457909969</v>
      </c>
      <c r="F35" s="229">
        <f t="shared" si="1"/>
        <v>-20278409</v>
      </c>
      <c r="G35" s="533">
        <f t="shared" si="2"/>
        <v>-4.4284707415924371E-2</v>
      </c>
      <c r="H35" s="24"/>
      <c r="J35" s="212"/>
      <c r="K35" s="276"/>
    </row>
    <row r="36" spans="1:11">
      <c r="A36" s="19"/>
      <c r="B36" s="26"/>
      <c r="C36" s="17"/>
      <c r="D36" s="231"/>
      <c r="E36" s="231"/>
      <c r="F36" s="226">
        <f t="shared" si="1"/>
        <v>0</v>
      </c>
      <c r="G36" s="531"/>
      <c r="H36" s="21"/>
      <c r="J36" s="246"/>
      <c r="K36" s="276"/>
    </row>
    <row r="37" spans="1:11">
      <c r="A37" s="14" t="s">
        <v>33</v>
      </c>
      <c r="B37" s="15"/>
      <c r="C37" s="27" t="s">
        <v>34</v>
      </c>
      <c r="D37" s="232"/>
      <c r="E37" s="232"/>
      <c r="F37" s="228">
        <f t="shared" si="1"/>
        <v>0</v>
      </c>
      <c r="G37" s="532"/>
      <c r="H37" s="21"/>
      <c r="J37" s="212"/>
      <c r="K37" s="276"/>
    </row>
    <row r="38" spans="1:11">
      <c r="A38" s="14">
        <v>1</v>
      </c>
      <c r="B38" s="16" t="s">
        <v>35</v>
      </c>
      <c r="C38" s="28"/>
      <c r="D38" s="232">
        <f>SUM(D39:D40)</f>
        <v>381778252</v>
      </c>
      <c r="E38" s="232">
        <f t="shared" ref="E38" si="7">SUM(E39:E40)</f>
        <v>391240800</v>
      </c>
      <c r="F38" s="223">
        <f t="shared" si="1"/>
        <v>-9462548</v>
      </c>
      <c r="G38" s="532">
        <f t="shared" ref="G38:G85" si="8">+F38/E38</f>
        <v>-2.418599491668558E-2</v>
      </c>
      <c r="H38" s="24"/>
      <c r="J38" s="212"/>
      <c r="K38" s="276"/>
    </row>
    <row r="39" spans="1:11">
      <c r="A39" s="14"/>
      <c r="B39" s="20" t="s">
        <v>36</v>
      </c>
      <c r="C39" s="25"/>
      <c r="D39" s="224">
        <f>+ROUND('CE Min'!D160,0)</f>
        <v>372917252</v>
      </c>
      <c r="E39" s="224">
        <f>+ROUND('CE Min'!E160,0)</f>
        <v>383306599</v>
      </c>
      <c r="F39" s="225">
        <f t="shared" si="1"/>
        <v>-10389347</v>
      </c>
      <c r="G39" s="531">
        <f t="shared" si="8"/>
        <v>-2.7104534665211961E-2</v>
      </c>
      <c r="H39" s="23"/>
      <c r="J39" s="246"/>
      <c r="K39" s="276"/>
    </row>
    <row r="40" spans="1:11">
      <c r="A40" s="19"/>
      <c r="B40" s="20" t="s">
        <v>37</v>
      </c>
      <c r="C40" s="25"/>
      <c r="D40" s="224">
        <f>+ROUND('CE Min'!D191,0)</f>
        <v>8861000</v>
      </c>
      <c r="E40" s="224">
        <f>+ROUND('CE Min'!E191,0)</f>
        <v>7934201</v>
      </c>
      <c r="F40" s="225">
        <f t="shared" si="1"/>
        <v>926799</v>
      </c>
      <c r="G40" s="531">
        <f t="shared" si="8"/>
        <v>0.11681062781242875</v>
      </c>
      <c r="H40" s="23"/>
      <c r="J40" s="246"/>
      <c r="K40" s="276"/>
    </row>
    <row r="41" spans="1:11">
      <c r="A41" s="14">
        <v>2</v>
      </c>
      <c r="B41" s="16" t="s">
        <v>38</v>
      </c>
      <c r="C41" s="28"/>
      <c r="D41" s="232">
        <f>SUM(D42:D58)</f>
        <v>8934096</v>
      </c>
      <c r="E41" s="232">
        <f t="shared" ref="E41" si="9">SUM(E42:E58)</f>
        <v>6968167</v>
      </c>
      <c r="F41" s="223">
        <f t="shared" si="1"/>
        <v>1965929</v>
      </c>
      <c r="G41" s="532">
        <f t="shared" si="8"/>
        <v>0.28213000635604746</v>
      </c>
      <c r="H41" s="24"/>
      <c r="J41" s="212"/>
      <c r="K41" s="276"/>
    </row>
    <row r="42" spans="1:11">
      <c r="A42" s="19"/>
      <c r="B42" s="22" t="s">
        <v>39</v>
      </c>
      <c r="C42" s="20"/>
      <c r="D42" s="224">
        <f>+ROUND('CE Min'!D201,0)</f>
        <v>0</v>
      </c>
      <c r="E42" s="224">
        <f>+ROUND('CE Min'!E201,0)</f>
        <v>0</v>
      </c>
      <c r="F42" s="225">
        <f t="shared" si="1"/>
        <v>0</v>
      </c>
      <c r="G42" s="531"/>
      <c r="H42" s="23"/>
      <c r="J42" s="246"/>
      <c r="K42" s="276"/>
    </row>
    <row r="43" spans="1:11">
      <c r="A43" s="19"/>
      <c r="B43" s="22" t="s">
        <v>40</v>
      </c>
      <c r="C43" s="20"/>
      <c r="D43" s="224">
        <f>+ROUND('CE Min'!D209,0)</f>
        <v>0</v>
      </c>
      <c r="E43" s="224">
        <f>+ROUND('CE Min'!E209,0)</f>
        <v>0</v>
      </c>
      <c r="F43" s="225">
        <f t="shared" si="1"/>
        <v>0</v>
      </c>
      <c r="G43" s="531"/>
      <c r="H43" s="23"/>
      <c r="J43" s="246"/>
      <c r="K43" s="276"/>
    </row>
    <row r="44" spans="1:11">
      <c r="A44" s="19"/>
      <c r="B44" s="22" t="s">
        <v>41</v>
      </c>
      <c r="C44" s="20"/>
      <c r="D44" s="224">
        <f>+ROUND('CE Min'!D213,0)</f>
        <v>589</v>
      </c>
      <c r="E44" s="224">
        <f>+ROUND('CE Min'!E213,0)</f>
        <v>959</v>
      </c>
      <c r="F44" s="225">
        <f t="shared" si="1"/>
        <v>-370</v>
      </c>
      <c r="G44" s="531">
        <f t="shared" si="8"/>
        <v>-0.38581856100104273</v>
      </c>
      <c r="H44" s="23"/>
      <c r="J44" s="246"/>
      <c r="K44" s="276"/>
    </row>
    <row r="45" spans="1:11">
      <c r="A45" s="19"/>
      <c r="B45" s="22" t="s">
        <v>42</v>
      </c>
      <c r="C45" s="20"/>
      <c r="D45" s="224">
        <f>+ROUND('CE Min'!D232,0)</f>
        <v>0</v>
      </c>
      <c r="E45" s="224">
        <f>+ROUND('CE Min'!E232,0)</f>
        <v>0</v>
      </c>
      <c r="F45" s="225">
        <f t="shared" si="1"/>
        <v>0</v>
      </c>
      <c r="G45" s="531"/>
      <c r="H45" s="23"/>
      <c r="J45" s="246"/>
      <c r="K45" s="276"/>
    </row>
    <row r="46" spans="1:11">
      <c r="A46" s="19"/>
      <c r="B46" s="22" t="s">
        <v>43</v>
      </c>
      <c r="C46" s="20"/>
      <c r="D46" s="224">
        <f>+ROUND('CE Min'!D238,0)</f>
        <v>0</v>
      </c>
      <c r="E46" s="224">
        <f>+ROUND('CE Min'!E238,0)</f>
        <v>0</v>
      </c>
      <c r="F46" s="225">
        <f t="shared" si="1"/>
        <v>0</v>
      </c>
      <c r="G46" s="531"/>
      <c r="H46" s="23"/>
      <c r="J46" s="246"/>
      <c r="K46" s="276"/>
    </row>
    <row r="47" spans="1:11">
      <c r="A47" s="19"/>
      <c r="B47" s="22" t="s">
        <v>44</v>
      </c>
      <c r="C47" s="20"/>
      <c r="D47" s="224">
        <f>+ROUND('CE Min'!D243,0)</f>
        <v>0</v>
      </c>
      <c r="E47" s="224">
        <f>+ROUND('CE Min'!E243,0)</f>
        <v>0</v>
      </c>
      <c r="F47" s="225">
        <f t="shared" si="1"/>
        <v>0</v>
      </c>
      <c r="G47" s="531"/>
      <c r="H47" s="23"/>
      <c r="J47" s="246"/>
      <c r="K47" s="276"/>
    </row>
    <row r="48" spans="1:11">
      <c r="A48" s="19"/>
      <c r="B48" s="22" t="s">
        <v>45</v>
      </c>
      <c r="C48" s="20"/>
      <c r="D48" s="224">
        <f>+ROUND('CE Min'!D248,0)</f>
        <v>0</v>
      </c>
      <c r="E48" s="224">
        <f>+ROUND('CE Min'!E248,0)</f>
        <v>0</v>
      </c>
      <c r="F48" s="225">
        <f t="shared" si="1"/>
        <v>0</v>
      </c>
      <c r="G48" s="531"/>
      <c r="H48" s="23"/>
      <c r="J48" s="246"/>
      <c r="K48" s="276"/>
    </row>
    <row r="49" spans="1:11">
      <c r="A49" s="19"/>
      <c r="B49" s="22" t="s">
        <v>46</v>
      </c>
      <c r="C49" s="20"/>
      <c r="D49" s="224">
        <f>+ROUND('CE Min'!D258,0)</f>
        <v>0</v>
      </c>
      <c r="E49" s="224">
        <f>+ROUND('CE Min'!E258,0)</f>
        <v>0</v>
      </c>
      <c r="F49" s="225">
        <f t="shared" si="1"/>
        <v>0</v>
      </c>
      <c r="G49" s="531"/>
      <c r="H49" s="23"/>
      <c r="J49" s="246"/>
      <c r="K49" s="276"/>
    </row>
    <row r="50" spans="1:11">
      <c r="A50" s="19"/>
      <c r="B50" s="22" t="s">
        <v>47</v>
      </c>
      <c r="C50" s="20"/>
      <c r="D50" s="224">
        <f>+ROUND('CE Min'!D264,0)</f>
        <v>0</v>
      </c>
      <c r="E50" s="224">
        <f>+ROUND('CE Min'!E264,0)</f>
        <v>0</v>
      </c>
      <c r="F50" s="225">
        <f t="shared" si="1"/>
        <v>0</v>
      </c>
      <c r="G50" s="531"/>
      <c r="H50" s="23"/>
      <c r="J50" s="246"/>
      <c r="K50" s="276"/>
    </row>
    <row r="51" spans="1:11">
      <c r="A51" s="19"/>
      <c r="B51" s="22" t="s">
        <v>48</v>
      </c>
      <c r="C51" s="20"/>
      <c r="D51" s="224">
        <f>+ROUND('CE Min'!D271,0)</f>
        <v>0</v>
      </c>
      <c r="E51" s="224">
        <f>+ROUND('CE Min'!E271,0)</f>
        <v>0</v>
      </c>
      <c r="F51" s="225">
        <f t="shared" si="1"/>
        <v>0</v>
      </c>
      <c r="G51" s="531"/>
      <c r="H51" s="23"/>
      <c r="J51" s="246"/>
      <c r="K51" s="276"/>
    </row>
    <row r="52" spans="1:11">
      <c r="A52" s="19"/>
      <c r="B52" s="22" t="s">
        <v>49</v>
      </c>
      <c r="C52" s="20"/>
      <c r="D52" s="224">
        <f>+ROUND('CE Min'!D277,0)</f>
        <v>0</v>
      </c>
      <c r="E52" s="224">
        <f>+ROUND('CE Min'!E277,0)</f>
        <v>0</v>
      </c>
      <c r="F52" s="225">
        <f t="shared" si="1"/>
        <v>0</v>
      </c>
      <c r="G52" s="531"/>
      <c r="H52" s="23"/>
      <c r="J52" s="246"/>
      <c r="K52" s="276"/>
    </row>
    <row r="53" spans="1:11">
      <c r="A53" s="19"/>
      <c r="B53" s="22" t="s">
        <v>50</v>
      </c>
      <c r="C53" s="20"/>
      <c r="D53" s="224">
        <f>+ROUND('CE Min'!D282,0)</f>
        <v>0</v>
      </c>
      <c r="E53" s="224">
        <f>+ROUND('CE Min'!E282,0)</f>
        <v>0</v>
      </c>
      <c r="F53" s="225">
        <f t="shared" si="1"/>
        <v>0</v>
      </c>
      <c r="G53" s="531"/>
      <c r="H53" s="23"/>
      <c r="J53" s="246"/>
      <c r="K53" s="276"/>
    </row>
    <row r="54" spans="1:11">
      <c r="A54" s="19"/>
      <c r="B54" s="22" t="s">
        <v>51</v>
      </c>
      <c r="C54" s="20"/>
      <c r="D54" s="224">
        <f>+ROUND('CE Min'!D291,0)</f>
        <v>0</v>
      </c>
      <c r="E54" s="224">
        <f>+ROUND('CE Min'!E291,0)</f>
        <v>7778</v>
      </c>
      <c r="F54" s="225">
        <f t="shared" si="1"/>
        <v>-7778</v>
      </c>
      <c r="G54" s="531">
        <f t="shared" si="8"/>
        <v>-1</v>
      </c>
      <c r="H54" s="23"/>
      <c r="J54" s="246"/>
      <c r="K54" s="276"/>
    </row>
    <row r="55" spans="1:11">
      <c r="A55" s="19"/>
      <c r="B55" s="22" t="s">
        <v>52</v>
      </c>
      <c r="C55" s="20"/>
      <c r="D55" s="224">
        <f>+ROUND('CE Min'!D299,0)</f>
        <v>3136381</v>
      </c>
      <c r="E55" s="224">
        <f>+ROUND('CE Min'!E299,0)</f>
        <v>2865831</v>
      </c>
      <c r="F55" s="225">
        <f t="shared" si="1"/>
        <v>270550</v>
      </c>
      <c r="G55" s="531">
        <f t="shared" si="8"/>
        <v>9.4405427256526994E-2</v>
      </c>
      <c r="H55" s="217"/>
      <c r="J55" s="246"/>
      <c r="K55" s="276"/>
    </row>
    <row r="56" spans="1:11">
      <c r="A56" s="19"/>
      <c r="B56" s="22" t="s">
        <v>53</v>
      </c>
      <c r="C56" s="290"/>
      <c r="D56" s="224">
        <f>+ROUND('CE Min'!D307,0)</f>
        <v>2454326</v>
      </c>
      <c r="E56" s="224">
        <f>+ROUND('CE Min'!E307,0)</f>
        <v>1811953</v>
      </c>
      <c r="F56" s="225">
        <f t="shared" si="1"/>
        <v>642373</v>
      </c>
      <c r="G56" s="531">
        <f t="shared" si="8"/>
        <v>0.35451968125001032</v>
      </c>
      <c r="H56" s="217"/>
      <c r="J56" s="246"/>
      <c r="K56" s="276"/>
    </row>
    <row r="57" spans="1:11">
      <c r="A57" s="19"/>
      <c r="B57" s="22" t="s">
        <v>54</v>
      </c>
      <c r="C57" s="20"/>
      <c r="D57" s="224">
        <f>+ROUND('CE Min'!D321,0)</f>
        <v>3342800</v>
      </c>
      <c r="E57" s="224">
        <f>+ROUND('CE Min'!E321,0)</f>
        <v>2281646</v>
      </c>
      <c r="F57" s="225">
        <f t="shared" si="1"/>
        <v>1061154</v>
      </c>
      <c r="G57" s="531">
        <f t="shared" si="8"/>
        <v>0.46508266400659876</v>
      </c>
      <c r="H57" s="23"/>
      <c r="J57" s="246"/>
      <c r="K57" s="276"/>
    </row>
    <row r="58" spans="1:11">
      <c r="A58" s="19"/>
      <c r="B58" s="22" t="s">
        <v>55</v>
      </c>
      <c r="C58" s="20"/>
      <c r="D58" s="224">
        <f>+ROUND('CE Min'!D329,0)</f>
        <v>0</v>
      </c>
      <c r="E58" s="224">
        <f>+ROUND('CE Min'!E329,0)</f>
        <v>0</v>
      </c>
      <c r="F58" s="225">
        <f t="shared" si="1"/>
        <v>0</v>
      </c>
      <c r="G58" s="531"/>
      <c r="H58" s="23"/>
      <c r="J58" s="246"/>
      <c r="K58" s="276"/>
    </row>
    <row r="59" spans="1:11">
      <c r="A59" s="14">
        <v>3</v>
      </c>
      <c r="B59" s="16" t="s">
        <v>56</v>
      </c>
      <c r="C59" s="28"/>
      <c r="D59" s="232">
        <f>SUM(D60:D62)</f>
        <v>17546313</v>
      </c>
      <c r="E59" s="232">
        <f t="shared" ref="E59" si="10">SUM(E60:E62)</f>
        <v>18416398</v>
      </c>
      <c r="F59" s="223">
        <f t="shared" si="1"/>
        <v>-870085</v>
      </c>
      <c r="G59" s="532">
        <f t="shared" si="8"/>
        <v>-4.7245123612120021E-2</v>
      </c>
      <c r="H59" s="24"/>
      <c r="J59" s="212"/>
      <c r="K59" s="276"/>
    </row>
    <row r="60" spans="1:11">
      <c r="A60" s="19"/>
      <c r="B60" s="22" t="s">
        <v>57</v>
      </c>
      <c r="C60" s="20"/>
      <c r="D60" s="224">
        <f>+ROUND('CE Min'!D331,0)</f>
        <v>16788834</v>
      </c>
      <c r="E60" s="224">
        <f>+ROUND('CE Min'!E331,0)</f>
        <v>17323927</v>
      </c>
      <c r="F60" s="225">
        <f t="shared" si="1"/>
        <v>-535093</v>
      </c>
      <c r="G60" s="531">
        <f t="shared" si="8"/>
        <v>-3.0887511821078444E-2</v>
      </c>
      <c r="H60" s="23"/>
      <c r="J60" s="246"/>
      <c r="K60" s="276"/>
    </row>
    <row r="61" spans="1:11">
      <c r="A61" s="19"/>
      <c r="B61" s="22" t="s">
        <v>58</v>
      </c>
      <c r="C61" s="290"/>
      <c r="D61" s="224">
        <f>+ROUND('CE Min'!D351,0)</f>
        <v>692479</v>
      </c>
      <c r="E61" s="224">
        <f>+ROUND('CE Min'!E351,0)</f>
        <v>1058564</v>
      </c>
      <c r="F61" s="225">
        <f t="shared" si="1"/>
        <v>-366085</v>
      </c>
      <c r="G61" s="531">
        <f t="shared" si="8"/>
        <v>-0.34583171163954185</v>
      </c>
      <c r="H61" s="23"/>
      <c r="J61" s="246"/>
      <c r="K61" s="276"/>
    </row>
    <row r="62" spans="1:11">
      <c r="A62" s="19"/>
      <c r="B62" s="22" t="s">
        <v>59</v>
      </c>
      <c r="C62" s="20"/>
      <c r="D62" s="224">
        <f>+ROUND('CE Min'!D365,0)</f>
        <v>65000</v>
      </c>
      <c r="E62" s="224">
        <f>+ROUND('CE Min'!E365,0)</f>
        <v>33907</v>
      </c>
      <c r="F62" s="225">
        <f t="shared" si="1"/>
        <v>31093</v>
      </c>
      <c r="G62" s="531">
        <f t="shared" si="8"/>
        <v>0.91700828737428852</v>
      </c>
      <c r="H62" s="23"/>
      <c r="J62" s="246"/>
      <c r="K62" s="276"/>
    </row>
    <row r="63" spans="1:11">
      <c r="A63" s="14">
        <v>4</v>
      </c>
      <c r="B63" s="29" t="s">
        <v>60</v>
      </c>
      <c r="C63" s="28"/>
      <c r="D63" s="232">
        <f>+ROUND('CE Min'!D368,0)</f>
        <v>0</v>
      </c>
      <c r="E63" s="232">
        <f>+ROUND('CE Min'!E368,0)</f>
        <v>2901</v>
      </c>
      <c r="F63" s="223">
        <f t="shared" si="1"/>
        <v>-2901</v>
      </c>
      <c r="G63" s="532">
        <f t="shared" si="8"/>
        <v>-1</v>
      </c>
      <c r="H63" s="24"/>
      <c r="J63" s="212"/>
      <c r="K63" s="276"/>
    </row>
    <row r="64" spans="1:11">
      <c r="A64" s="14">
        <v>5</v>
      </c>
      <c r="B64" s="16" t="s">
        <v>61</v>
      </c>
      <c r="C64" s="16"/>
      <c r="D64" s="232">
        <f>+ROUND('CE Min'!D376,0)</f>
        <v>3410453</v>
      </c>
      <c r="E64" s="232">
        <f>+ROUND('CE Min'!E376,0)</f>
        <v>3182900</v>
      </c>
      <c r="F64" s="223">
        <f t="shared" si="1"/>
        <v>227553</v>
      </c>
      <c r="G64" s="532">
        <f t="shared" si="8"/>
        <v>7.1492349743944208E-2</v>
      </c>
      <c r="H64" s="24"/>
      <c r="J64" s="212"/>
      <c r="K64" s="276"/>
    </row>
    <row r="65" spans="1:11">
      <c r="A65" s="14">
        <v>6</v>
      </c>
      <c r="B65" s="16" t="s">
        <v>62</v>
      </c>
      <c r="C65" s="28"/>
      <c r="D65" s="232">
        <f>SUM(D66:D70)</f>
        <v>10371812</v>
      </c>
      <c r="E65" s="232">
        <f t="shared" ref="E65" si="11">SUM(E66:E70)</f>
        <v>9520577</v>
      </c>
      <c r="F65" s="223">
        <f t="shared" si="1"/>
        <v>851235</v>
      </c>
      <c r="G65" s="532">
        <f t="shared" si="8"/>
        <v>8.9410022102651976E-2</v>
      </c>
      <c r="H65" s="24"/>
      <c r="J65" s="212"/>
      <c r="K65" s="276"/>
    </row>
    <row r="66" spans="1:11">
      <c r="A66" s="14"/>
      <c r="B66" s="20" t="s">
        <v>63</v>
      </c>
      <c r="C66" s="25"/>
      <c r="D66" s="224">
        <f>+ROUND('CE Min'!D389,0)</f>
        <v>317182</v>
      </c>
      <c r="E66" s="224">
        <f>+ROUND('CE Min'!E389,0)</f>
        <v>227460</v>
      </c>
      <c r="F66" s="225">
        <f t="shared" si="1"/>
        <v>89722</v>
      </c>
      <c r="G66" s="531">
        <f t="shared" si="8"/>
        <v>0.39445177174008617</v>
      </c>
      <c r="H66" s="23"/>
      <c r="J66" s="246"/>
      <c r="K66" s="276"/>
    </row>
    <row r="67" spans="1:11">
      <c r="A67" s="14"/>
      <c r="B67" s="20" t="s">
        <v>64</v>
      </c>
      <c r="C67" s="25"/>
      <c r="D67" s="224">
        <f>+ROUND('CE Min'!D393,0)</f>
        <v>857680</v>
      </c>
      <c r="E67" s="224">
        <f>+ROUND('CE Min'!E393,0)</f>
        <v>785315</v>
      </c>
      <c r="F67" s="225">
        <f t="shared" si="1"/>
        <v>72365</v>
      </c>
      <c r="G67" s="531">
        <f t="shared" si="8"/>
        <v>9.2147736895385926E-2</v>
      </c>
      <c r="H67" s="23"/>
      <c r="J67" s="246"/>
      <c r="K67" s="276"/>
    </row>
    <row r="68" spans="1:11">
      <c r="A68" s="14"/>
      <c r="B68" s="20" t="s">
        <v>65</v>
      </c>
      <c r="C68" s="25"/>
      <c r="D68" s="224">
        <f>+ROUND('CE Min'!D397,0)</f>
        <v>2365852</v>
      </c>
      <c r="E68" s="224">
        <f>+ROUND('CE Min'!E397,0)</f>
        <v>2322941</v>
      </c>
      <c r="F68" s="225">
        <f t="shared" si="1"/>
        <v>42911</v>
      </c>
      <c r="G68" s="531">
        <f t="shared" si="8"/>
        <v>1.8472703353206131E-2</v>
      </c>
      <c r="H68" s="23"/>
      <c r="J68" s="246"/>
      <c r="K68" s="276"/>
    </row>
    <row r="69" spans="1:11">
      <c r="A69" s="19"/>
      <c r="B69" s="20" t="s">
        <v>66</v>
      </c>
      <c r="C69" s="25"/>
      <c r="D69" s="224">
        <f>+ROUND('CE Min'!D402+'CE Min'!D411+'CE Min'!D420,0)</f>
        <v>1740891</v>
      </c>
      <c r="E69" s="224">
        <f>+ROUND('CE Min'!E402+'CE Min'!E411+'CE Min'!E420,0)</f>
        <v>2408825</v>
      </c>
      <c r="F69" s="225">
        <f t="shared" si="1"/>
        <v>-667934</v>
      </c>
      <c r="G69" s="531">
        <f t="shared" si="8"/>
        <v>-0.27728622876298609</v>
      </c>
      <c r="H69" s="23"/>
      <c r="J69" s="246"/>
      <c r="K69" s="276"/>
    </row>
    <row r="70" spans="1:11">
      <c r="A70" s="19"/>
      <c r="B70" s="20" t="s">
        <v>67</v>
      </c>
      <c r="C70" s="25"/>
      <c r="D70" s="224">
        <f>+ROUND('CE Min'!D406+'CE Min'!D415+'CE Min'!D424,0)</f>
        <v>5090207</v>
      </c>
      <c r="E70" s="224">
        <f>+ROUND('CE Min'!E406+'CE Min'!E415+'CE Min'!E424,0)</f>
        <v>3776036</v>
      </c>
      <c r="F70" s="225">
        <f t="shared" si="1"/>
        <v>1314171</v>
      </c>
      <c r="G70" s="531">
        <f t="shared" si="8"/>
        <v>0.34802925607700774</v>
      </c>
      <c r="H70" s="23"/>
      <c r="J70" s="246"/>
    </row>
    <row r="71" spans="1:11">
      <c r="A71" s="14">
        <v>7</v>
      </c>
      <c r="B71" s="29" t="s">
        <v>68</v>
      </c>
      <c r="C71" s="16"/>
      <c r="D71" s="232">
        <f>+ROUND('CE Min'!D428,0)</f>
        <v>910645</v>
      </c>
      <c r="E71" s="232">
        <f>+ROUND('CE Min'!E428,0)</f>
        <v>780302</v>
      </c>
      <c r="F71" s="223">
        <f t="shared" si="1"/>
        <v>130343</v>
      </c>
      <c r="G71" s="532">
        <f t="shared" si="8"/>
        <v>0.16704173512306775</v>
      </c>
      <c r="H71" s="24"/>
      <c r="J71" s="212"/>
    </row>
    <row r="72" spans="1:11">
      <c r="A72" s="14">
        <v>8</v>
      </c>
      <c r="B72" s="29" t="s">
        <v>69</v>
      </c>
      <c r="C72" s="16"/>
      <c r="D72" s="232">
        <f>SUM(D73:D75)</f>
        <v>210270</v>
      </c>
      <c r="E72" s="232">
        <f t="shared" ref="E72" si="12">SUM(E73:E75)</f>
        <v>210269</v>
      </c>
      <c r="F72" s="223">
        <f t="shared" si="1"/>
        <v>1</v>
      </c>
      <c r="G72" s="532">
        <f t="shared" si="8"/>
        <v>4.7558127921852487E-6</v>
      </c>
      <c r="H72" s="24"/>
      <c r="J72" s="212"/>
    </row>
    <row r="73" spans="1:11">
      <c r="A73" s="14"/>
      <c r="B73" s="20" t="s">
        <v>70</v>
      </c>
      <c r="C73" s="25"/>
      <c r="D73" s="224">
        <f>+ROUND('CE Min'!D437,0)</f>
        <v>6080</v>
      </c>
      <c r="E73" s="224">
        <f>+ROUND('CE Min'!E437,0)</f>
        <v>6080</v>
      </c>
      <c r="F73" s="225">
        <f t="shared" si="1"/>
        <v>0</v>
      </c>
      <c r="G73" s="531">
        <f t="shared" si="8"/>
        <v>0</v>
      </c>
      <c r="H73" s="23"/>
      <c r="J73" s="246"/>
    </row>
    <row r="74" spans="1:11">
      <c r="A74" s="14"/>
      <c r="B74" s="20" t="s">
        <v>71</v>
      </c>
      <c r="C74" s="25"/>
      <c r="D74" s="224">
        <f>+ROUND('CE Min'!D439,0)</f>
        <v>0</v>
      </c>
      <c r="E74" s="224">
        <f>+ROUND('CE Min'!E439,0)</f>
        <v>0</v>
      </c>
      <c r="F74" s="225">
        <f t="shared" ref="F74:F120" si="13">+D74-E74</f>
        <v>0</v>
      </c>
      <c r="G74" s="531"/>
      <c r="H74" s="23"/>
      <c r="J74" s="246"/>
    </row>
    <row r="75" spans="1:11">
      <c r="A75" s="19"/>
      <c r="B75" s="20" t="s">
        <v>72</v>
      </c>
      <c r="C75" s="25"/>
      <c r="D75" s="224">
        <f>+ROUND('CE Min'!D442,0)</f>
        <v>204190</v>
      </c>
      <c r="E75" s="224">
        <f>+ROUND('CE Min'!E442,0)</f>
        <v>204189</v>
      </c>
      <c r="F75" s="225">
        <f t="shared" si="13"/>
        <v>1</v>
      </c>
      <c r="G75" s="531">
        <f t="shared" si="8"/>
        <v>4.8974234655147925E-6</v>
      </c>
      <c r="H75" s="23"/>
      <c r="J75" s="246"/>
    </row>
    <row r="76" spans="1:11">
      <c r="A76" s="14">
        <v>9</v>
      </c>
      <c r="B76" s="29" t="s">
        <v>73</v>
      </c>
      <c r="C76" s="16"/>
      <c r="D76" s="232">
        <f>+ROUND('CE Min'!D443,0)</f>
        <v>0</v>
      </c>
      <c r="E76" s="232">
        <f>+ROUND('CE Min'!E443,0)</f>
        <v>31638</v>
      </c>
      <c r="F76" s="223">
        <f t="shared" si="13"/>
        <v>-31638</v>
      </c>
      <c r="G76" s="532"/>
      <c r="H76" s="24"/>
      <c r="J76" s="212"/>
    </row>
    <row r="77" spans="1:11">
      <c r="A77" s="14">
        <v>10</v>
      </c>
      <c r="B77" s="16" t="s">
        <v>74</v>
      </c>
      <c r="C77" s="28"/>
      <c r="D77" s="232">
        <f>SUM(D78:D79)</f>
        <v>0</v>
      </c>
      <c r="E77" s="232">
        <f t="shared" ref="E77" si="14">SUM(E78:E79)</f>
        <v>11419960</v>
      </c>
      <c r="F77" s="228">
        <f t="shared" si="13"/>
        <v>-11419960</v>
      </c>
      <c r="G77" s="532"/>
      <c r="H77" s="24"/>
      <c r="J77" s="212"/>
    </row>
    <row r="78" spans="1:11">
      <c r="A78" s="14"/>
      <c r="B78" s="20" t="s">
        <v>75</v>
      </c>
      <c r="C78" s="25"/>
      <c r="D78" s="224">
        <f>+ROUND('CE Min'!D447,0)</f>
        <v>0</v>
      </c>
      <c r="E78" s="224">
        <f>+ROUND('CE Min'!E447,0)</f>
        <v>9397007</v>
      </c>
      <c r="F78" s="225">
        <f t="shared" si="13"/>
        <v>-9397007</v>
      </c>
      <c r="G78" s="531"/>
      <c r="H78" s="23"/>
      <c r="J78" s="246"/>
    </row>
    <row r="79" spans="1:11">
      <c r="A79" s="14"/>
      <c r="B79" s="20" t="s">
        <v>76</v>
      </c>
      <c r="C79" s="25"/>
      <c r="D79" s="224">
        <f>+ROUND('CE Min'!D456,0)</f>
        <v>0</v>
      </c>
      <c r="E79" s="224">
        <f>+ROUND('CE Min'!E456,0)</f>
        <v>2022953</v>
      </c>
      <c r="F79" s="225">
        <f t="shared" si="13"/>
        <v>-2022953</v>
      </c>
      <c r="G79" s="531"/>
      <c r="H79" s="23"/>
      <c r="J79" s="246"/>
    </row>
    <row r="80" spans="1:11">
      <c r="A80" s="14">
        <v>11</v>
      </c>
      <c r="B80" s="16" t="s">
        <v>77</v>
      </c>
      <c r="C80" s="28"/>
      <c r="D80" s="232">
        <f>SUM(D81:D84)</f>
        <v>13544642</v>
      </c>
      <c r="E80" s="232">
        <f t="shared" ref="E80" si="15">SUM(E81:E84)</f>
        <v>13588029</v>
      </c>
      <c r="F80" s="223">
        <f t="shared" si="13"/>
        <v>-43387</v>
      </c>
      <c r="G80" s="532">
        <f t="shared" si="8"/>
        <v>-3.1930311600012039E-3</v>
      </c>
      <c r="H80" s="24"/>
      <c r="J80" s="212"/>
    </row>
    <row r="81" spans="1:10">
      <c r="A81" s="14"/>
      <c r="B81" s="20" t="s">
        <v>78</v>
      </c>
      <c r="C81" s="17"/>
      <c r="D81" s="224">
        <f>+ROUND('CE Min'!D464,0)</f>
        <v>13082561</v>
      </c>
      <c r="E81" s="224">
        <f>+ROUND('CE Min'!E464,0)</f>
        <v>13237019</v>
      </c>
      <c r="F81" s="225">
        <f t="shared" si="13"/>
        <v>-154458</v>
      </c>
      <c r="G81" s="531">
        <f t="shared" si="8"/>
        <v>-1.1668639291066969E-2</v>
      </c>
      <c r="H81" s="23"/>
      <c r="J81" s="246"/>
    </row>
    <row r="82" spans="1:10">
      <c r="A82" s="14"/>
      <c r="B82" s="20" t="s">
        <v>79</v>
      </c>
      <c r="C82" s="17"/>
      <c r="D82" s="224">
        <f>+ROUND('CE Min'!D472,0)</f>
        <v>0</v>
      </c>
      <c r="E82" s="224">
        <f>+ROUND('CE Min'!E472,0)</f>
        <v>0</v>
      </c>
      <c r="F82" s="225">
        <f t="shared" si="13"/>
        <v>0</v>
      </c>
      <c r="G82" s="531"/>
      <c r="H82" s="23"/>
      <c r="J82" s="246"/>
    </row>
    <row r="83" spans="1:10">
      <c r="A83" s="14"/>
      <c r="B83" s="20" t="s">
        <v>80</v>
      </c>
      <c r="C83" s="17"/>
      <c r="D83" s="224">
        <f>+ROUND('CE Min'!D473,0)</f>
        <v>0</v>
      </c>
      <c r="E83" s="224">
        <f>+ROUND('CE Min'!E473,0)</f>
        <v>262700</v>
      </c>
      <c r="F83" s="225">
        <f t="shared" si="13"/>
        <v>-262700</v>
      </c>
      <c r="G83" s="531"/>
      <c r="H83" s="23"/>
      <c r="J83" s="246"/>
    </row>
    <row r="84" spans="1:10">
      <c r="A84" s="14"/>
      <c r="B84" s="20" t="s">
        <v>81</v>
      </c>
      <c r="C84" s="17"/>
      <c r="D84" s="224">
        <f>+ROUND('CE Min'!D480,0)</f>
        <v>462081</v>
      </c>
      <c r="E84" s="224">
        <f>+ROUND('CE Min'!E480,0)</f>
        <v>88310</v>
      </c>
      <c r="F84" s="225">
        <f t="shared" si="13"/>
        <v>373771</v>
      </c>
      <c r="G84" s="531">
        <f t="shared" si="8"/>
        <v>4.2324878269731627</v>
      </c>
      <c r="H84" s="23"/>
      <c r="J84" s="246"/>
    </row>
    <row r="85" spans="1:10">
      <c r="A85" s="286" t="s">
        <v>82</v>
      </c>
      <c r="B85" s="287"/>
      <c r="C85" s="287"/>
      <c r="D85" s="229">
        <f>D38+D41+D63+D64+D65+D71+D72+D76+D77+D80+D59</f>
        <v>436706483</v>
      </c>
      <c r="E85" s="229">
        <f t="shared" ref="E85" si="16">E38+E41+E63+E64+E65+E71+E72+E76+E77+E80+E59</f>
        <v>455361941</v>
      </c>
      <c r="F85" s="230">
        <f t="shared" si="13"/>
        <v>-18655458</v>
      </c>
      <c r="G85" s="533">
        <f t="shared" si="8"/>
        <v>-4.0968417252947364E-2</v>
      </c>
      <c r="H85" s="24"/>
      <c r="J85" s="212"/>
    </row>
    <row r="86" spans="1:10" ht="13.5" thickBot="1">
      <c r="A86" s="30"/>
      <c r="B86" s="31"/>
      <c r="C86" s="32"/>
      <c r="D86" s="233"/>
      <c r="E86" s="233"/>
      <c r="F86" s="234">
        <f t="shared" si="13"/>
        <v>0</v>
      </c>
      <c r="G86" s="534"/>
      <c r="H86" s="21"/>
      <c r="J86" s="212"/>
    </row>
    <row r="87" spans="1:10" ht="13.5" thickBot="1">
      <c r="A87" s="288" t="s">
        <v>83</v>
      </c>
      <c r="B87" s="289"/>
      <c r="C87" s="289"/>
      <c r="D87" s="235">
        <f>+D35-D85</f>
        <v>925077</v>
      </c>
      <c r="E87" s="235">
        <f t="shared" ref="E87" si="17">+E35-E85</f>
        <v>2548028</v>
      </c>
      <c r="F87" s="235">
        <f t="shared" si="13"/>
        <v>-1622951</v>
      </c>
      <c r="G87" s="535">
        <f>+F87/E87</f>
        <v>-0.63694394253124376</v>
      </c>
      <c r="H87" s="24"/>
      <c r="J87" s="212"/>
    </row>
    <row r="88" spans="1:10">
      <c r="A88" s="33"/>
      <c r="B88" s="34"/>
      <c r="C88" s="35"/>
      <c r="D88" s="231"/>
      <c r="E88" s="231"/>
      <c r="F88" s="226">
        <f t="shared" si="13"/>
        <v>0</v>
      </c>
      <c r="G88" s="531"/>
      <c r="H88" s="21"/>
      <c r="J88" s="246"/>
    </row>
    <row r="89" spans="1:10">
      <c r="A89" s="14" t="s">
        <v>84</v>
      </c>
      <c r="B89" s="16" t="s">
        <v>85</v>
      </c>
      <c r="C89" s="28"/>
      <c r="D89" s="232"/>
      <c r="E89" s="232"/>
      <c r="F89" s="228">
        <f t="shared" si="13"/>
        <v>0</v>
      </c>
      <c r="G89" s="532"/>
      <c r="H89" s="21"/>
      <c r="J89" s="212"/>
    </row>
    <row r="90" spans="1:10">
      <c r="A90" s="36"/>
      <c r="B90" s="15" t="s">
        <v>86</v>
      </c>
      <c r="C90" s="37" t="s">
        <v>87</v>
      </c>
      <c r="D90" s="227">
        <f>+ROUND('CE Min'!D493+'CE Min'!D497,0)</f>
        <v>0</v>
      </c>
      <c r="E90" s="227">
        <f>+ROUND('CE Min'!E493+'CE Min'!E497,0)</f>
        <v>0</v>
      </c>
      <c r="F90" s="223">
        <f t="shared" si="13"/>
        <v>0</v>
      </c>
      <c r="G90" s="532"/>
      <c r="H90" s="24"/>
      <c r="J90" s="212"/>
    </row>
    <row r="91" spans="1:10">
      <c r="A91" s="36"/>
      <c r="B91" s="15" t="s">
        <v>88</v>
      </c>
      <c r="C91" s="37" t="s">
        <v>89</v>
      </c>
      <c r="D91" s="227">
        <f>+ROUND('CE Min'!D503+'CE Min'!D507,0)</f>
        <v>0</v>
      </c>
      <c r="E91" s="227">
        <f>+ROUND('CE Min'!E503+'CE Min'!E507,0)</f>
        <v>0</v>
      </c>
      <c r="F91" s="223">
        <f t="shared" si="13"/>
        <v>0</v>
      </c>
      <c r="G91" s="532"/>
      <c r="H91" s="24"/>
      <c r="J91" s="212"/>
    </row>
    <row r="92" spans="1:10">
      <c r="A92" s="286" t="s">
        <v>90</v>
      </c>
      <c r="B92" s="287"/>
      <c r="C92" s="287" t="s">
        <v>91</v>
      </c>
      <c r="D92" s="229">
        <f>+D90-D91</f>
        <v>0</v>
      </c>
      <c r="E92" s="229">
        <f t="shared" ref="E92" si="18">+E90-E91</f>
        <v>0</v>
      </c>
      <c r="F92" s="230">
        <f t="shared" si="13"/>
        <v>0</v>
      </c>
      <c r="G92" s="533"/>
      <c r="H92" s="24"/>
      <c r="J92" s="212"/>
    </row>
    <row r="93" spans="1:10">
      <c r="A93" s="36"/>
      <c r="B93" s="38"/>
      <c r="C93" s="16"/>
      <c r="D93" s="232"/>
      <c r="E93" s="232"/>
      <c r="F93" s="228">
        <f t="shared" si="13"/>
        <v>0</v>
      </c>
      <c r="G93" s="532"/>
      <c r="H93" s="21"/>
      <c r="J93" s="212"/>
    </row>
    <row r="94" spans="1:10">
      <c r="A94" s="14" t="s">
        <v>92</v>
      </c>
      <c r="B94" s="16" t="s">
        <v>93</v>
      </c>
      <c r="C94" s="16"/>
      <c r="D94" s="232"/>
      <c r="E94" s="232"/>
      <c r="F94" s="228">
        <f t="shared" si="13"/>
        <v>0</v>
      </c>
      <c r="G94" s="532"/>
      <c r="H94" s="21"/>
      <c r="J94" s="212"/>
    </row>
    <row r="95" spans="1:10">
      <c r="A95" s="36"/>
      <c r="B95" s="15" t="s">
        <v>86</v>
      </c>
      <c r="C95" s="16" t="s">
        <v>94</v>
      </c>
      <c r="D95" s="227">
        <f>+ROUND(+'CE Min'!D512,0)</f>
        <v>0</v>
      </c>
      <c r="E95" s="227">
        <f>+ROUND(+'CE Min'!E512,0)</f>
        <v>0</v>
      </c>
      <c r="F95" s="223">
        <f t="shared" si="13"/>
        <v>0</v>
      </c>
      <c r="G95" s="532"/>
      <c r="H95" s="21"/>
      <c r="J95" s="212"/>
    </row>
    <row r="96" spans="1:10">
      <c r="A96" s="36"/>
      <c r="B96" s="15" t="s">
        <v>88</v>
      </c>
      <c r="C96" s="16" t="s">
        <v>95</v>
      </c>
      <c r="D96" s="227">
        <f>+ROUND(+'CE Min'!D513,0)</f>
        <v>0</v>
      </c>
      <c r="E96" s="227">
        <f>+ROUND(+'CE Min'!E513,0)</f>
        <v>0</v>
      </c>
      <c r="F96" s="223">
        <f t="shared" si="13"/>
        <v>0</v>
      </c>
      <c r="G96" s="532"/>
      <c r="H96" s="21"/>
      <c r="J96" s="212"/>
    </row>
    <row r="97" spans="1:10">
      <c r="A97" s="286" t="s">
        <v>96</v>
      </c>
      <c r="B97" s="287"/>
      <c r="C97" s="287" t="s">
        <v>91</v>
      </c>
      <c r="D97" s="229">
        <f>D95-D96</f>
        <v>0</v>
      </c>
      <c r="E97" s="229">
        <f t="shared" ref="E97" si="19">E95-E96</f>
        <v>0</v>
      </c>
      <c r="F97" s="230">
        <f t="shared" si="13"/>
        <v>0</v>
      </c>
      <c r="G97" s="533"/>
      <c r="H97" s="24"/>
      <c r="J97" s="212"/>
    </row>
    <row r="98" spans="1:10">
      <c r="A98" s="36"/>
      <c r="B98" s="38"/>
      <c r="C98" s="16"/>
      <c r="D98" s="236"/>
      <c r="E98" s="236"/>
      <c r="F98" s="237">
        <f t="shared" si="13"/>
        <v>0</v>
      </c>
      <c r="G98" s="536"/>
      <c r="H98" s="21"/>
      <c r="J98" s="212"/>
    </row>
    <row r="99" spans="1:10">
      <c r="A99" s="39" t="s">
        <v>97</v>
      </c>
      <c r="B99" s="16" t="s">
        <v>98</v>
      </c>
      <c r="C99" s="28"/>
      <c r="D99" s="236"/>
      <c r="E99" s="236"/>
      <c r="F99" s="237">
        <f t="shared" si="13"/>
        <v>0</v>
      </c>
      <c r="G99" s="536"/>
      <c r="H99" s="21"/>
      <c r="J99" s="212"/>
    </row>
    <row r="100" spans="1:10">
      <c r="A100" s="39"/>
      <c r="B100" s="40">
        <v>1</v>
      </c>
      <c r="C100" s="37" t="s">
        <v>99</v>
      </c>
      <c r="D100" s="236">
        <f>SUM(D101:D102)</f>
        <v>0</v>
      </c>
      <c r="E100" s="236">
        <f t="shared" ref="E100" si="20">SUM(E101:E102)</f>
        <v>119279</v>
      </c>
      <c r="F100" s="228">
        <f t="shared" si="13"/>
        <v>-119279</v>
      </c>
      <c r="G100" s="536">
        <f t="shared" ref="G100:G106" si="21">+F100/E100</f>
        <v>-1</v>
      </c>
      <c r="H100" s="24"/>
      <c r="J100" s="212"/>
    </row>
    <row r="101" spans="1:10">
      <c r="A101" s="39"/>
      <c r="B101" s="40"/>
      <c r="C101" s="20" t="s">
        <v>100</v>
      </c>
      <c r="D101" s="224">
        <f>+ROUND(+'CE Min'!D517,0)</f>
        <v>0</v>
      </c>
      <c r="E101" s="224">
        <f>+ROUND(+'CE Min'!E517,0)</f>
        <v>0</v>
      </c>
      <c r="F101" s="225">
        <f t="shared" si="13"/>
        <v>0</v>
      </c>
      <c r="G101" s="537"/>
      <c r="H101" s="23"/>
      <c r="J101" s="246"/>
    </row>
    <row r="102" spans="1:10">
      <c r="A102" s="39"/>
      <c r="B102" s="40"/>
      <c r="C102" s="20" t="s">
        <v>101</v>
      </c>
      <c r="D102" s="224">
        <f>+ROUND('CE Min'!D518,0)</f>
        <v>0</v>
      </c>
      <c r="E102" s="224">
        <f>+ROUND('CE Min'!E518,0)</f>
        <v>119279</v>
      </c>
      <c r="F102" s="225">
        <f t="shared" si="13"/>
        <v>-119279</v>
      </c>
      <c r="G102" s="537">
        <f t="shared" si="21"/>
        <v>-1</v>
      </c>
      <c r="H102" s="23"/>
      <c r="J102" s="246"/>
    </row>
    <row r="103" spans="1:10">
      <c r="A103" s="39"/>
      <c r="B103" s="40">
        <v>2</v>
      </c>
      <c r="C103" s="16" t="s">
        <v>102</v>
      </c>
      <c r="D103" s="236">
        <f>SUM(D104:D105)</f>
        <v>0</v>
      </c>
      <c r="E103" s="236">
        <f>SUM(E104:E105)</f>
        <v>370438</v>
      </c>
      <c r="F103" s="228">
        <f t="shared" si="13"/>
        <v>-370438</v>
      </c>
      <c r="G103" s="536">
        <f t="shared" si="21"/>
        <v>-1</v>
      </c>
      <c r="H103" s="24"/>
      <c r="J103" s="246"/>
    </row>
    <row r="104" spans="1:10">
      <c r="A104" s="39"/>
      <c r="B104" s="40"/>
      <c r="C104" s="20" t="s">
        <v>103</v>
      </c>
      <c r="D104" s="224">
        <f>+ROUND(+'CE Min'!D543,0)</f>
        <v>0</v>
      </c>
      <c r="E104" s="224">
        <f>+ROUND(+'CE Min'!E543,0)</f>
        <v>0</v>
      </c>
      <c r="F104" s="225">
        <f t="shared" si="13"/>
        <v>0</v>
      </c>
      <c r="G104" s="538"/>
      <c r="H104" s="23"/>
      <c r="J104" s="246"/>
    </row>
    <row r="105" spans="1:10">
      <c r="A105" s="39"/>
      <c r="B105" s="40"/>
      <c r="C105" s="20" t="s">
        <v>104</v>
      </c>
      <c r="D105" s="224">
        <f>+ROUND('CE Min'!D544,0)</f>
        <v>0</v>
      </c>
      <c r="E105" s="224">
        <f>+ROUND('CE Min'!E544,0)</f>
        <v>370438</v>
      </c>
      <c r="F105" s="225">
        <f t="shared" si="13"/>
        <v>-370438</v>
      </c>
      <c r="G105" s="538">
        <f t="shared" si="21"/>
        <v>-1</v>
      </c>
      <c r="H105" s="23"/>
      <c r="J105" s="246"/>
    </row>
    <row r="106" spans="1:10">
      <c r="A106" s="286" t="s">
        <v>105</v>
      </c>
      <c r="B106" s="287"/>
      <c r="C106" s="287" t="s">
        <v>106</v>
      </c>
      <c r="D106" s="239">
        <f>D100-D103</f>
        <v>0</v>
      </c>
      <c r="E106" s="239">
        <f t="shared" ref="E106" si="22">E100-E103</f>
        <v>-251159</v>
      </c>
      <c r="F106" s="230">
        <f t="shared" si="13"/>
        <v>251159</v>
      </c>
      <c r="G106" s="539">
        <f t="shared" si="21"/>
        <v>-1</v>
      </c>
      <c r="H106" s="24"/>
      <c r="J106" s="212"/>
    </row>
    <row r="107" spans="1:10" ht="13.5" thickBot="1">
      <c r="A107" s="41"/>
      <c r="B107" s="42"/>
      <c r="C107" s="43"/>
      <c r="D107" s="241"/>
      <c r="E107" s="241"/>
      <c r="F107" s="242">
        <f t="shared" si="13"/>
        <v>0</v>
      </c>
      <c r="G107" s="540"/>
      <c r="H107" s="21"/>
      <c r="J107" s="212"/>
    </row>
    <row r="108" spans="1:10" ht="13.5" thickBot="1">
      <c r="A108" s="288" t="s">
        <v>107</v>
      </c>
      <c r="B108" s="289"/>
      <c r="C108" s="289"/>
      <c r="D108" s="243">
        <f>D87+D92+D97+D106</f>
        <v>925077</v>
      </c>
      <c r="E108" s="243">
        <f t="shared" ref="E108" si="23">E87+E92+E97+E106</f>
        <v>2296869</v>
      </c>
      <c r="F108" s="235">
        <f t="shared" si="13"/>
        <v>-1371792</v>
      </c>
      <c r="G108" s="541">
        <f>+F108/E108</f>
        <v>-0.59724433565867274</v>
      </c>
      <c r="H108" s="24"/>
      <c r="J108" s="212"/>
    </row>
    <row r="109" spans="1:10">
      <c r="A109" s="19"/>
      <c r="B109" s="26"/>
      <c r="C109" s="44"/>
      <c r="D109" s="244"/>
      <c r="E109" s="244"/>
      <c r="F109" s="238">
        <f t="shared" si="13"/>
        <v>0</v>
      </c>
      <c r="G109" s="538"/>
      <c r="H109" s="21"/>
      <c r="J109" s="246"/>
    </row>
    <row r="110" spans="1:10">
      <c r="A110" s="39" t="s">
        <v>108</v>
      </c>
      <c r="B110" s="16" t="s">
        <v>109</v>
      </c>
      <c r="C110" s="28"/>
      <c r="D110" s="236"/>
      <c r="E110" s="236"/>
      <c r="F110" s="237">
        <f t="shared" si="13"/>
        <v>0</v>
      </c>
      <c r="G110" s="536"/>
      <c r="H110" s="21"/>
      <c r="J110" s="212"/>
    </row>
    <row r="111" spans="1:10">
      <c r="A111" s="39"/>
      <c r="B111" s="40" t="s">
        <v>86</v>
      </c>
      <c r="C111" s="37" t="s">
        <v>110</v>
      </c>
      <c r="D111" s="236">
        <f>SUM(D112:D115)</f>
        <v>925077</v>
      </c>
      <c r="E111" s="236">
        <f t="shared" ref="E111" si="24">SUM(E112:E115)</f>
        <v>864090</v>
      </c>
      <c r="F111" s="228">
        <f t="shared" si="13"/>
        <v>60987</v>
      </c>
      <c r="G111" s="536">
        <f t="shared" ref="G111:G118" si="25">+F111/E111</f>
        <v>7.0579453529146269E-2</v>
      </c>
      <c r="H111" s="24"/>
      <c r="J111" s="212"/>
    </row>
    <row r="112" spans="1:10">
      <c r="A112" s="19"/>
      <c r="B112" s="22"/>
      <c r="C112" s="20" t="s">
        <v>111</v>
      </c>
      <c r="D112" s="224">
        <f>+ROUND(+'CE Min'!D578,0)</f>
        <v>694576</v>
      </c>
      <c r="E112" s="224">
        <f>+ROUND(+'CE Min'!E578,0)</f>
        <v>636118</v>
      </c>
      <c r="F112" s="225">
        <f t="shared" si="13"/>
        <v>58458</v>
      </c>
      <c r="G112" s="537">
        <f t="shared" si="25"/>
        <v>9.1898044073583832E-2</v>
      </c>
      <c r="H112" s="23"/>
      <c r="J112" s="246"/>
    </row>
    <row r="113" spans="1:10">
      <c r="A113" s="19"/>
      <c r="B113" s="22"/>
      <c r="C113" s="20" t="s">
        <v>112</v>
      </c>
      <c r="D113" s="224">
        <f>+ROUND(+'CE Min'!D579,0)</f>
        <v>230501</v>
      </c>
      <c r="E113" s="224">
        <f>+ROUND(+'CE Min'!E579,0)</f>
        <v>227972</v>
      </c>
      <c r="F113" s="225">
        <f t="shared" si="13"/>
        <v>2529</v>
      </c>
      <c r="G113" s="537">
        <f t="shared" si="25"/>
        <v>1.1093467618830382E-2</v>
      </c>
      <c r="H113" s="23"/>
      <c r="J113" s="246"/>
    </row>
    <row r="114" spans="1:10">
      <c r="A114" s="19"/>
      <c r="B114" s="22"/>
      <c r="C114" s="20" t="s">
        <v>113</v>
      </c>
      <c r="D114" s="224">
        <f>+ROUND(+'CE Min'!D580,0)</f>
        <v>0</v>
      </c>
      <c r="E114" s="224">
        <f>+ROUND(+'CE Min'!E580,0)</f>
        <v>0</v>
      </c>
      <c r="F114" s="225">
        <f t="shared" si="13"/>
        <v>0</v>
      </c>
      <c r="G114" s="537"/>
      <c r="H114" s="23"/>
      <c r="J114" s="246"/>
    </row>
    <row r="115" spans="1:10">
      <c r="A115" s="19"/>
      <c r="B115" s="22"/>
      <c r="C115" s="20" t="s">
        <v>114</v>
      </c>
      <c r="D115" s="224">
        <f>+ROUND(+'CE Min'!D581,0)</f>
        <v>0</v>
      </c>
      <c r="E115" s="224">
        <f>+ROUND(+'CE Min'!E581,0)</f>
        <v>0</v>
      </c>
      <c r="F115" s="225">
        <f t="shared" si="13"/>
        <v>0</v>
      </c>
      <c r="G115" s="537"/>
      <c r="H115" s="23"/>
      <c r="J115" s="246"/>
    </row>
    <row r="116" spans="1:10">
      <c r="A116" s="39"/>
      <c r="B116" s="40" t="s">
        <v>88</v>
      </c>
      <c r="C116" s="16" t="s">
        <v>115</v>
      </c>
      <c r="D116" s="232">
        <f>+ROUND(+'CE Min'!D582,0)</f>
        <v>0</v>
      </c>
      <c r="E116" s="232">
        <f>+ROUND(+'CE Min'!E582,0)</f>
        <v>0</v>
      </c>
      <c r="F116" s="225">
        <f t="shared" si="13"/>
        <v>0</v>
      </c>
      <c r="G116" s="536"/>
      <c r="H116" s="24"/>
      <c r="J116" s="212"/>
    </row>
    <row r="117" spans="1:10">
      <c r="A117" s="39"/>
      <c r="B117" s="40" t="s">
        <v>116</v>
      </c>
      <c r="C117" s="45" t="s">
        <v>117</v>
      </c>
      <c r="D117" s="232">
        <f>+ROUND(+'CE Min'!D585,0)</f>
        <v>0</v>
      </c>
      <c r="E117" s="232">
        <f>+ROUND(+'CE Min'!E585,0)</f>
        <v>0</v>
      </c>
      <c r="F117" s="225">
        <f t="shared" si="13"/>
        <v>0</v>
      </c>
      <c r="G117" s="542"/>
      <c r="H117" s="21"/>
      <c r="J117" s="212"/>
    </row>
    <row r="118" spans="1:10">
      <c r="A118" s="286" t="s">
        <v>118</v>
      </c>
      <c r="B118" s="287"/>
      <c r="C118" s="287"/>
      <c r="D118" s="239">
        <f>D111+D116+D117</f>
        <v>925077</v>
      </c>
      <c r="E118" s="239">
        <f t="shared" ref="E118" si="26">E111+E116+E117</f>
        <v>864090</v>
      </c>
      <c r="F118" s="240">
        <f t="shared" si="13"/>
        <v>60987</v>
      </c>
      <c r="G118" s="539">
        <f t="shared" si="25"/>
        <v>7.0579453529146269E-2</v>
      </c>
      <c r="H118" s="24"/>
      <c r="J118" s="212"/>
    </row>
    <row r="119" spans="1:10">
      <c r="A119" s="19"/>
      <c r="B119" s="26"/>
      <c r="C119" s="17"/>
      <c r="D119" s="238"/>
      <c r="E119" s="238"/>
      <c r="F119" s="238">
        <f t="shared" si="13"/>
        <v>0</v>
      </c>
      <c r="G119" s="538"/>
      <c r="H119" s="21"/>
    </row>
    <row r="120" spans="1:10" ht="13.5" thickBot="1">
      <c r="A120" s="46" t="s">
        <v>119</v>
      </c>
      <c r="B120" s="47"/>
      <c r="C120" s="48"/>
      <c r="D120" s="245">
        <f>D108-D118</f>
        <v>0</v>
      </c>
      <c r="E120" s="245">
        <f t="shared" ref="E120" si="27">E108-E118</f>
        <v>1432779</v>
      </c>
      <c r="F120" s="245">
        <f t="shared" si="13"/>
        <v>-1432779</v>
      </c>
      <c r="G120" s="543">
        <f>+F120/E120</f>
        <v>-1</v>
      </c>
      <c r="H120" s="24"/>
    </row>
    <row r="122" spans="1:10">
      <c r="A122" s="49"/>
      <c r="B122" s="49"/>
      <c r="C122" s="49"/>
      <c r="D122" s="50"/>
      <c r="E122" s="50"/>
      <c r="F122" s="50"/>
      <c r="G122" s="393"/>
      <c r="H122" s="51"/>
    </row>
    <row r="123" spans="1:10">
      <c r="E123" s="214"/>
    </row>
    <row r="124" spans="1:10">
      <c r="E124" s="214"/>
    </row>
    <row r="125" spans="1:10">
      <c r="C125" s="52"/>
      <c r="D125" s="50"/>
      <c r="E125" s="50"/>
      <c r="G125" s="394"/>
      <c r="H125" s="53"/>
    </row>
    <row r="126" spans="1:10">
      <c r="E126" s="214"/>
    </row>
    <row r="127" spans="1:10">
      <c r="E127" s="214"/>
    </row>
    <row r="128" spans="1:10">
      <c r="E128" s="214"/>
    </row>
    <row r="129" spans="5:8">
      <c r="E129" s="214"/>
    </row>
    <row r="130" spans="5:8">
      <c r="E130" s="214"/>
      <c r="G130" s="395"/>
      <c r="H130" s="3"/>
    </row>
    <row r="131" spans="5:8">
      <c r="E131" s="214"/>
    </row>
    <row r="132" spans="5:8">
      <c r="E132" s="214"/>
    </row>
    <row r="133" spans="5:8">
      <c r="E133" s="214"/>
    </row>
  </sheetData>
  <mergeCells count="2">
    <mergeCell ref="A4:C4"/>
    <mergeCell ref="F4:G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631"/>
  <sheetViews>
    <sheetView topLeftCell="C4" workbookViewId="0">
      <selection activeCell="F587" sqref="F587"/>
    </sheetView>
  </sheetViews>
  <sheetFormatPr defaultColWidth="16.7109375" defaultRowHeight="18"/>
  <cols>
    <col min="1" max="1" width="8.5703125" customWidth="1"/>
    <col min="3" max="3" width="52" customWidth="1"/>
    <col min="4" max="4" width="21.85546875" bestFit="1" customWidth="1"/>
    <col min="5" max="5" width="21.140625" customWidth="1"/>
    <col min="6" max="6" width="23.85546875" customWidth="1"/>
    <col min="7" max="7" width="4.28515625" style="96" customWidth="1"/>
    <col min="8" max="8" width="5" customWidth="1"/>
    <col min="9" max="9" width="4.7109375" customWidth="1"/>
    <col min="10" max="10" width="5.140625" customWidth="1"/>
    <col min="12" max="12" width="7" customWidth="1"/>
    <col min="13" max="13" width="7.28515625" customWidth="1"/>
    <col min="14" max="14" width="13.28515625" customWidth="1"/>
    <col min="15" max="15" width="8.5703125" hidden="1" customWidth="1"/>
    <col min="16" max="16" width="16.7109375" hidden="1" customWidth="1"/>
    <col min="17" max="17" width="1.28515625" customWidth="1"/>
    <col min="18" max="18" width="16.7109375" hidden="1" customWidth="1"/>
    <col min="20" max="20" width="3.85546875" customWidth="1"/>
    <col min="21" max="21" width="3" customWidth="1"/>
    <col min="22" max="22" width="3.140625" customWidth="1"/>
    <col min="23" max="23" width="4" customWidth="1"/>
    <col min="24" max="24" width="2.42578125" customWidth="1"/>
    <col min="25" max="25" width="2" customWidth="1"/>
    <col min="26" max="26" width="3.85546875" customWidth="1"/>
    <col min="27" max="27" width="1.28515625" customWidth="1"/>
    <col min="28" max="28" width="3.42578125" customWidth="1"/>
    <col min="29" max="29" width="2.7109375" customWidth="1"/>
    <col min="30" max="30" width="0.85546875" customWidth="1"/>
  </cols>
  <sheetData>
    <row r="1" spans="1:32" s="80" customFormat="1" ht="15" customHeight="1">
      <c r="A1" s="77" t="s">
        <v>1508</v>
      </c>
      <c r="B1" s="78"/>
      <c r="C1" s="79"/>
      <c r="D1" s="79"/>
      <c r="E1" s="79"/>
      <c r="F1" s="453"/>
      <c r="AA1" s="81"/>
      <c r="AB1" s="82" t="s">
        <v>1509</v>
      </c>
      <c r="AC1" s="82"/>
      <c r="AD1" s="83"/>
      <c r="AE1" s="84"/>
    </row>
    <row r="2" spans="1:32" s="80" customFormat="1" ht="15.95" customHeight="1" thickBot="1">
      <c r="A2" s="78"/>
      <c r="B2" s="78"/>
      <c r="C2" s="79"/>
      <c r="D2" s="79"/>
      <c r="E2" s="79"/>
      <c r="F2" s="453"/>
      <c r="AA2" s="85"/>
      <c r="AB2" s="86"/>
      <c r="AC2" s="86"/>
      <c r="AD2" s="87"/>
      <c r="AE2" s="84"/>
    </row>
    <row r="3" spans="1:32" s="80" customFormat="1">
      <c r="A3" s="88" t="s">
        <v>1510</v>
      </c>
      <c r="B3" s="78"/>
      <c r="C3" s="79"/>
      <c r="D3" s="79"/>
      <c r="E3" s="79"/>
      <c r="F3" s="453"/>
      <c r="AE3" s="84"/>
    </row>
    <row r="4" spans="1:32" s="80" customFormat="1">
      <c r="A4" s="88" t="s">
        <v>1511</v>
      </c>
      <c r="B4" s="78"/>
      <c r="C4" s="79"/>
      <c r="D4" s="79"/>
      <c r="E4" s="79"/>
      <c r="F4" s="453"/>
      <c r="AE4" s="84"/>
    </row>
    <row r="5" spans="1:32" s="80" customFormat="1">
      <c r="A5" s="78"/>
      <c r="B5" s="78"/>
      <c r="C5" s="79"/>
      <c r="D5" s="79"/>
      <c r="E5" s="79"/>
      <c r="F5" s="453"/>
      <c r="AE5" s="84"/>
    </row>
    <row r="6" spans="1:32" s="80" customFormat="1" ht="76.5" customHeight="1">
      <c r="A6" s="89" t="s">
        <v>1512</v>
      </c>
      <c r="B6" s="78"/>
      <c r="C6" s="90"/>
      <c r="D6" s="90"/>
      <c r="E6" s="90"/>
      <c r="F6" s="454"/>
      <c r="G6" s="471"/>
      <c r="H6" s="91"/>
      <c r="I6" s="91"/>
      <c r="J6" s="91"/>
      <c r="K6" s="91"/>
      <c r="L6" s="91"/>
      <c r="M6" s="91"/>
      <c r="N6" s="91"/>
      <c r="O6" s="91"/>
      <c r="P6" s="91"/>
      <c r="Q6" s="91"/>
      <c r="R6" s="91"/>
      <c r="S6" s="91"/>
      <c r="T6" s="91"/>
      <c r="U6" s="91"/>
      <c r="V6" s="91"/>
      <c r="W6" s="91"/>
      <c r="X6" s="91"/>
      <c r="Y6" s="91"/>
      <c r="Z6" s="91"/>
      <c r="AA6" s="91"/>
      <c r="AB6" s="91"/>
      <c r="AC6" s="91"/>
      <c r="AD6" s="91"/>
      <c r="AE6" s="92"/>
      <c r="AF6" s="93"/>
    </row>
    <row r="7" spans="1:32" s="80" customFormat="1" ht="21" customHeight="1" thickBot="1">
      <c r="A7" s="94"/>
      <c r="B7" s="95"/>
      <c r="C7" s="95"/>
      <c r="D7" s="95"/>
      <c r="E7" s="95"/>
      <c r="F7" s="455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  <c r="S7" s="97"/>
      <c r="T7" s="97"/>
      <c r="U7" s="97"/>
      <c r="V7" s="97"/>
      <c r="W7" s="97"/>
      <c r="X7" s="97"/>
      <c r="Y7" s="97"/>
      <c r="Z7" s="97"/>
      <c r="AA7" s="97"/>
      <c r="AB7" s="97"/>
      <c r="AC7" s="97"/>
      <c r="AD7" s="97"/>
      <c r="AE7" s="92"/>
      <c r="AF7" s="93"/>
    </row>
    <row r="8" spans="1:32" s="80" customFormat="1" ht="18.75" thickBot="1">
      <c r="A8" s="98" t="s">
        <v>1513</v>
      </c>
      <c r="B8" s="99"/>
      <c r="C8" s="456"/>
      <c r="D8" s="456"/>
      <c r="E8" s="456"/>
      <c r="F8" s="273"/>
      <c r="G8" s="273"/>
      <c r="H8" s="273"/>
      <c r="I8" s="273"/>
      <c r="J8" s="273"/>
      <c r="K8" s="100"/>
      <c r="L8" s="97"/>
      <c r="M8" s="457" t="s">
        <v>3206</v>
      </c>
      <c r="N8" s="273"/>
      <c r="O8" s="273"/>
      <c r="P8" s="273"/>
      <c r="Q8" s="273"/>
      <c r="R8" s="273"/>
      <c r="S8" s="273"/>
      <c r="T8" s="273"/>
      <c r="U8" s="273"/>
      <c r="V8" s="273"/>
      <c r="W8" s="273"/>
      <c r="X8" s="273"/>
      <c r="Y8" s="273"/>
      <c r="Z8" s="273"/>
      <c r="AA8" s="273"/>
      <c r="AB8" s="273"/>
      <c r="AC8" s="273"/>
      <c r="AD8" s="100"/>
      <c r="AE8" s="92"/>
      <c r="AF8" s="93"/>
    </row>
    <row r="9" spans="1:32" s="80" customFormat="1">
      <c r="A9" s="101"/>
      <c r="B9" s="102"/>
      <c r="C9" s="458"/>
      <c r="D9" s="458"/>
      <c r="E9" s="458"/>
      <c r="F9" s="103"/>
      <c r="G9" s="103"/>
      <c r="H9" s="103"/>
      <c r="I9" s="103"/>
      <c r="J9" s="103"/>
      <c r="K9" s="104"/>
      <c r="L9" s="97"/>
      <c r="M9" s="459"/>
      <c r="N9" s="103"/>
      <c r="O9" s="103"/>
      <c r="P9" s="103"/>
      <c r="Q9" s="103"/>
      <c r="R9" s="103"/>
      <c r="S9" s="103"/>
      <c r="T9" s="103"/>
      <c r="U9" s="103"/>
      <c r="V9" s="103"/>
      <c r="W9" s="103"/>
      <c r="X9" s="103"/>
      <c r="Y9" s="103"/>
      <c r="Z9" s="103"/>
      <c r="AA9" s="103"/>
      <c r="AB9" s="103"/>
      <c r="AC9" s="103"/>
      <c r="AD9" s="104"/>
      <c r="AE9" s="92"/>
      <c r="AF9" s="93"/>
    </row>
    <row r="10" spans="1:32" s="80" customFormat="1">
      <c r="A10" s="105" t="s">
        <v>1514</v>
      </c>
      <c r="B10" s="467">
        <v>60</v>
      </c>
      <c r="C10" s="468" t="s">
        <v>3212</v>
      </c>
      <c r="D10" s="476"/>
      <c r="E10" s="461"/>
      <c r="F10" s="94" t="s">
        <v>3207</v>
      </c>
      <c r="G10" s="106"/>
      <c r="H10" s="106"/>
      <c r="I10" s="106"/>
      <c r="J10" s="106"/>
      <c r="K10" s="107"/>
      <c r="L10" s="97"/>
      <c r="M10" s="460" t="s">
        <v>3208</v>
      </c>
      <c r="N10" s="108"/>
      <c r="O10" s="108"/>
      <c r="P10" s="108"/>
      <c r="Q10" s="108"/>
      <c r="R10" s="94"/>
      <c r="S10" s="94"/>
      <c r="T10" s="106">
        <v>2</v>
      </c>
      <c r="U10" s="106">
        <v>0</v>
      </c>
      <c r="V10" s="106">
        <v>2</v>
      </c>
      <c r="W10" s="106">
        <v>3</v>
      </c>
      <c r="X10" s="94"/>
      <c r="Y10" s="94"/>
      <c r="Z10" s="94"/>
      <c r="AA10" s="94"/>
      <c r="AB10" s="94"/>
      <c r="AC10" s="94"/>
      <c r="AD10" s="107"/>
      <c r="AE10" s="92"/>
      <c r="AF10" s="93"/>
    </row>
    <row r="11" spans="1:32" s="80" customFormat="1">
      <c r="A11" s="105"/>
      <c r="B11" s="109"/>
      <c r="C11" s="461"/>
      <c r="D11" s="461"/>
      <c r="E11" s="461"/>
      <c r="F11" s="94"/>
      <c r="G11" s="94"/>
      <c r="H11" s="94"/>
      <c r="I11" s="94"/>
      <c r="J11" s="94"/>
      <c r="K11" s="107"/>
      <c r="L11" s="97"/>
      <c r="M11" s="462"/>
      <c r="N11" s="94"/>
      <c r="O11" s="94"/>
      <c r="P11" s="94"/>
      <c r="Q11" s="94"/>
      <c r="R11" s="94"/>
      <c r="S11" s="94"/>
      <c r="T11" s="94"/>
      <c r="U11" s="94"/>
      <c r="V11" s="94"/>
      <c r="W11" s="94"/>
      <c r="X11" s="94"/>
      <c r="Y11" s="94"/>
      <c r="Z11" s="94"/>
      <c r="AA11" s="94"/>
      <c r="AB11" s="94"/>
      <c r="AC11" s="94"/>
      <c r="AD11" s="107"/>
      <c r="AE11" s="92"/>
      <c r="AF11" s="93"/>
    </row>
    <row r="12" spans="1:32" s="80" customFormat="1">
      <c r="A12" s="105"/>
      <c r="B12" s="109"/>
      <c r="C12" s="461"/>
      <c r="D12" s="461"/>
      <c r="E12" s="461"/>
      <c r="F12" s="94"/>
      <c r="G12" s="94"/>
      <c r="H12" s="94"/>
      <c r="I12" s="94"/>
      <c r="J12" s="94"/>
      <c r="K12" s="107"/>
      <c r="L12" s="97"/>
      <c r="M12" s="460" t="s">
        <v>3209</v>
      </c>
      <c r="N12" s="108"/>
      <c r="O12" s="108"/>
      <c r="P12" s="108"/>
      <c r="Q12" s="108"/>
      <c r="R12" s="108"/>
      <c r="S12" s="94">
        <v>1</v>
      </c>
      <c r="T12" s="106"/>
      <c r="U12" s="94"/>
      <c r="V12" s="94">
        <v>2</v>
      </c>
      <c r="W12" s="106"/>
      <c r="X12" s="94"/>
      <c r="Y12" s="94">
        <v>3</v>
      </c>
      <c r="Z12" s="106"/>
      <c r="AA12" s="94"/>
      <c r="AB12" s="94">
        <v>4</v>
      </c>
      <c r="AC12" s="106"/>
      <c r="AD12" s="107"/>
      <c r="AE12" s="92"/>
      <c r="AF12" s="93"/>
    </row>
    <row r="13" spans="1:32" s="80" customFormat="1">
      <c r="A13" s="105"/>
      <c r="B13" s="109"/>
      <c r="C13" s="461"/>
      <c r="D13" s="461"/>
      <c r="E13" s="461"/>
      <c r="F13" s="94"/>
      <c r="G13" s="94"/>
      <c r="H13" s="94"/>
      <c r="I13" s="94"/>
      <c r="J13" s="94"/>
      <c r="K13" s="107"/>
      <c r="L13" s="97"/>
      <c r="M13" s="462"/>
      <c r="N13" s="94"/>
      <c r="O13" s="94"/>
      <c r="P13" s="94"/>
      <c r="Q13" s="94"/>
      <c r="R13" s="94"/>
      <c r="S13" s="94"/>
      <c r="T13" s="94"/>
      <c r="U13" s="94"/>
      <c r="V13" s="94"/>
      <c r="W13" s="94"/>
      <c r="X13" s="94"/>
      <c r="Y13" s="94"/>
      <c r="Z13" s="94"/>
      <c r="AA13" s="94"/>
      <c r="AB13" s="94"/>
      <c r="AC13" s="94"/>
      <c r="AD13" s="107"/>
      <c r="AE13" s="92"/>
      <c r="AF13" s="93"/>
    </row>
    <row r="14" spans="1:32" s="80" customFormat="1">
      <c r="A14" s="105"/>
      <c r="B14" s="109"/>
      <c r="C14" s="461"/>
      <c r="D14" s="461"/>
      <c r="E14" s="461"/>
      <c r="F14" s="94"/>
      <c r="G14" s="94"/>
      <c r="H14" s="94"/>
      <c r="I14" s="94"/>
      <c r="J14" s="94"/>
      <c r="K14" s="107"/>
      <c r="L14" s="97"/>
      <c r="M14" s="460" t="s">
        <v>3210</v>
      </c>
      <c r="N14" s="108"/>
      <c r="O14" s="108"/>
      <c r="P14" s="108"/>
      <c r="Q14" s="108"/>
      <c r="R14" s="108"/>
      <c r="S14" s="94"/>
      <c r="T14" s="106" t="s">
        <v>3587</v>
      </c>
      <c r="U14" s="94"/>
      <c r="V14" s="94"/>
      <c r="W14" s="94"/>
      <c r="X14" s="108"/>
      <c r="Y14" s="108"/>
      <c r="Z14" s="108"/>
      <c r="AA14" s="110" t="s">
        <v>1515</v>
      </c>
      <c r="AB14" s="94"/>
      <c r="AC14" s="106"/>
      <c r="AD14" s="107"/>
      <c r="AE14" s="92"/>
      <c r="AF14" s="93"/>
    </row>
    <row r="15" spans="1:32" s="80" customFormat="1" ht="18.75" thickBot="1">
      <c r="A15" s="111"/>
      <c r="B15" s="112"/>
      <c r="C15" s="463"/>
      <c r="D15" s="463"/>
      <c r="E15" s="463"/>
      <c r="F15" s="113"/>
      <c r="G15" s="113"/>
      <c r="H15" s="113"/>
      <c r="I15" s="113"/>
      <c r="J15" s="113"/>
      <c r="K15" s="114"/>
      <c r="L15" s="97"/>
      <c r="M15" s="464"/>
      <c r="N15" s="113"/>
      <c r="O15" s="113"/>
      <c r="P15" s="113"/>
      <c r="Q15" s="113"/>
      <c r="R15" s="113"/>
      <c r="S15" s="113"/>
      <c r="T15" s="113"/>
      <c r="U15" s="113"/>
      <c r="V15" s="113"/>
      <c r="W15" s="113"/>
      <c r="X15" s="113"/>
      <c r="Y15" s="113"/>
      <c r="Z15" s="113"/>
      <c r="AA15" s="113"/>
      <c r="AB15" s="113"/>
      <c r="AC15" s="113"/>
      <c r="AD15" s="114"/>
      <c r="AE15" s="92"/>
      <c r="AF15" s="93"/>
    </row>
    <row r="16" spans="1:32" s="80" customFormat="1">
      <c r="B16" s="109"/>
      <c r="C16" s="109"/>
      <c r="D16" s="109"/>
      <c r="E16" s="109"/>
      <c r="F16" s="461"/>
      <c r="G16" s="94"/>
      <c r="H16" s="94"/>
      <c r="I16" s="94"/>
      <c r="J16" s="94"/>
      <c r="K16" s="94"/>
      <c r="L16" s="94"/>
      <c r="M16" s="94"/>
      <c r="N16" s="94"/>
      <c r="O16" s="94"/>
      <c r="P16" s="94"/>
      <c r="Q16" s="94"/>
      <c r="R16" s="94"/>
      <c r="S16" s="94"/>
      <c r="T16" s="94"/>
      <c r="U16" s="94"/>
      <c r="V16" s="94"/>
      <c r="W16" s="94"/>
      <c r="X16" s="94"/>
      <c r="Y16" s="94"/>
      <c r="Z16" s="94"/>
      <c r="AA16" s="94"/>
      <c r="AB16" s="94"/>
      <c r="AC16" s="94"/>
      <c r="AD16" s="94"/>
      <c r="AE16" s="92"/>
      <c r="AF16" s="93"/>
    </row>
    <row r="17" spans="1:32" s="80" customFormat="1" ht="18.75" thickBot="1">
      <c r="B17" s="109"/>
      <c r="C17" s="109"/>
      <c r="D17" s="109"/>
      <c r="E17" s="109"/>
      <c r="F17" s="461"/>
      <c r="G17" s="94"/>
      <c r="H17" s="94"/>
      <c r="I17" s="94"/>
      <c r="J17" s="94"/>
      <c r="K17" s="94"/>
      <c r="L17" s="94"/>
      <c r="M17" s="94"/>
      <c r="N17" s="94"/>
      <c r="O17" s="94"/>
      <c r="P17" s="94"/>
      <c r="Q17" s="94"/>
      <c r="R17" s="94"/>
      <c r="S17" s="94"/>
      <c r="T17" s="94"/>
      <c r="U17" s="94"/>
      <c r="V17" s="94"/>
      <c r="W17" s="94"/>
      <c r="X17" s="94"/>
      <c r="Y17" s="94"/>
      <c r="Z17" s="94"/>
      <c r="AA17" s="94"/>
      <c r="AB17" s="94"/>
      <c r="AC17" s="94"/>
      <c r="AD17" s="94"/>
      <c r="AE17" s="92"/>
      <c r="AF17" s="93"/>
    </row>
    <row r="18" spans="1:32" s="80" customFormat="1" ht="15.95" customHeight="1" thickBot="1">
      <c r="A18" s="549" t="s">
        <v>1516</v>
      </c>
      <c r="B18" s="550"/>
      <c r="C18" s="550"/>
      <c r="D18" s="550"/>
      <c r="E18" s="550"/>
      <c r="F18" s="550"/>
      <c r="G18" s="550"/>
      <c r="H18" s="550"/>
      <c r="I18" s="550"/>
      <c r="J18" s="550"/>
      <c r="K18" s="550"/>
      <c r="L18" s="550"/>
      <c r="M18" s="550"/>
      <c r="N18" s="550"/>
      <c r="O18" s="550"/>
      <c r="P18" s="550"/>
      <c r="Q18" s="550"/>
      <c r="R18" s="550"/>
      <c r="S18" s="550"/>
      <c r="T18" s="550"/>
      <c r="U18" s="550"/>
      <c r="V18" s="550"/>
      <c r="W18" s="550"/>
      <c r="X18" s="550"/>
      <c r="Y18" s="550"/>
      <c r="Z18" s="550"/>
      <c r="AA18" s="550"/>
      <c r="AB18" s="550"/>
      <c r="AC18" s="551"/>
      <c r="AD18" s="92"/>
      <c r="AE18" s="93"/>
    </row>
    <row r="19" spans="1:32" s="80" customFormat="1">
      <c r="A19" s="115"/>
      <c r="B19" s="116"/>
      <c r="C19" s="116"/>
      <c r="D19" s="116"/>
      <c r="E19" s="465"/>
      <c r="F19" s="117"/>
      <c r="G19" s="117"/>
      <c r="H19" s="117"/>
      <c r="I19" s="117"/>
      <c r="J19" s="117"/>
      <c r="K19" s="117"/>
      <c r="L19" s="117"/>
      <c r="M19" s="117"/>
      <c r="N19" s="117"/>
      <c r="O19" s="117"/>
      <c r="P19" s="117"/>
      <c r="Q19" s="117"/>
      <c r="R19" s="117"/>
      <c r="S19" s="117"/>
      <c r="T19" s="117"/>
      <c r="U19" s="117"/>
      <c r="V19" s="117"/>
      <c r="W19" s="117"/>
      <c r="X19" s="117"/>
      <c r="Y19" s="117"/>
      <c r="Z19" s="117"/>
      <c r="AA19" s="117"/>
      <c r="AB19" s="117"/>
      <c r="AC19" s="466"/>
      <c r="AD19" s="92"/>
      <c r="AE19" s="93"/>
    </row>
    <row r="20" spans="1:32" s="80" customFormat="1">
      <c r="A20" s="118"/>
      <c r="B20" s="109"/>
      <c r="C20" s="109"/>
      <c r="D20" s="109"/>
      <c r="E20" s="461"/>
      <c r="F20" s="94"/>
      <c r="G20" s="94"/>
      <c r="H20" s="110"/>
      <c r="I20" s="110" t="s">
        <v>3211</v>
      </c>
      <c r="J20" s="106"/>
      <c r="K20" s="94"/>
      <c r="L20" s="110" t="s">
        <v>1517</v>
      </c>
      <c r="M20" s="106"/>
      <c r="N20" s="119"/>
      <c r="O20" s="94"/>
      <c r="P20" s="94"/>
      <c r="Q20" s="94"/>
      <c r="R20" s="94"/>
      <c r="S20" s="94"/>
      <c r="T20" s="94"/>
      <c r="U20" s="94"/>
      <c r="V20" s="94"/>
      <c r="W20" s="94"/>
      <c r="X20" s="94"/>
      <c r="Y20" s="94"/>
      <c r="Z20" s="94"/>
      <c r="AA20" s="94"/>
      <c r="AB20" s="94"/>
      <c r="AC20" s="107"/>
      <c r="AD20" s="92"/>
      <c r="AE20" s="93"/>
    </row>
    <row r="21" spans="1:32" s="80" customFormat="1" ht="18.75" thickBot="1">
      <c r="A21" s="120"/>
      <c r="B21" s="112"/>
      <c r="C21" s="112"/>
      <c r="D21" s="112"/>
      <c r="E21" s="463"/>
      <c r="F21" s="113"/>
      <c r="G21" s="113"/>
      <c r="H21" s="113"/>
      <c r="I21" s="113"/>
      <c r="J21" s="113"/>
      <c r="K21" s="113"/>
      <c r="L21" s="113"/>
      <c r="M21" s="113"/>
      <c r="N21" s="113"/>
      <c r="O21" s="113"/>
      <c r="P21" s="113"/>
      <c r="Q21" s="113"/>
      <c r="R21" s="113"/>
      <c r="S21" s="113"/>
      <c r="T21" s="113"/>
      <c r="U21" s="113"/>
      <c r="V21" s="113"/>
      <c r="W21" s="113"/>
      <c r="X21" s="113"/>
      <c r="Y21" s="113"/>
      <c r="Z21" s="113"/>
      <c r="AA21" s="113"/>
      <c r="AB21" s="113"/>
      <c r="AC21" s="114"/>
      <c r="AD21" s="92"/>
      <c r="AE21" s="93"/>
    </row>
    <row r="22" spans="1:32" ht="15.75" thickBot="1">
      <c r="A22" s="121"/>
      <c r="B22" s="122"/>
      <c r="C22" s="122"/>
      <c r="D22" s="122"/>
      <c r="E22" s="121"/>
      <c r="F22" s="121"/>
      <c r="G22" s="472"/>
      <c r="H22" s="121"/>
      <c r="I22" s="121"/>
      <c r="J22" s="121"/>
      <c r="K22" s="121"/>
      <c r="L22" s="121"/>
      <c r="M22" s="121"/>
      <c r="N22" s="121"/>
      <c r="O22" s="121"/>
      <c r="AA22" s="123"/>
    </row>
    <row r="23" spans="1:32" s="324" customFormat="1" ht="66" customHeight="1" thickBot="1">
      <c r="A23" s="259" t="s">
        <v>1518</v>
      </c>
      <c r="B23" s="124" t="s">
        <v>1519</v>
      </c>
      <c r="C23" s="391" t="s">
        <v>1520</v>
      </c>
      <c r="D23" s="322" t="s">
        <v>3473</v>
      </c>
      <c r="E23" s="322" t="s">
        <v>3586</v>
      </c>
      <c r="F23" s="126"/>
      <c r="G23" s="323"/>
      <c r="H23" s="125"/>
      <c r="I23" s="125"/>
      <c r="J23" s="125"/>
      <c r="K23" s="125"/>
      <c r="L23" s="125"/>
      <c r="M23" s="125"/>
      <c r="N23" s="125"/>
      <c r="O23" s="125"/>
      <c r="P23"/>
      <c r="Q23"/>
      <c r="R23"/>
      <c r="S23"/>
      <c r="T23"/>
      <c r="U23"/>
      <c r="V23"/>
      <c r="W23"/>
      <c r="X23"/>
      <c r="Y23"/>
      <c r="Z23"/>
      <c r="AA23" s="126"/>
      <c r="AB23" s="126"/>
      <c r="AD23" s="325"/>
    </row>
    <row r="24" spans="1:32" ht="18.75">
      <c r="A24" s="260"/>
      <c r="B24" s="162"/>
      <c r="C24" s="163" t="s">
        <v>2117</v>
      </c>
      <c r="D24" s="164"/>
      <c r="E24" s="164"/>
      <c r="F24" s="92"/>
      <c r="G24" s="278"/>
    </row>
    <row r="25" spans="1:32" ht="18.75">
      <c r="A25" s="261"/>
      <c r="B25" s="165" t="s">
        <v>1521</v>
      </c>
      <c r="C25" s="166" t="s">
        <v>1522</v>
      </c>
      <c r="D25" s="167">
        <f>(D26+D35+D50+D55)</f>
        <v>45571038.840000004</v>
      </c>
      <c r="E25" s="167">
        <f t="shared" ref="E25" si="0">(E26+E35+E50+E55)</f>
        <v>44694732.479999997</v>
      </c>
      <c r="F25" s="92" t="s">
        <v>2123</v>
      </c>
      <c r="G25" s="278"/>
      <c r="J25" s="127"/>
    </row>
    <row r="26" spans="1:32" ht="25.5">
      <c r="A26" s="262"/>
      <c r="B26" s="160" t="s">
        <v>1523</v>
      </c>
      <c r="C26" s="161" t="s">
        <v>1524</v>
      </c>
      <c r="D26" s="159">
        <f>+D27+D34</f>
        <v>42024004</v>
      </c>
      <c r="E26" s="159">
        <f t="shared" ref="E26" si="1">+E27+E34</f>
        <v>41335630.25</v>
      </c>
      <c r="F26" s="92" t="s">
        <v>2123</v>
      </c>
      <c r="G26" s="278"/>
      <c r="H26" s="131"/>
      <c r="J26" s="127"/>
      <c r="L26" s="131"/>
    </row>
    <row r="27" spans="1:32" ht="25.5">
      <c r="A27" s="261"/>
      <c r="B27" s="171" t="s">
        <v>132</v>
      </c>
      <c r="C27" s="172" t="s">
        <v>1525</v>
      </c>
      <c r="D27" s="173">
        <f>+D28+D29+D30+D33</f>
        <v>42024004</v>
      </c>
      <c r="E27" s="173">
        <f t="shared" ref="E27" si="2">+E28+E29+E30+E33</f>
        <v>41335630.25</v>
      </c>
      <c r="F27" s="92" t="s">
        <v>2123</v>
      </c>
      <c r="G27" s="278"/>
      <c r="H27" s="131"/>
      <c r="J27" s="127"/>
      <c r="L27" s="131"/>
    </row>
    <row r="28" spans="1:32" ht="18.75">
      <c r="A28" s="261"/>
      <c r="B28" s="136" t="s">
        <v>133</v>
      </c>
      <c r="C28" s="137" t="s">
        <v>1526</v>
      </c>
      <c r="D28" s="130">
        <f>'Alimentazione CE Ricavi'!K6</f>
        <v>18001978</v>
      </c>
      <c r="E28" s="130">
        <f>'Alimentazione CE Ricavi'!L6</f>
        <v>18001978</v>
      </c>
      <c r="F28" s="92"/>
      <c r="G28" s="278"/>
      <c r="H28" s="131"/>
      <c r="J28" s="127"/>
      <c r="L28" s="131"/>
    </row>
    <row r="29" spans="1:32" ht="18.75">
      <c r="A29" s="261"/>
      <c r="B29" s="136" t="s">
        <v>135</v>
      </c>
      <c r="C29" s="137" t="s">
        <v>1527</v>
      </c>
      <c r="D29" s="130">
        <f>'Alimentazione CE Ricavi'!K7</f>
        <v>21241026</v>
      </c>
      <c r="E29" s="130">
        <f>'Alimentazione CE Ricavi'!L7</f>
        <v>20552652.25</v>
      </c>
      <c r="F29" s="92"/>
      <c r="G29" s="278"/>
      <c r="H29" s="131"/>
      <c r="J29" s="127"/>
      <c r="L29" s="131"/>
    </row>
    <row r="30" spans="1:32" ht="18.75">
      <c r="A30" s="261"/>
      <c r="B30" s="174" t="s">
        <v>136</v>
      </c>
      <c r="C30" s="175" t="s">
        <v>1528</v>
      </c>
      <c r="D30" s="176">
        <f>+D31+D32</f>
        <v>2781000</v>
      </c>
      <c r="E30" s="176">
        <f t="shared" ref="E30" si="3">+E31+E32</f>
        <v>2781000</v>
      </c>
      <c r="F30" s="92" t="s">
        <v>2123</v>
      </c>
      <c r="G30" s="278"/>
      <c r="H30" s="131"/>
      <c r="J30" s="127"/>
      <c r="L30" s="131"/>
    </row>
    <row r="31" spans="1:32" ht="18.75">
      <c r="A31" s="261"/>
      <c r="B31" s="138" t="s">
        <v>138</v>
      </c>
      <c r="C31" s="139" t="s">
        <v>1529</v>
      </c>
      <c r="D31" s="130">
        <f>'Alimentazione CE Ricavi'!K9</f>
        <v>0</v>
      </c>
      <c r="E31" s="130">
        <f>'Alimentazione CE Ricavi'!L9</f>
        <v>0</v>
      </c>
      <c r="F31" s="92"/>
      <c r="G31" s="278"/>
      <c r="H31" s="131"/>
      <c r="J31" s="127"/>
      <c r="L31" s="131"/>
    </row>
    <row r="32" spans="1:32" ht="18.75">
      <c r="A32" s="261"/>
      <c r="B32" s="138" t="s">
        <v>140</v>
      </c>
      <c r="C32" s="139" t="s">
        <v>1530</v>
      </c>
      <c r="D32" s="130">
        <f>'Alimentazione CE Ricavi'!K10</f>
        <v>2781000</v>
      </c>
      <c r="E32" s="130">
        <f>'Alimentazione CE Ricavi'!L10</f>
        <v>2781000</v>
      </c>
      <c r="F32" s="92"/>
      <c r="G32" s="278"/>
      <c r="H32" s="131"/>
      <c r="J32" s="127"/>
      <c r="L32" s="131"/>
    </row>
    <row r="33" spans="1:12" ht="25.5">
      <c r="A33" s="261"/>
      <c r="B33" s="136" t="s">
        <v>142</v>
      </c>
      <c r="C33" s="137" t="s">
        <v>1531</v>
      </c>
      <c r="D33" s="130">
        <f>'Alimentazione CE Ricavi'!K11</f>
        <v>0</v>
      </c>
      <c r="E33" s="130">
        <f>'Alimentazione CE Ricavi'!L11</f>
        <v>0</v>
      </c>
      <c r="F33" s="92"/>
      <c r="G33" s="278"/>
      <c r="H33" s="131"/>
      <c r="J33" s="127"/>
      <c r="L33" s="131"/>
    </row>
    <row r="34" spans="1:12" ht="25.5">
      <c r="A34" s="261"/>
      <c r="B34" s="171" t="s">
        <v>144</v>
      </c>
      <c r="C34" s="172" t="s">
        <v>1532</v>
      </c>
      <c r="D34" s="173">
        <f>+'Alimentazione CE Ricavi'!K13</f>
        <v>0</v>
      </c>
      <c r="E34" s="173">
        <f>+'Alimentazione CE Ricavi'!L13</f>
        <v>0</v>
      </c>
      <c r="F34" s="92"/>
      <c r="G34" s="278"/>
      <c r="H34" s="131"/>
      <c r="J34" s="127"/>
      <c r="L34" s="131"/>
    </row>
    <row r="35" spans="1:12" ht="18.75">
      <c r="A35" s="261"/>
      <c r="B35" s="160" t="s">
        <v>147</v>
      </c>
      <c r="C35" s="161" t="s">
        <v>1533</v>
      </c>
      <c r="D35" s="159">
        <f>+D36+D41+D44</f>
        <v>3547034.84</v>
      </c>
      <c r="E35" s="159">
        <f t="shared" ref="E35" si="4">+E36+E41+E44</f>
        <v>3359102.2299999995</v>
      </c>
      <c r="F35" s="92" t="s">
        <v>2123</v>
      </c>
      <c r="G35" s="278"/>
      <c r="H35" s="131"/>
      <c r="J35" s="127"/>
      <c r="L35" s="131"/>
    </row>
    <row r="36" spans="1:12" ht="18.75">
      <c r="A36" s="261"/>
      <c r="B36" s="171" t="s">
        <v>149</v>
      </c>
      <c r="C36" s="172" t="s">
        <v>1534</v>
      </c>
      <c r="D36" s="173">
        <f>+D37+D38+D39+D40</f>
        <v>3547034.84</v>
      </c>
      <c r="E36" s="173">
        <f t="shared" ref="E36" si="5">+E37+E38+E39+E40</f>
        <v>3300100.9499999997</v>
      </c>
      <c r="F36" s="92" t="s">
        <v>2123</v>
      </c>
      <c r="G36" s="278"/>
      <c r="H36" s="131"/>
      <c r="J36" s="127"/>
      <c r="L36" s="131"/>
    </row>
    <row r="37" spans="1:12" ht="25.5">
      <c r="A37" s="261"/>
      <c r="B37" s="136" t="s">
        <v>151</v>
      </c>
      <c r="C37" s="137" t="s">
        <v>1535</v>
      </c>
      <c r="D37" s="130">
        <f>+'Alimentazione CE Ricavi'!K17+'Alimentazione CE Ricavi'!K18+'Alimentazione CE Ricavi'!K19+'Alimentazione CE Ricavi'!K20+'Alimentazione CE Ricavi'!K21+'Alimentazione CE Ricavi'!K22</f>
        <v>3237034.84</v>
      </c>
      <c r="E37" s="130">
        <f>+'Alimentazione CE Ricavi'!L17+'Alimentazione CE Ricavi'!L18+'Alimentazione CE Ricavi'!L19+'Alimentazione CE Ricavi'!L20+'Alimentazione CE Ricavi'!L21+'Alimentazione CE Ricavi'!L22</f>
        <v>3300100.9499999997</v>
      </c>
      <c r="F37" s="92"/>
      <c r="G37" s="278"/>
      <c r="H37" s="131"/>
      <c r="J37" s="127"/>
      <c r="L37" s="131"/>
    </row>
    <row r="38" spans="1:12" ht="38.25">
      <c r="A38" s="261"/>
      <c r="B38" s="136" t="s">
        <v>158</v>
      </c>
      <c r="C38" s="137" t="s">
        <v>2124</v>
      </c>
      <c r="D38" s="130">
        <f>+'Alimentazione CE Ricavi'!K23</f>
        <v>0</v>
      </c>
      <c r="E38" s="130">
        <f>+'Alimentazione CE Ricavi'!L23</f>
        <v>0</v>
      </c>
      <c r="F38" s="92"/>
      <c r="G38" s="278"/>
      <c r="H38" s="131"/>
      <c r="J38" s="127"/>
      <c r="L38" s="131"/>
    </row>
    <row r="39" spans="1:12" ht="38.25">
      <c r="A39" s="261"/>
      <c r="B39" s="136" t="s">
        <v>159</v>
      </c>
      <c r="C39" s="137" t="s">
        <v>2125</v>
      </c>
      <c r="D39" s="130">
        <f>+'Alimentazione CE Ricavi'!K24</f>
        <v>0</v>
      </c>
      <c r="E39" s="130">
        <f>+'Alimentazione CE Ricavi'!L24</f>
        <v>0</v>
      </c>
      <c r="F39" s="92"/>
      <c r="G39" s="278"/>
      <c r="H39" s="131"/>
      <c r="J39" s="127"/>
      <c r="L39" s="131"/>
    </row>
    <row r="40" spans="1:12" ht="25.5">
      <c r="A40" s="261"/>
      <c r="B40" s="136" t="s">
        <v>161</v>
      </c>
      <c r="C40" s="137" t="s">
        <v>1536</v>
      </c>
      <c r="D40" s="130">
        <f>+'Alimentazione CE Ricavi'!K25</f>
        <v>310000</v>
      </c>
      <c r="E40" s="130">
        <f>+'Alimentazione CE Ricavi'!L25</f>
        <v>0</v>
      </c>
      <c r="F40" s="92"/>
      <c r="G40" s="278"/>
      <c r="H40" s="131"/>
      <c r="J40" s="127"/>
      <c r="L40" s="131"/>
    </row>
    <row r="41" spans="1:12" ht="25.5">
      <c r="A41" s="261"/>
      <c r="B41" s="171" t="s">
        <v>163</v>
      </c>
      <c r="C41" s="172" t="s">
        <v>1537</v>
      </c>
      <c r="D41" s="173">
        <f>+D42+D43</f>
        <v>0</v>
      </c>
      <c r="E41" s="173">
        <f t="shared" ref="E41" si="6">+E42+E43</f>
        <v>0</v>
      </c>
      <c r="F41" s="92" t="s">
        <v>2123</v>
      </c>
      <c r="G41" s="278"/>
      <c r="H41" s="131"/>
      <c r="J41" s="127"/>
      <c r="L41" s="131"/>
    </row>
    <row r="42" spans="1:12" ht="25.5">
      <c r="A42" s="261" t="s">
        <v>1538</v>
      </c>
      <c r="B42" s="136" t="s">
        <v>165</v>
      </c>
      <c r="C42" s="137" t="s">
        <v>1539</v>
      </c>
      <c r="D42" s="130">
        <f>+'Alimentazione CE Ricavi'!K27</f>
        <v>0</v>
      </c>
      <c r="E42" s="130">
        <f>+'Alimentazione CE Ricavi'!L27</f>
        <v>0</v>
      </c>
      <c r="F42" s="92"/>
      <c r="G42" s="278"/>
      <c r="H42" s="131"/>
      <c r="J42" s="127"/>
      <c r="L42" s="131"/>
    </row>
    <row r="43" spans="1:12" ht="25.5">
      <c r="A43" s="261" t="s">
        <v>1538</v>
      </c>
      <c r="B43" s="136" t="s">
        <v>167</v>
      </c>
      <c r="C43" s="137" t="s">
        <v>1540</v>
      </c>
      <c r="D43" s="130">
        <f>+'Alimentazione CE Ricavi'!K28</f>
        <v>0</v>
      </c>
      <c r="E43" s="130">
        <f>+'Alimentazione CE Ricavi'!L28</f>
        <v>0</v>
      </c>
      <c r="F43" s="92"/>
      <c r="G43" s="278"/>
      <c r="H43" s="131"/>
      <c r="J43" s="127"/>
      <c r="L43" s="131"/>
    </row>
    <row r="44" spans="1:12" ht="25.5">
      <c r="A44" s="263"/>
      <c r="B44" s="171" t="s">
        <v>169</v>
      </c>
      <c r="C44" s="172" t="s">
        <v>1541</v>
      </c>
      <c r="D44" s="173">
        <f>+D45+D46+D47+D48+D49</f>
        <v>0</v>
      </c>
      <c r="E44" s="173">
        <f t="shared" ref="E44" si="7">+E45+E46+E47+E48+E49</f>
        <v>59001.279999999999</v>
      </c>
      <c r="F44" s="92" t="s">
        <v>2123</v>
      </c>
      <c r="G44" s="278"/>
      <c r="H44" s="131"/>
      <c r="J44" s="127"/>
      <c r="L44" s="131"/>
    </row>
    <row r="45" spans="1:12" ht="18.75">
      <c r="A45" s="263"/>
      <c r="B45" s="136" t="s">
        <v>171</v>
      </c>
      <c r="C45" s="137" t="s">
        <v>1542</v>
      </c>
      <c r="D45" s="130">
        <f>+'Alimentazione CE Ricavi'!K30</f>
        <v>0</v>
      </c>
      <c r="E45" s="130">
        <f>+'Alimentazione CE Ricavi'!L30</f>
        <v>59001.279999999999</v>
      </c>
      <c r="F45" s="473"/>
      <c r="G45" s="278"/>
      <c r="H45" s="131"/>
      <c r="J45" s="127"/>
      <c r="L45" s="131"/>
    </row>
    <row r="46" spans="1:12" ht="25.5">
      <c r="A46" s="263"/>
      <c r="B46" s="136" t="s">
        <v>173</v>
      </c>
      <c r="C46" s="137" t="s">
        <v>1543</v>
      </c>
      <c r="D46" s="130">
        <f>+'Alimentazione CE Ricavi'!K32+'Alimentazione CE Ricavi'!K33+'Alimentazione CE Ricavi'!K34+'Alimentazione CE Ricavi'!K35+'Alimentazione CE Ricavi'!K36+'Alimentazione CE Ricavi'!K37</f>
        <v>0</v>
      </c>
      <c r="E46" s="130">
        <f>+'Alimentazione CE Ricavi'!L32+'Alimentazione CE Ricavi'!L33+'Alimentazione CE Ricavi'!L34+'Alimentazione CE Ricavi'!L35+'Alimentazione CE Ricavi'!L36+'Alimentazione CE Ricavi'!L37</f>
        <v>0</v>
      </c>
      <c r="F46" s="473"/>
      <c r="G46" s="278"/>
      <c r="H46" s="131"/>
      <c r="J46" s="127"/>
      <c r="L46" s="131"/>
    </row>
    <row r="47" spans="1:12" ht="25.5">
      <c r="A47" s="263"/>
      <c r="B47" s="136" t="s">
        <v>181</v>
      </c>
      <c r="C47" s="137" t="s">
        <v>1544</v>
      </c>
      <c r="D47" s="130">
        <f>+'Alimentazione CE Ricavi'!K38</f>
        <v>0</v>
      </c>
      <c r="E47" s="130">
        <f>+'Alimentazione CE Ricavi'!L38</f>
        <v>0</v>
      </c>
      <c r="F47" s="473"/>
      <c r="G47" s="278"/>
      <c r="H47" s="131"/>
      <c r="J47" s="127"/>
      <c r="L47" s="131"/>
    </row>
    <row r="48" spans="1:12" ht="25.5">
      <c r="A48" s="263"/>
      <c r="B48" s="136" t="s">
        <v>183</v>
      </c>
      <c r="C48" s="137" t="s">
        <v>1545</v>
      </c>
      <c r="D48" s="130">
        <f>+'Alimentazione CE Ricavi'!K39</f>
        <v>0</v>
      </c>
      <c r="E48" s="130">
        <f>+'Alimentazione CE Ricavi'!L39</f>
        <v>0</v>
      </c>
      <c r="F48" s="473"/>
      <c r="G48" s="278"/>
      <c r="H48" s="131"/>
      <c r="J48" s="127"/>
      <c r="L48" s="131"/>
    </row>
    <row r="49" spans="1:12" ht="51">
      <c r="A49" s="263"/>
      <c r="B49" s="136" t="s">
        <v>185</v>
      </c>
      <c r="C49" s="137" t="s">
        <v>1546</v>
      </c>
      <c r="D49" s="130">
        <f>+'Alimentazione CE Ricavi'!K40</f>
        <v>0</v>
      </c>
      <c r="E49" s="130">
        <f>+'Alimentazione CE Ricavi'!L40</f>
        <v>0</v>
      </c>
      <c r="F49" s="473"/>
      <c r="G49" s="278"/>
      <c r="H49" s="131"/>
      <c r="J49" s="127"/>
      <c r="L49" s="131"/>
    </row>
    <row r="50" spans="1:12" ht="18.75">
      <c r="A50" s="261"/>
      <c r="B50" s="160" t="s">
        <v>187</v>
      </c>
      <c r="C50" s="161" t="s">
        <v>1547</v>
      </c>
      <c r="D50" s="159">
        <f>+D51+D52+D53+D54</f>
        <v>0</v>
      </c>
      <c r="E50" s="159">
        <f t="shared" ref="E50" si="8">+E51+E52+E53+E54</f>
        <v>0</v>
      </c>
      <c r="F50" s="92" t="s">
        <v>2123</v>
      </c>
      <c r="G50" s="278"/>
      <c r="H50" s="131"/>
      <c r="J50" s="127"/>
      <c r="L50" s="131"/>
    </row>
    <row r="51" spans="1:12" ht="25.5">
      <c r="A51" s="261"/>
      <c r="B51" s="134" t="s">
        <v>189</v>
      </c>
      <c r="C51" s="135" t="s">
        <v>1548</v>
      </c>
      <c r="D51" s="130">
        <f>+'Alimentazione CE Ricavi'!K42</f>
        <v>0</v>
      </c>
      <c r="E51" s="130">
        <f>+'Alimentazione CE Ricavi'!L42</f>
        <v>0</v>
      </c>
      <c r="F51" s="92"/>
      <c r="G51" s="278"/>
      <c r="H51" s="131"/>
      <c r="J51" s="127"/>
      <c r="L51" s="131"/>
    </row>
    <row r="52" spans="1:12" ht="25.5">
      <c r="A52" s="261"/>
      <c r="B52" s="134" t="s">
        <v>191</v>
      </c>
      <c r="C52" s="135" t="s">
        <v>1549</v>
      </c>
      <c r="D52" s="130">
        <f>+'Alimentazione CE Ricavi'!K43</f>
        <v>0</v>
      </c>
      <c r="E52" s="130">
        <f>+'Alimentazione CE Ricavi'!L43</f>
        <v>0</v>
      </c>
      <c r="F52" s="92"/>
      <c r="G52" s="278"/>
      <c r="H52" s="131"/>
      <c r="J52" s="127"/>
      <c r="L52" s="131"/>
    </row>
    <row r="53" spans="1:12" ht="25.5">
      <c r="A53" s="261"/>
      <c r="B53" s="134" t="s">
        <v>193</v>
      </c>
      <c r="C53" s="135" t="s">
        <v>1550</v>
      </c>
      <c r="D53" s="130">
        <f>+'Alimentazione CE Ricavi'!K45+'Alimentazione CE Ricavi'!K46</f>
        <v>0</v>
      </c>
      <c r="E53" s="130">
        <f>+'Alimentazione CE Ricavi'!L45+'Alimentazione CE Ricavi'!L46</f>
        <v>0</v>
      </c>
      <c r="F53" s="92"/>
      <c r="G53" s="278"/>
      <c r="H53" s="131"/>
      <c r="J53" s="127"/>
      <c r="L53" s="131"/>
    </row>
    <row r="54" spans="1:12" ht="18.75">
      <c r="A54" s="261"/>
      <c r="B54" s="134" t="s">
        <v>197</v>
      </c>
      <c r="C54" s="135" t="s">
        <v>1551</v>
      </c>
      <c r="D54" s="130">
        <f>+'Alimentazione CE Ricavi'!K47</f>
        <v>0</v>
      </c>
      <c r="E54" s="130">
        <f>+'Alimentazione CE Ricavi'!L47</f>
        <v>0</v>
      </c>
      <c r="F54" s="92"/>
      <c r="G54" s="278"/>
      <c r="H54" s="131"/>
      <c r="J54" s="127"/>
      <c r="L54" s="131"/>
    </row>
    <row r="55" spans="1:12" ht="18.75">
      <c r="A55" s="261"/>
      <c r="B55" s="160" t="s">
        <v>199</v>
      </c>
      <c r="C55" s="161" t="s">
        <v>1552</v>
      </c>
      <c r="D55" s="159">
        <f>+'Alimentazione CE Ricavi'!K48</f>
        <v>0</v>
      </c>
      <c r="E55" s="159">
        <f>+'Alimentazione CE Ricavi'!L48</f>
        <v>0</v>
      </c>
      <c r="F55" s="92"/>
      <c r="G55" s="278"/>
      <c r="H55" s="131"/>
      <c r="J55" s="127"/>
      <c r="L55" s="131"/>
    </row>
    <row r="56" spans="1:12" ht="25.5">
      <c r="A56" s="261"/>
      <c r="B56" s="165" t="s">
        <v>201</v>
      </c>
      <c r="C56" s="166" t="s">
        <v>1553</v>
      </c>
      <c r="D56" s="167">
        <f>+D57+D58</f>
        <v>0</v>
      </c>
      <c r="E56" s="167">
        <f t="shared" ref="E56" si="9">+E57+E58</f>
        <v>0</v>
      </c>
      <c r="F56" s="92" t="s">
        <v>2123</v>
      </c>
      <c r="G56" s="278"/>
      <c r="H56" s="131"/>
      <c r="J56" s="127"/>
      <c r="L56" s="131"/>
    </row>
    <row r="57" spans="1:12" ht="38.25">
      <c r="A57" s="261"/>
      <c r="B57" s="132" t="s">
        <v>203</v>
      </c>
      <c r="C57" s="133" t="s">
        <v>1554</v>
      </c>
      <c r="D57" s="130">
        <f>+'Alimentazione CE Ricavi'!K50</f>
        <v>0</v>
      </c>
      <c r="E57" s="130">
        <f>+'Alimentazione CE Ricavi'!L50</f>
        <v>0</v>
      </c>
      <c r="F57" s="92"/>
      <c r="G57" s="278"/>
      <c r="H57" s="131"/>
      <c r="J57" s="127"/>
      <c r="L57" s="131"/>
    </row>
    <row r="58" spans="1:12" ht="25.5">
      <c r="A58" s="261"/>
      <c r="B58" s="132" t="s">
        <v>205</v>
      </c>
      <c r="C58" s="133" t="s">
        <v>1555</v>
      </c>
      <c r="D58" s="130">
        <f>+'Alimentazione CE Ricavi'!K51</f>
        <v>0</v>
      </c>
      <c r="E58" s="130">
        <f>+'Alimentazione CE Ricavi'!L51</f>
        <v>0</v>
      </c>
      <c r="F58" s="92"/>
      <c r="G58" s="278"/>
      <c r="H58" s="131"/>
      <c r="J58" s="127"/>
      <c r="L58" s="131"/>
    </row>
    <row r="59" spans="1:12" ht="25.5">
      <c r="A59" s="263"/>
      <c r="B59" s="165" t="s">
        <v>207</v>
      </c>
      <c r="C59" s="166" t="s">
        <v>1556</v>
      </c>
      <c r="D59" s="167">
        <f>+D60+D61+D62+D63+D64</f>
        <v>25000</v>
      </c>
      <c r="E59" s="167">
        <f t="shared" ref="E59" si="10">+E60+E61+E62+E63+E64</f>
        <v>503673.59999999998</v>
      </c>
      <c r="F59" s="92" t="s">
        <v>2123</v>
      </c>
      <c r="G59" s="278"/>
      <c r="H59" s="131"/>
      <c r="J59" s="127"/>
      <c r="L59" s="131"/>
    </row>
    <row r="60" spans="1:12" ht="38.25">
      <c r="A60" s="263"/>
      <c r="B60" s="132" t="s">
        <v>209</v>
      </c>
      <c r="C60" s="133" t="s">
        <v>1557</v>
      </c>
      <c r="D60" s="130">
        <f>+'Alimentazione CE Ricavi'!K53</f>
        <v>0</v>
      </c>
      <c r="E60" s="130">
        <f>+'Alimentazione CE Ricavi'!L53</f>
        <v>212588.15</v>
      </c>
      <c r="F60" s="473"/>
      <c r="G60" s="278"/>
      <c r="H60" s="131"/>
      <c r="J60" s="127"/>
      <c r="L60" s="131"/>
    </row>
    <row r="61" spans="1:12" ht="38.25">
      <c r="A61" s="263"/>
      <c r="B61" s="132" t="s">
        <v>211</v>
      </c>
      <c r="C61" s="133" t="s">
        <v>1558</v>
      </c>
      <c r="D61" s="130">
        <f>+'Alimentazione CE Ricavi'!K54</f>
        <v>0</v>
      </c>
      <c r="E61" s="130">
        <f>+'Alimentazione CE Ricavi'!L54</f>
        <v>0</v>
      </c>
      <c r="F61" s="473"/>
      <c r="G61" s="278"/>
      <c r="H61" s="131"/>
      <c r="J61" s="127"/>
      <c r="L61" s="131"/>
    </row>
    <row r="62" spans="1:12" ht="38.25">
      <c r="A62" s="263"/>
      <c r="B62" s="132" t="s">
        <v>213</v>
      </c>
      <c r="C62" s="133" t="s">
        <v>1559</v>
      </c>
      <c r="D62" s="130">
        <f>+'Alimentazione CE Ricavi'!K55</f>
        <v>25000</v>
      </c>
      <c r="E62" s="130">
        <f>+'Alimentazione CE Ricavi'!L55</f>
        <v>291085.45</v>
      </c>
      <c r="F62" s="473"/>
      <c r="G62" s="278"/>
      <c r="H62" s="131"/>
      <c r="J62" s="127"/>
      <c r="L62" s="131"/>
    </row>
    <row r="63" spans="1:12" ht="25.5">
      <c r="A63" s="263"/>
      <c r="B63" s="132" t="s">
        <v>215</v>
      </c>
      <c r="C63" s="133" t="s">
        <v>1560</v>
      </c>
      <c r="D63" s="130">
        <f>+'Alimentazione CE Ricavi'!K56</f>
        <v>0</v>
      </c>
      <c r="E63" s="130">
        <f>+'Alimentazione CE Ricavi'!L56</f>
        <v>0</v>
      </c>
      <c r="F63" s="473"/>
      <c r="G63" s="278"/>
      <c r="H63" s="131"/>
      <c r="J63" s="127"/>
      <c r="L63" s="131"/>
    </row>
    <row r="64" spans="1:12" ht="25.5">
      <c r="A64" s="263"/>
      <c r="B64" s="132" t="s">
        <v>217</v>
      </c>
      <c r="C64" s="133" t="s">
        <v>1561</v>
      </c>
      <c r="D64" s="130">
        <f>+'Alimentazione CE Ricavi'!K57</f>
        <v>0</v>
      </c>
      <c r="E64" s="130">
        <f>+'Alimentazione CE Ricavi'!L57</f>
        <v>0</v>
      </c>
      <c r="F64" s="473"/>
      <c r="G64" s="278"/>
      <c r="H64" s="131"/>
      <c r="J64" s="127"/>
      <c r="L64" s="131"/>
    </row>
    <row r="65" spans="1:12" ht="25.5">
      <c r="A65" s="261"/>
      <c r="B65" s="165" t="s">
        <v>1562</v>
      </c>
      <c r="C65" s="166" t="s">
        <v>1563</v>
      </c>
      <c r="D65" s="167">
        <f>+D66+D105+D111+D112</f>
        <v>800000</v>
      </c>
      <c r="E65" s="167">
        <f t="shared" ref="E65" si="11">+E66+E105+E111+E112</f>
        <v>766263.36</v>
      </c>
      <c r="F65" s="92" t="s">
        <v>2123</v>
      </c>
      <c r="G65" s="278"/>
      <c r="H65" s="131"/>
      <c r="J65" s="127"/>
      <c r="L65" s="131"/>
    </row>
    <row r="66" spans="1:12" ht="38.25">
      <c r="A66" s="261"/>
      <c r="B66" s="160" t="s">
        <v>220</v>
      </c>
      <c r="C66" s="161" t="s">
        <v>1564</v>
      </c>
      <c r="D66" s="159">
        <f>+D67+D83+D84</f>
        <v>0</v>
      </c>
      <c r="E66" s="159">
        <f t="shared" ref="E66" si="12">+E67+E83+E84</f>
        <v>9995.36</v>
      </c>
      <c r="F66" s="92" t="s">
        <v>2123</v>
      </c>
      <c r="G66" s="278"/>
      <c r="H66" s="131"/>
      <c r="J66" s="127"/>
      <c r="L66" s="131"/>
    </row>
    <row r="67" spans="1:12" ht="38.25">
      <c r="A67" s="261" t="s">
        <v>1538</v>
      </c>
      <c r="B67" s="171" t="s">
        <v>222</v>
      </c>
      <c r="C67" s="172" t="s">
        <v>1565</v>
      </c>
      <c r="D67" s="173">
        <f>SUM(D68:D82)</f>
        <v>0</v>
      </c>
      <c r="E67" s="173">
        <f t="shared" ref="E67" si="13">SUM(E68:E82)</f>
        <v>0</v>
      </c>
      <c r="F67" s="92" t="s">
        <v>2123</v>
      </c>
      <c r="G67" s="278"/>
      <c r="H67" s="131"/>
      <c r="J67" s="127"/>
      <c r="L67" s="131"/>
    </row>
    <row r="68" spans="1:12" ht="18.75">
      <c r="A68" s="261" t="s">
        <v>1538</v>
      </c>
      <c r="B68" s="136" t="s">
        <v>224</v>
      </c>
      <c r="C68" s="137" t="s">
        <v>1566</v>
      </c>
      <c r="D68" s="130">
        <f>+'Alimentazione CE Ricavi'!K62+'Alimentazione CE Ricavi'!K63</f>
        <v>0</v>
      </c>
      <c r="E68" s="130">
        <f>+'Alimentazione CE Ricavi'!L62+'Alimentazione CE Ricavi'!L63</f>
        <v>0</v>
      </c>
      <c r="F68" s="92"/>
      <c r="G68" s="278"/>
      <c r="H68" s="131"/>
      <c r="J68" s="127"/>
      <c r="L68" s="131"/>
    </row>
    <row r="69" spans="1:12" ht="18.75">
      <c r="A69" s="263" t="s">
        <v>1538</v>
      </c>
      <c r="B69" s="136" t="s">
        <v>228</v>
      </c>
      <c r="C69" s="137" t="s">
        <v>1567</v>
      </c>
      <c r="D69" s="130">
        <f>+'Alimentazione CE Ricavi'!K65+'Alimentazione CE Ricavi'!K66</f>
        <v>0</v>
      </c>
      <c r="E69" s="130">
        <f>+'Alimentazione CE Ricavi'!L65+'Alimentazione CE Ricavi'!L66</f>
        <v>0</v>
      </c>
      <c r="F69" s="473"/>
      <c r="G69" s="278"/>
      <c r="H69" s="131"/>
      <c r="J69" s="127"/>
      <c r="L69" s="131"/>
    </row>
    <row r="70" spans="1:12" ht="25.5">
      <c r="A70" s="263" t="s">
        <v>1538</v>
      </c>
      <c r="B70" s="136" t="s">
        <v>231</v>
      </c>
      <c r="C70" s="137" t="s">
        <v>1568</v>
      </c>
      <c r="D70" s="130">
        <f>+'Alimentazione CE Ricavi'!K67</f>
        <v>0</v>
      </c>
      <c r="E70" s="130">
        <f>+'Alimentazione CE Ricavi'!L67</f>
        <v>0</v>
      </c>
      <c r="F70" s="473"/>
      <c r="G70" s="278"/>
      <c r="H70" s="131"/>
      <c r="J70" s="127"/>
      <c r="L70" s="131"/>
    </row>
    <row r="71" spans="1:12" ht="25.5">
      <c r="A71" s="263" t="s">
        <v>1538</v>
      </c>
      <c r="B71" s="136" t="s">
        <v>233</v>
      </c>
      <c r="C71" s="137" t="s">
        <v>1569</v>
      </c>
      <c r="D71" s="130">
        <f>+'Alimentazione CE Ricavi'!K68</f>
        <v>0</v>
      </c>
      <c r="E71" s="130">
        <f>+'Alimentazione CE Ricavi'!L68</f>
        <v>0</v>
      </c>
      <c r="F71" s="473"/>
      <c r="G71" s="278"/>
      <c r="H71" s="131"/>
      <c r="J71" s="127"/>
      <c r="L71" s="131"/>
    </row>
    <row r="72" spans="1:12" ht="18.75">
      <c r="A72" s="263" t="s">
        <v>1538</v>
      </c>
      <c r="B72" s="136" t="s">
        <v>235</v>
      </c>
      <c r="C72" s="137" t="s">
        <v>1570</v>
      </c>
      <c r="D72" s="130">
        <f>+'Alimentazione CE Ricavi'!K69</f>
        <v>0</v>
      </c>
      <c r="E72" s="130">
        <f>+'Alimentazione CE Ricavi'!L69</f>
        <v>0</v>
      </c>
      <c r="F72" s="473"/>
      <c r="G72" s="278"/>
      <c r="H72" s="131"/>
      <c r="J72" s="127"/>
      <c r="L72" s="131"/>
    </row>
    <row r="73" spans="1:12" ht="25.5">
      <c r="A73" s="263" t="s">
        <v>1538</v>
      </c>
      <c r="B73" s="136" t="s">
        <v>237</v>
      </c>
      <c r="C73" s="137" t="s">
        <v>1571</v>
      </c>
      <c r="D73" s="130">
        <f>+'Alimentazione CE Ricavi'!K70</f>
        <v>0</v>
      </c>
      <c r="E73" s="130">
        <f>+'Alimentazione CE Ricavi'!L70</f>
        <v>0</v>
      </c>
      <c r="F73" s="473"/>
      <c r="G73" s="278"/>
      <c r="H73" s="131"/>
      <c r="J73" s="127"/>
      <c r="L73" s="131"/>
    </row>
    <row r="74" spans="1:12" ht="18.75">
      <c r="A74" s="263" t="s">
        <v>1538</v>
      </c>
      <c r="B74" s="136" t="s">
        <v>239</v>
      </c>
      <c r="C74" s="137" t="s">
        <v>1572</v>
      </c>
      <c r="D74" s="130">
        <f>+'Alimentazione CE Ricavi'!K71</f>
        <v>0</v>
      </c>
      <c r="E74" s="130">
        <f>+'Alimentazione CE Ricavi'!L71</f>
        <v>0</v>
      </c>
      <c r="F74" s="473"/>
      <c r="G74" s="278"/>
      <c r="H74" s="131"/>
      <c r="J74" s="127"/>
      <c r="L74" s="131"/>
    </row>
    <row r="75" spans="1:12" ht="18.75">
      <c r="A75" s="263" t="s">
        <v>1538</v>
      </c>
      <c r="B75" s="136" t="s">
        <v>241</v>
      </c>
      <c r="C75" s="137" t="s">
        <v>1573</v>
      </c>
      <c r="D75" s="130">
        <f>+'Alimentazione CE Ricavi'!K72</f>
        <v>0</v>
      </c>
      <c r="E75" s="130">
        <f>+'Alimentazione CE Ricavi'!L72</f>
        <v>0</v>
      </c>
      <c r="F75" s="473"/>
      <c r="G75" s="278"/>
      <c r="H75" s="131"/>
      <c r="J75" s="127"/>
      <c r="L75" s="131"/>
    </row>
    <row r="76" spans="1:12" ht="18.75">
      <c r="A76" s="263" t="s">
        <v>1538</v>
      </c>
      <c r="B76" s="136" t="s">
        <v>243</v>
      </c>
      <c r="C76" s="137" t="s">
        <v>1574</v>
      </c>
      <c r="D76" s="130">
        <f>+'Alimentazione CE Ricavi'!K73</f>
        <v>0</v>
      </c>
      <c r="E76" s="130">
        <f>+'Alimentazione CE Ricavi'!L73</f>
        <v>0</v>
      </c>
      <c r="F76" s="473"/>
      <c r="G76" s="278"/>
      <c r="H76" s="131"/>
      <c r="J76" s="127"/>
      <c r="L76" s="131"/>
    </row>
    <row r="77" spans="1:12" ht="18.75">
      <c r="A77" s="263" t="s">
        <v>1538</v>
      </c>
      <c r="B77" s="136" t="s">
        <v>245</v>
      </c>
      <c r="C77" s="137" t="s">
        <v>1575</v>
      </c>
      <c r="D77" s="130">
        <f>+'Alimentazione CE Ricavi'!K74</f>
        <v>0</v>
      </c>
      <c r="E77" s="130">
        <f>+'Alimentazione CE Ricavi'!L74</f>
        <v>0</v>
      </c>
      <c r="F77" s="473"/>
      <c r="G77" s="278"/>
      <c r="H77" s="131"/>
      <c r="J77" s="127"/>
      <c r="L77" s="131"/>
    </row>
    <row r="78" spans="1:12" ht="18.75">
      <c r="A78" s="263" t="s">
        <v>1538</v>
      </c>
      <c r="B78" s="136" t="s">
        <v>247</v>
      </c>
      <c r="C78" s="137" t="s">
        <v>1576</v>
      </c>
      <c r="D78" s="130">
        <f>+'Alimentazione CE Ricavi'!K75</f>
        <v>0</v>
      </c>
      <c r="E78" s="130">
        <f>+'Alimentazione CE Ricavi'!L75</f>
        <v>0</v>
      </c>
      <c r="F78" s="474"/>
      <c r="G78" s="278"/>
      <c r="H78" s="131"/>
      <c r="J78" s="127"/>
      <c r="L78" s="131"/>
    </row>
    <row r="79" spans="1:12" ht="25.5">
      <c r="A79" s="261" t="s">
        <v>1538</v>
      </c>
      <c r="B79" s="136" t="s">
        <v>249</v>
      </c>
      <c r="C79" s="137" t="s">
        <v>1577</v>
      </c>
      <c r="D79" s="130">
        <f>+'Alimentazione CE Ricavi'!K76</f>
        <v>0</v>
      </c>
      <c r="E79" s="130">
        <f>+'Alimentazione CE Ricavi'!L76</f>
        <v>0</v>
      </c>
      <c r="F79" s="474"/>
      <c r="G79" s="278"/>
      <c r="H79" s="131"/>
      <c r="J79" s="127"/>
      <c r="L79" s="131"/>
    </row>
    <row r="80" spans="1:12" ht="25.5">
      <c r="A80" s="261" t="s">
        <v>1538</v>
      </c>
      <c r="B80" s="136" t="s">
        <v>251</v>
      </c>
      <c r="C80" s="137" t="s">
        <v>1578</v>
      </c>
      <c r="D80" s="130">
        <f>+'Alimentazione CE Ricavi'!K77</f>
        <v>0</v>
      </c>
      <c r="E80" s="130">
        <f>+'Alimentazione CE Ricavi'!L77</f>
        <v>0</v>
      </c>
      <c r="F80" s="474"/>
      <c r="G80" s="278"/>
      <c r="H80" s="131"/>
      <c r="J80" s="127"/>
      <c r="L80" s="131"/>
    </row>
    <row r="81" spans="1:12" ht="25.5">
      <c r="A81" s="261" t="s">
        <v>1538</v>
      </c>
      <c r="B81" s="136" t="s">
        <v>253</v>
      </c>
      <c r="C81" s="137" t="s">
        <v>1579</v>
      </c>
      <c r="D81" s="130">
        <f>+'Alimentazione CE Ricavi'!K78</f>
        <v>0</v>
      </c>
      <c r="E81" s="130">
        <f>+'Alimentazione CE Ricavi'!L78</f>
        <v>0</v>
      </c>
      <c r="F81" s="474"/>
      <c r="G81" s="278"/>
      <c r="H81" s="131"/>
      <c r="J81" s="127"/>
      <c r="L81" s="131"/>
    </row>
    <row r="82" spans="1:12" ht="25.5">
      <c r="A82" s="261" t="s">
        <v>1538</v>
      </c>
      <c r="B82" s="136" t="s">
        <v>255</v>
      </c>
      <c r="C82" s="137" t="s">
        <v>1580</v>
      </c>
      <c r="D82" s="130">
        <f>+'Alimentazione CE Ricavi'!K80+'Alimentazione CE Ricavi'!K81</f>
        <v>0</v>
      </c>
      <c r="E82" s="130">
        <f>+'Alimentazione CE Ricavi'!L80+'Alimentazione CE Ricavi'!L81</f>
        <v>0</v>
      </c>
      <c r="F82" s="474"/>
      <c r="G82" s="278"/>
      <c r="H82" s="131"/>
      <c r="J82" s="127"/>
      <c r="L82" s="131"/>
    </row>
    <row r="83" spans="1:12" ht="25.5">
      <c r="A83" s="261"/>
      <c r="B83" s="134" t="s">
        <v>258</v>
      </c>
      <c r="C83" s="135" t="s">
        <v>1581</v>
      </c>
      <c r="D83" s="130">
        <f>+'Alimentazione CE Ricavi'!K82</f>
        <v>0</v>
      </c>
      <c r="E83" s="130">
        <f>+'Alimentazione CE Ricavi'!L82</f>
        <v>9995.36</v>
      </c>
      <c r="F83" s="92"/>
      <c r="G83" s="278"/>
      <c r="H83" s="131"/>
      <c r="J83" s="127"/>
      <c r="L83" s="131"/>
    </row>
    <row r="84" spans="1:12" ht="25.5">
      <c r="A84" s="261"/>
      <c r="B84" s="171" t="s">
        <v>260</v>
      </c>
      <c r="C84" s="172" t="s">
        <v>1582</v>
      </c>
      <c r="D84" s="173">
        <f>SUM(D85:D99,D102,D103,D104)</f>
        <v>0</v>
      </c>
      <c r="E84" s="173">
        <f t="shared" ref="E84" si="14">SUM(E85:E99,E102,E103,E104)</f>
        <v>0</v>
      </c>
      <c r="F84" s="92" t="s">
        <v>2123</v>
      </c>
      <c r="G84" s="278"/>
      <c r="H84" s="131"/>
      <c r="J84" s="127"/>
      <c r="L84" s="131"/>
    </row>
    <row r="85" spans="1:12" ht="18.75">
      <c r="A85" s="261" t="s">
        <v>1583</v>
      </c>
      <c r="B85" s="136" t="s">
        <v>261</v>
      </c>
      <c r="C85" s="137" t="s">
        <v>1584</v>
      </c>
      <c r="D85" s="130">
        <f>+'Alimentazione CE Ricavi'!K85+'Alimentazione CE Ricavi'!K86</f>
        <v>0</v>
      </c>
      <c r="E85" s="130">
        <f>+'Alimentazione CE Ricavi'!L85+'Alimentazione CE Ricavi'!L86</f>
        <v>0</v>
      </c>
      <c r="F85" s="92"/>
      <c r="G85" s="278"/>
      <c r="H85" s="131"/>
      <c r="J85" s="127"/>
      <c r="L85" s="131"/>
    </row>
    <row r="86" spans="1:12" ht="18.75">
      <c r="A86" s="261" t="s">
        <v>1583</v>
      </c>
      <c r="B86" s="136" t="s">
        <v>264</v>
      </c>
      <c r="C86" s="137" t="s">
        <v>1585</v>
      </c>
      <c r="D86" s="130">
        <f>+'Alimentazione CE Ricavi'!K88+'Alimentazione CE Ricavi'!K89</f>
        <v>0</v>
      </c>
      <c r="E86" s="130">
        <f>+'Alimentazione CE Ricavi'!L88+'Alimentazione CE Ricavi'!L89</f>
        <v>0</v>
      </c>
      <c r="F86" s="92"/>
      <c r="G86" s="278"/>
      <c r="H86" s="131"/>
      <c r="J86" s="127"/>
      <c r="L86" s="131"/>
    </row>
    <row r="87" spans="1:12" ht="25.5">
      <c r="A87" s="261" t="s">
        <v>1583</v>
      </c>
      <c r="B87" s="136" t="s">
        <v>267</v>
      </c>
      <c r="C87" s="137" t="s">
        <v>1586</v>
      </c>
      <c r="D87" s="130">
        <f>+'Alimentazione CE Ricavi'!K90</f>
        <v>0</v>
      </c>
      <c r="E87" s="130">
        <f>+'Alimentazione CE Ricavi'!L90</f>
        <v>0</v>
      </c>
      <c r="F87" s="473"/>
      <c r="G87" s="278"/>
      <c r="H87" s="131"/>
      <c r="J87" s="127"/>
      <c r="L87" s="131"/>
    </row>
    <row r="88" spans="1:12" ht="25.5">
      <c r="A88" s="263" t="s">
        <v>1587</v>
      </c>
      <c r="B88" s="136" t="s">
        <v>269</v>
      </c>
      <c r="C88" s="137" t="s">
        <v>1588</v>
      </c>
      <c r="D88" s="130">
        <f>+'Alimentazione CE Ricavi'!K91</f>
        <v>0</v>
      </c>
      <c r="E88" s="130">
        <f>+'Alimentazione CE Ricavi'!L91</f>
        <v>0</v>
      </c>
      <c r="F88" s="473"/>
      <c r="G88" s="278"/>
      <c r="H88" s="131"/>
      <c r="J88" s="127"/>
      <c r="L88" s="131"/>
    </row>
    <row r="89" spans="1:12" ht="18.75">
      <c r="A89" s="263" t="s">
        <v>1583</v>
      </c>
      <c r="B89" s="136" t="s">
        <v>270</v>
      </c>
      <c r="C89" s="137" t="s">
        <v>1589</v>
      </c>
      <c r="D89" s="130">
        <f>+'Alimentazione CE Ricavi'!K92</f>
        <v>0</v>
      </c>
      <c r="E89" s="130">
        <f>+'Alimentazione CE Ricavi'!L92</f>
        <v>0</v>
      </c>
      <c r="F89" s="92"/>
      <c r="G89" s="278"/>
      <c r="H89" s="131"/>
      <c r="J89" s="127"/>
      <c r="L89" s="131"/>
    </row>
    <row r="90" spans="1:12" ht="25.5">
      <c r="A90" s="263" t="s">
        <v>1583</v>
      </c>
      <c r="B90" s="136" t="s">
        <v>272</v>
      </c>
      <c r="C90" s="137" t="s">
        <v>1590</v>
      </c>
      <c r="D90" s="130">
        <f>+'Alimentazione CE Ricavi'!K93</f>
        <v>0</v>
      </c>
      <c r="E90" s="130">
        <f>+'Alimentazione CE Ricavi'!L93</f>
        <v>0</v>
      </c>
      <c r="F90" s="473"/>
      <c r="G90" s="278"/>
      <c r="H90" s="131"/>
      <c r="J90" s="127"/>
      <c r="L90" s="131"/>
    </row>
    <row r="91" spans="1:12" ht="25.5">
      <c r="A91" s="263" t="s">
        <v>1583</v>
      </c>
      <c r="B91" s="136" t="s">
        <v>274</v>
      </c>
      <c r="C91" s="137" t="s">
        <v>1591</v>
      </c>
      <c r="D91" s="130">
        <f>+'Alimentazione CE Ricavi'!K94</f>
        <v>0</v>
      </c>
      <c r="E91" s="130">
        <f>+'Alimentazione CE Ricavi'!L94</f>
        <v>0</v>
      </c>
      <c r="F91" s="473"/>
      <c r="G91" s="278"/>
      <c r="H91" s="131"/>
      <c r="J91" s="127"/>
      <c r="L91" s="131"/>
    </row>
    <row r="92" spans="1:12" ht="18.75">
      <c r="A92" s="263" t="s">
        <v>1583</v>
      </c>
      <c r="B92" s="136" t="s">
        <v>276</v>
      </c>
      <c r="C92" s="137" t="s">
        <v>1592</v>
      </c>
      <c r="D92" s="130">
        <f>+'Alimentazione CE Ricavi'!K95</f>
        <v>0</v>
      </c>
      <c r="E92" s="130">
        <f>+'Alimentazione CE Ricavi'!L95</f>
        <v>0</v>
      </c>
      <c r="F92" s="473"/>
      <c r="G92" s="278"/>
      <c r="H92" s="131"/>
      <c r="J92" s="127"/>
      <c r="L92" s="131"/>
    </row>
    <row r="93" spans="1:12" ht="25.5">
      <c r="A93" s="263" t="s">
        <v>1583</v>
      </c>
      <c r="B93" s="136" t="s">
        <v>278</v>
      </c>
      <c r="C93" s="137" t="s">
        <v>1593</v>
      </c>
      <c r="D93" s="130">
        <f>+'Alimentazione CE Ricavi'!K96</f>
        <v>0</v>
      </c>
      <c r="E93" s="130">
        <f>+'Alimentazione CE Ricavi'!L96</f>
        <v>0</v>
      </c>
      <c r="F93" s="473"/>
      <c r="G93" s="278"/>
      <c r="H93" s="131"/>
      <c r="J93" s="127"/>
      <c r="L93" s="131"/>
    </row>
    <row r="94" spans="1:12" ht="25.5">
      <c r="A94" s="263" t="s">
        <v>1587</v>
      </c>
      <c r="B94" s="136" t="s">
        <v>280</v>
      </c>
      <c r="C94" s="137" t="s">
        <v>1594</v>
      </c>
      <c r="D94" s="130">
        <f>+'Alimentazione CE Ricavi'!K97</f>
        <v>0</v>
      </c>
      <c r="E94" s="130">
        <f>+'Alimentazione CE Ricavi'!L97</f>
        <v>0</v>
      </c>
      <c r="F94" s="473"/>
      <c r="G94" s="278"/>
      <c r="H94" s="131"/>
      <c r="J94" s="127"/>
      <c r="L94" s="131"/>
    </row>
    <row r="95" spans="1:12" ht="25.5">
      <c r="A95" s="263" t="s">
        <v>1587</v>
      </c>
      <c r="B95" s="136" t="s">
        <v>282</v>
      </c>
      <c r="C95" s="137" t="s">
        <v>1595</v>
      </c>
      <c r="D95" s="130">
        <f>+'Alimentazione CE Ricavi'!K98</f>
        <v>0</v>
      </c>
      <c r="E95" s="130">
        <f>+'Alimentazione CE Ricavi'!L98</f>
        <v>0</v>
      </c>
      <c r="F95" s="473"/>
      <c r="G95" s="278"/>
      <c r="H95" s="131"/>
      <c r="J95" s="127"/>
      <c r="L95" s="131"/>
    </row>
    <row r="96" spans="1:12" ht="25.5">
      <c r="A96" s="263" t="s">
        <v>1583</v>
      </c>
      <c r="B96" s="136" t="s">
        <v>284</v>
      </c>
      <c r="C96" s="137" t="s">
        <v>1596</v>
      </c>
      <c r="D96" s="130">
        <f>+'Alimentazione CE Ricavi'!K99</f>
        <v>0</v>
      </c>
      <c r="E96" s="130">
        <f>+'Alimentazione CE Ricavi'!L99</f>
        <v>0</v>
      </c>
      <c r="F96" s="473"/>
      <c r="G96" s="278"/>
      <c r="H96" s="131"/>
      <c r="J96" s="127"/>
      <c r="L96" s="131"/>
    </row>
    <row r="97" spans="1:12" ht="25.5">
      <c r="A97" s="263" t="s">
        <v>1583</v>
      </c>
      <c r="B97" s="136" t="s">
        <v>285</v>
      </c>
      <c r="C97" s="137" t="s">
        <v>1597</v>
      </c>
      <c r="D97" s="130">
        <f>+'Alimentazione CE Ricavi'!K100</f>
        <v>0</v>
      </c>
      <c r="E97" s="130">
        <f>+'Alimentazione CE Ricavi'!L100</f>
        <v>0</v>
      </c>
      <c r="F97" s="473"/>
      <c r="G97" s="278"/>
      <c r="H97" s="131"/>
      <c r="J97" s="127"/>
      <c r="L97" s="131"/>
    </row>
    <row r="98" spans="1:12" ht="25.5">
      <c r="A98" s="263" t="s">
        <v>1583</v>
      </c>
      <c r="B98" s="136" t="s">
        <v>288</v>
      </c>
      <c r="C98" s="137" t="s">
        <v>1598</v>
      </c>
      <c r="D98" s="130">
        <f>+'Alimentazione CE Ricavi'!K101</f>
        <v>0</v>
      </c>
      <c r="E98" s="130">
        <f>+'Alimentazione CE Ricavi'!L101</f>
        <v>0</v>
      </c>
      <c r="F98" s="473"/>
      <c r="G98" s="278"/>
      <c r="H98" s="131"/>
      <c r="J98" s="127"/>
      <c r="L98" s="131"/>
    </row>
    <row r="99" spans="1:12" ht="38.25">
      <c r="A99" s="263" t="s">
        <v>1587</v>
      </c>
      <c r="B99" s="174" t="s">
        <v>290</v>
      </c>
      <c r="C99" s="175" t="s">
        <v>1599</v>
      </c>
      <c r="D99" s="176">
        <f>+D100+D101</f>
        <v>0</v>
      </c>
      <c r="E99" s="176">
        <f t="shared" ref="E99" si="15">+E100+E101</f>
        <v>0</v>
      </c>
      <c r="F99" s="92" t="s">
        <v>2123</v>
      </c>
      <c r="G99" s="278"/>
      <c r="H99" s="131"/>
      <c r="J99" s="127"/>
      <c r="L99" s="131"/>
    </row>
    <row r="100" spans="1:12" ht="25.5">
      <c r="A100" s="263" t="s">
        <v>1587</v>
      </c>
      <c r="B100" s="134" t="s">
        <v>292</v>
      </c>
      <c r="C100" s="135" t="s">
        <v>1600</v>
      </c>
      <c r="D100" s="130">
        <f>+'Alimentazione CE Ricavi'!K103</f>
        <v>0</v>
      </c>
      <c r="E100" s="130">
        <f>+'Alimentazione CE Ricavi'!L103</f>
        <v>0</v>
      </c>
      <c r="F100" s="473"/>
      <c r="G100" s="278"/>
      <c r="H100" s="131"/>
      <c r="J100" s="127"/>
      <c r="L100" s="131"/>
    </row>
    <row r="101" spans="1:12" ht="38.25">
      <c r="A101" s="263" t="s">
        <v>1587</v>
      </c>
      <c r="B101" s="134" t="s">
        <v>294</v>
      </c>
      <c r="C101" s="135" t="s">
        <v>1601</v>
      </c>
      <c r="D101" s="130">
        <f>+'Alimentazione CE Ricavi'!K105+'Alimentazione CE Ricavi'!K106</f>
        <v>0</v>
      </c>
      <c r="E101" s="130">
        <f>+'Alimentazione CE Ricavi'!L105+'Alimentazione CE Ricavi'!L106</f>
        <v>0</v>
      </c>
      <c r="F101" s="473"/>
      <c r="G101" s="278"/>
      <c r="H101" s="131"/>
      <c r="J101" s="127"/>
      <c r="L101" s="131"/>
    </row>
    <row r="102" spans="1:12" ht="25.5">
      <c r="A102" s="263"/>
      <c r="B102" s="136" t="s">
        <v>296</v>
      </c>
      <c r="C102" s="137" t="s">
        <v>1602</v>
      </c>
      <c r="D102" s="130">
        <f>+'Alimentazione CE Ricavi'!K107</f>
        <v>0</v>
      </c>
      <c r="E102" s="130">
        <f>+'Alimentazione CE Ricavi'!L107</f>
        <v>0</v>
      </c>
      <c r="F102" s="473"/>
      <c r="G102" s="278"/>
      <c r="H102" s="131"/>
      <c r="J102" s="127"/>
      <c r="L102" s="131"/>
    </row>
    <row r="103" spans="1:12" ht="25.5">
      <c r="A103" s="261" t="s">
        <v>1538</v>
      </c>
      <c r="B103" s="136" t="s">
        <v>298</v>
      </c>
      <c r="C103" s="137" t="s">
        <v>1603</v>
      </c>
      <c r="D103" s="130">
        <f>+'Alimentazione CE Ricavi'!K108</f>
        <v>0</v>
      </c>
      <c r="E103" s="130">
        <f>+'Alimentazione CE Ricavi'!L108</f>
        <v>0</v>
      </c>
      <c r="F103" s="473"/>
      <c r="G103" s="278"/>
      <c r="H103" s="131"/>
      <c r="J103" s="127"/>
      <c r="L103" s="131"/>
    </row>
    <row r="104" spans="1:12" ht="38.25">
      <c r="A104" s="261" t="s">
        <v>1587</v>
      </c>
      <c r="B104" s="136" t="s">
        <v>300</v>
      </c>
      <c r="C104" s="137" t="s">
        <v>1604</v>
      </c>
      <c r="D104" s="130">
        <f>+'Alimentazione CE Ricavi'!K109</f>
        <v>0</v>
      </c>
      <c r="E104" s="130">
        <f>+'Alimentazione CE Ricavi'!L109</f>
        <v>0</v>
      </c>
      <c r="F104" s="473"/>
      <c r="G104" s="278"/>
      <c r="H104" s="131"/>
      <c r="J104" s="127"/>
      <c r="L104" s="131"/>
    </row>
    <row r="105" spans="1:12" ht="51">
      <c r="A105" s="264" t="s">
        <v>1583</v>
      </c>
      <c r="B105" s="160" t="s">
        <v>302</v>
      </c>
      <c r="C105" s="161" t="s">
        <v>1605</v>
      </c>
      <c r="D105" s="159">
        <f>SUM(D106:D110)</f>
        <v>0</v>
      </c>
      <c r="E105" s="159">
        <f t="shared" ref="E105" si="16">SUM(E106:E110)</f>
        <v>10668</v>
      </c>
      <c r="F105" s="92" t="s">
        <v>2123</v>
      </c>
      <c r="G105" s="278"/>
      <c r="H105" s="131"/>
      <c r="J105" s="127"/>
      <c r="L105" s="131"/>
    </row>
    <row r="106" spans="1:12" ht="25.5">
      <c r="A106" s="263" t="s">
        <v>1583</v>
      </c>
      <c r="B106" s="136" t="s">
        <v>304</v>
      </c>
      <c r="C106" s="137" t="s">
        <v>1606</v>
      </c>
      <c r="D106" s="130">
        <f>+'Alimentazione CE Ricavi'!K111</f>
        <v>0</v>
      </c>
      <c r="E106" s="130">
        <f>+'Alimentazione CE Ricavi'!L111</f>
        <v>0</v>
      </c>
      <c r="F106" s="473"/>
      <c r="G106" s="278"/>
      <c r="H106" s="131"/>
      <c r="J106" s="127"/>
      <c r="L106" s="131"/>
    </row>
    <row r="107" spans="1:12" ht="25.5">
      <c r="A107" s="263" t="s">
        <v>1583</v>
      </c>
      <c r="B107" s="134" t="s">
        <v>306</v>
      </c>
      <c r="C107" s="135" t="s">
        <v>1607</v>
      </c>
      <c r="D107" s="130">
        <f>+'Alimentazione CE Ricavi'!K112</f>
        <v>0</v>
      </c>
      <c r="E107" s="130">
        <f>+'Alimentazione CE Ricavi'!L112</f>
        <v>0</v>
      </c>
      <c r="F107" s="473"/>
      <c r="G107" s="278"/>
      <c r="H107" s="131"/>
      <c r="J107" s="127"/>
      <c r="L107" s="131"/>
    </row>
    <row r="108" spans="1:12" ht="38.25">
      <c r="A108" s="263" t="s">
        <v>1583</v>
      </c>
      <c r="B108" s="134" t="s">
        <v>308</v>
      </c>
      <c r="C108" s="135" t="s">
        <v>1608</v>
      </c>
      <c r="D108" s="130">
        <f>+'Alimentazione CE Ricavi'!K113</f>
        <v>0</v>
      </c>
      <c r="E108" s="130">
        <f>+'Alimentazione CE Ricavi'!L113</f>
        <v>0</v>
      </c>
      <c r="F108" s="473"/>
      <c r="G108" s="278"/>
      <c r="H108" s="131"/>
      <c r="J108" s="127"/>
      <c r="L108" s="131"/>
    </row>
    <row r="109" spans="1:12" ht="25.5">
      <c r="A109" s="261" t="s">
        <v>1583</v>
      </c>
      <c r="B109" s="134" t="s">
        <v>310</v>
      </c>
      <c r="C109" s="135" t="s">
        <v>1609</v>
      </c>
      <c r="D109" s="130">
        <f>+'Alimentazione CE Ricavi'!K114</f>
        <v>0</v>
      </c>
      <c r="E109" s="130">
        <f>+'Alimentazione CE Ricavi'!L114</f>
        <v>0</v>
      </c>
      <c r="F109" s="473"/>
      <c r="G109" s="278"/>
      <c r="H109" s="131"/>
      <c r="J109" s="127"/>
      <c r="L109" s="131"/>
    </row>
    <row r="110" spans="1:12" ht="38.25">
      <c r="A110" s="261" t="s">
        <v>1583</v>
      </c>
      <c r="B110" s="134" t="s">
        <v>312</v>
      </c>
      <c r="C110" s="135" t="s">
        <v>1610</v>
      </c>
      <c r="D110" s="130">
        <f>+'Alimentazione CE Ricavi'!K115</f>
        <v>0</v>
      </c>
      <c r="E110" s="130">
        <f>+'Alimentazione CE Ricavi'!L115</f>
        <v>10668</v>
      </c>
      <c r="F110" s="473"/>
      <c r="G110" s="278"/>
      <c r="H110" s="131"/>
      <c r="J110" s="127"/>
      <c r="L110" s="131"/>
    </row>
    <row r="111" spans="1:12" ht="25.5">
      <c r="A111" s="261"/>
      <c r="B111" s="160" t="s">
        <v>314</v>
      </c>
      <c r="C111" s="161" t="s">
        <v>1611</v>
      </c>
      <c r="D111" s="159">
        <f>+ROUND(SUM('Alimentazione CE Ricavi'!K118:K152),2)</f>
        <v>800000</v>
      </c>
      <c r="E111" s="159">
        <f>+ROUND(SUM('Alimentazione CE Ricavi'!L118:L152),2)</f>
        <v>745600</v>
      </c>
      <c r="F111" s="92"/>
      <c r="G111" s="278"/>
      <c r="H111" s="131"/>
      <c r="J111" s="127"/>
      <c r="L111" s="131"/>
    </row>
    <row r="112" spans="1:12" ht="25.5">
      <c r="A112" s="261"/>
      <c r="B112" s="160" t="s">
        <v>1612</v>
      </c>
      <c r="C112" s="161" t="s">
        <v>1613</v>
      </c>
      <c r="D112" s="159">
        <f>SUM(D113:D119)</f>
        <v>0</v>
      </c>
      <c r="E112" s="159">
        <f t="shared" ref="E112" si="17">SUM(E113:E119)</f>
        <v>0</v>
      </c>
      <c r="F112" s="92" t="s">
        <v>2123</v>
      </c>
      <c r="G112" s="278"/>
      <c r="H112" s="131"/>
      <c r="J112" s="127"/>
      <c r="L112" s="131"/>
    </row>
    <row r="113" spans="1:12" ht="25.5">
      <c r="A113" s="261"/>
      <c r="B113" s="134" t="s">
        <v>351</v>
      </c>
      <c r="C113" s="135" t="s">
        <v>1614</v>
      </c>
      <c r="D113" s="130">
        <f>+'Alimentazione CE Ricavi'!K154</f>
        <v>0</v>
      </c>
      <c r="E113" s="130">
        <f>+'Alimentazione CE Ricavi'!L154</f>
        <v>0</v>
      </c>
      <c r="F113" s="92"/>
      <c r="G113" s="278"/>
      <c r="H113" s="131"/>
      <c r="J113" s="127"/>
      <c r="L113" s="131"/>
    </row>
    <row r="114" spans="1:12" ht="25.5">
      <c r="A114" s="261"/>
      <c r="B114" s="134" t="s">
        <v>353</v>
      </c>
      <c r="C114" s="135" t="s">
        <v>1615</v>
      </c>
      <c r="D114" s="130">
        <f>+'Alimentazione CE Ricavi'!K155</f>
        <v>0</v>
      </c>
      <c r="E114" s="130">
        <f>+'Alimentazione CE Ricavi'!L155</f>
        <v>0</v>
      </c>
      <c r="F114" s="92"/>
      <c r="G114" s="278"/>
      <c r="H114" s="131"/>
      <c r="J114" s="127"/>
      <c r="L114" s="131"/>
    </row>
    <row r="115" spans="1:12" ht="25.5">
      <c r="A115" s="261"/>
      <c r="B115" s="134" t="s">
        <v>355</v>
      </c>
      <c r="C115" s="135" t="s">
        <v>1616</v>
      </c>
      <c r="D115" s="130">
        <f>+'Alimentazione CE Ricavi'!K156</f>
        <v>0</v>
      </c>
      <c r="E115" s="130">
        <f>+'Alimentazione CE Ricavi'!L156</f>
        <v>0</v>
      </c>
      <c r="F115" s="92"/>
      <c r="G115" s="278"/>
      <c r="H115" s="131"/>
      <c r="J115" s="127"/>
      <c r="L115" s="131"/>
    </row>
    <row r="116" spans="1:12" ht="25.5">
      <c r="A116" s="261"/>
      <c r="B116" s="134" t="s">
        <v>357</v>
      </c>
      <c r="C116" s="135" t="s">
        <v>1617</v>
      </c>
      <c r="D116" s="130">
        <f>+'Alimentazione CE Ricavi'!K157</f>
        <v>0</v>
      </c>
      <c r="E116" s="130">
        <f>+'Alimentazione CE Ricavi'!L157</f>
        <v>0</v>
      </c>
      <c r="F116" s="92"/>
      <c r="G116" s="278"/>
      <c r="H116" s="131"/>
      <c r="J116" s="127"/>
      <c r="L116" s="131"/>
    </row>
    <row r="117" spans="1:12" ht="38.25">
      <c r="A117" s="261" t="s">
        <v>1538</v>
      </c>
      <c r="B117" s="134" t="s">
        <v>359</v>
      </c>
      <c r="C117" s="135" t="s">
        <v>1618</v>
      </c>
      <c r="D117" s="130">
        <f>+'Alimentazione CE Ricavi'!K158</f>
        <v>0</v>
      </c>
      <c r="E117" s="130">
        <f>+'Alimentazione CE Ricavi'!L158</f>
        <v>0</v>
      </c>
      <c r="F117" s="92"/>
      <c r="G117" s="278"/>
      <c r="H117" s="131"/>
      <c r="J117" s="127"/>
      <c r="L117" s="131"/>
    </row>
    <row r="118" spans="1:12" ht="18.75">
      <c r="A118" s="261"/>
      <c r="B118" s="134" t="s">
        <v>361</v>
      </c>
      <c r="C118" s="135" t="s">
        <v>1619</v>
      </c>
      <c r="D118" s="130">
        <f>+'Alimentazione CE Ricavi'!K159</f>
        <v>0</v>
      </c>
      <c r="E118" s="130">
        <f>+'Alimentazione CE Ricavi'!L159</f>
        <v>0</v>
      </c>
      <c r="F118" s="92"/>
      <c r="G118" s="278"/>
      <c r="H118" s="131"/>
      <c r="J118" s="127"/>
      <c r="L118" s="131"/>
    </row>
    <row r="119" spans="1:12" ht="25.5">
      <c r="A119" s="261" t="s">
        <v>1538</v>
      </c>
      <c r="B119" s="134" t="s">
        <v>363</v>
      </c>
      <c r="C119" s="135" t="s">
        <v>1620</v>
      </c>
      <c r="D119" s="130">
        <f>+'Alimentazione CE Ricavi'!K160</f>
        <v>0</v>
      </c>
      <c r="E119" s="130">
        <f>+'Alimentazione CE Ricavi'!L160</f>
        <v>0</v>
      </c>
      <c r="F119" s="92"/>
      <c r="G119" s="278"/>
      <c r="H119" s="131"/>
      <c r="J119" s="127"/>
      <c r="L119" s="131"/>
    </row>
    <row r="120" spans="1:12" ht="18.75">
      <c r="A120" s="265"/>
      <c r="B120" s="165" t="s">
        <v>1621</v>
      </c>
      <c r="C120" s="166" t="s">
        <v>1622</v>
      </c>
      <c r="D120" s="167">
        <f>+D121+D122+D125+D130+D134</f>
        <v>391025251.27999997</v>
      </c>
      <c r="E120" s="167">
        <f t="shared" ref="E120" si="18">+E121+E122+E125+E130+E134</f>
        <v>411729960.19</v>
      </c>
      <c r="F120" s="92"/>
      <c r="G120" s="278"/>
      <c r="H120" s="131"/>
      <c r="J120" s="127"/>
      <c r="L120" s="131"/>
    </row>
    <row r="121" spans="1:12" ht="18.75">
      <c r="A121" s="265"/>
      <c r="B121" s="132" t="s">
        <v>366</v>
      </c>
      <c r="C121" s="133" t="s">
        <v>1623</v>
      </c>
      <c r="D121" s="130">
        <f>+'Alimentazione CE Ricavi'!K162</f>
        <v>0</v>
      </c>
      <c r="E121" s="130">
        <f>+'Alimentazione CE Ricavi'!L162</f>
        <v>0</v>
      </c>
      <c r="F121" s="92"/>
      <c r="G121" s="278"/>
      <c r="H121" s="131"/>
      <c r="J121" s="127"/>
      <c r="L121" s="131"/>
    </row>
    <row r="122" spans="1:12" ht="18.75">
      <c r="A122" s="266"/>
      <c r="B122" s="160" t="s">
        <v>1624</v>
      </c>
      <c r="C122" s="161" t="s">
        <v>1625</v>
      </c>
      <c r="D122" s="159">
        <f>+D123+D124</f>
        <v>0</v>
      </c>
      <c r="E122" s="159">
        <f t="shared" ref="E122" si="19">+E123+E124</f>
        <v>30822.51</v>
      </c>
      <c r="F122" s="92" t="s">
        <v>2123</v>
      </c>
      <c r="G122" s="278"/>
      <c r="H122" s="131"/>
      <c r="J122" s="127"/>
      <c r="L122" s="131"/>
    </row>
    <row r="123" spans="1:12" ht="25.5">
      <c r="A123" s="266"/>
      <c r="B123" s="134" t="s">
        <v>369</v>
      </c>
      <c r="C123" s="135" t="s">
        <v>1626</v>
      </c>
      <c r="D123" s="130">
        <f>+'Alimentazione CE Ricavi'!K164</f>
        <v>0</v>
      </c>
      <c r="E123" s="130">
        <f>+'Alimentazione CE Ricavi'!L164</f>
        <v>30822.51</v>
      </c>
      <c r="F123" s="92"/>
      <c r="G123" s="278"/>
      <c r="H123" s="131"/>
      <c r="J123" s="127"/>
      <c r="L123" s="131"/>
    </row>
    <row r="124" spans="1:12" ht="25.5">
      <c r="A124" s="266"/>
      <c r="B124" s="134" t="s">
        <v>371</v>
      </c>
      <c r="C124" s="135" t="s">
        <v>1627</v>
      </c>
      <c r="D124" s="130">
        <f>+'Alimentazione CE Ricavi'!K165</f>
        <v>0</v>
      </c>
      <c r="E124" s="130">
        <f>+'Alimentazione CE Ricavi'!L165</f>
        <v>0</v>
      </c>
      <c r="F124" s="92"/>
      <c r="G124" s="278"/>
      <c r="H124" s="131"/>
      <c r="J124" s="127"/>
      <c r="L124" s="131"/>
    </row>
    <row r="125" spans="1:12" ht="25.5">
      <c r="A125" s="264" t="s">
        <v>1538</v>
      </c>
      <c r="B125" s="160" t="s">
        <v>1628</v>
      </c>
      <c r="C125" s="161" t="s">
        <v>1629</v>
      </c>
      <c r="D125" s="159">
        <f>+D126+D127+D128+D129</f>
        <v>390307421.02999997</v>
      </c>
      <c r="E125" s="159">
        <f t="shared" ref="E125" si="20">+E126+E127+E128+E129</f>
        <v>410607575.13999999</v>
      </c>
      <c r="F125" s="92" t="s">
        <v>2123</v>
      </c>
      <c r="G125" s="278"/>
      <c r="H125" s="131"/>
      <c r="J125" s="127"/>
      <c r="L125" s="131"/>
    </row>
    <row r="126" spans="1:12" ht="38.25">
      <c r="A126" s="261" t="s">
        <v>1538</v>
      </c>
      <c r="B126" s="134" t="s">
        <v>374</v>
      </c>
      <c r="C126" s="135" t="s">
        <v>1630</v>
      </c>
      <c r="D126" s="130">
        <f>+'Alimentazione CE Ricavi'!K167</f>
        <v>50100</v>
      </c>
      <c r="E126" s="130">
        <f>+'Alimentazione CE Ricavi'!L167</f>
        <v>135499.07999999999</v>
      </c>
      <c r="F126" s="92"/>
      <c r="G126" s="278"/>
      <c r="H126" s="131"/>
      <c r="J126" s="127"/>
      <c r="L126" s="131"/>
    </row>
    <row r="127" spans="1:12" ht="25.5">
      <c r="A127" s="261" t="s">
        <v>1538</v>
      </c>
      <c r="B127" s="134" t="s">
        <v>376</v>
      </c>
      <c r="C127" s="135" t="s">
        <v>1631</v>
      </c>
      <c r="D127" s="130">
        <f>+'Alimentazione CE Ricavi'!K168</f>
        <v>381463252</v>
      </c>
      <c r="E127" s="130">
        <f>+'Alimentazione CE Ricavi'!L168</f>
        <v>400818663.19999999</v>
      </c>
      <c r="F127" s="92"/>
      <c r="G127" s="278"/>
      <c r="H127" s="131"/>
      <c r="J127" s="127"/>
      <c r="L127" s="131"/>
    </row>
    <row r="128" spans="1:12" ht="25.5">
      <c r="A128" s="261" t="s">
        <v>1538</v>
      </c>
      <c r="B128" s="134" t="s">
        <v>378</v>
      </c>
      <c r="C128" s="135" t="s">
        <v>1632</v>
      </c>
      <c r="D128" s="130">
        <f>+'Alimentazione CE Ricavi'!K170+'Alimentazione CE Ricavi'!K171+'Alimentazione CE Ricavi'!K172</f>
        <v>8794069.0299999993</v>
      </c>
      <c r="E128" s="130">
        <f>+'Alimentazione CE Ricavi'!L170+'Alimentazione CE Ricavi'!L171+'Alimentazione CE Ricavi'!L172</f>
        <v>9653412.8599999994</v>
      </c>
      <c r="F128" s="92"/>
      <c r="G128" s="278"/>
      <c r="H128" s="131"/>
      <c r="J128" s="127"/>
      <c r="L128" s="131"/>
    </row>
    <row r="129" spans="1:12" ht="25.5">
      <c r="A129" s="261" t="s">
        <v>1538</v>
      </c>
      <c r="B129" s="134" t="s">
        <v>382</v>
      </c>
      <c r="C129" s="135" t="s">
        <v>1633</v>
      </c>
      <c r="D129" s="130">
        <f>+'Alimentazione CE Ricavi'!K173</f>
        <v>0</v>
      </c>
      <c r="E129" s="130">
        <f>+'Alimentazione CE Ricavi'!L173</f>
        <v>0</v>
      </c>
      <c r="F129" s="92"/>
      <c r="G129" s="278"/>
      <c r="H129" s="131"/>
      <c r="J129" s="127"/>
      <c r="L129" s="131"/>
    </row>
    <row r="130" spans="1:12" ht="25.5">
      <c r="A130" s="261"/>
      <c r="B130" s="160" t="s">
        <v>384</v>
      </c>
      <c r="C130" s="161" t="s">
        <v>1634</v>
      </c>
      <c r="D130" s="159">
        <f>+D131+D132+D133</f>
        <v>274830.25</v>
      </c>
      <c r="E130" s="159">
        <f t="shared" ref="E130" si="21">+E131+E132+E133</f>
        <v>556877.80000000005</v>
      </c>
      <c r="F130" s="92" t="s">
        <v>2123</v>
      </c>
      <c r="G130" s="278"/>
      <c r="H130" s="131"/>
      <c r="J130" s="127"/>
      <c r="L130" s="131"/>
    </row>
    <row r="131" spans="1:12" ht="38.25">
      <c r="A131" s="261"/>
      <c r="B131" s="134" t="s">
        <v>386</v>
      </c>
      <c r="C131" s="135" t="s">
        <v>1635</v>
      </c>
      <c r="D131" s="130">
        <f>+'Alimentazione CE Ricavi'!K175</f>
        <v>274830.25</v>
      </c>
      <c r="E131" s="130">
        <f>+'Alimentazione CE Ricavi'!L175</f>
        <v>272596.43</v>
      </c>
      <c r="F131" s="92"/>
      <c r="G131" s="278"/>
      <c r="H131" s="131"/>
      <c r="J131" s="127"/>
      <c r="L131" s="131"/>
    </row>
    <row r="132" spans="1:12" ht="25.5">
      <c r="A132" s="261"/>
      <c r="B132" s="134" t="s">
        <v>388</v>
      </c>
      <c r="C132" s="135" t="s">
        <v>1636</v>
      </c>
      <c r="D132" s="130">
        <f>+'Alimentazione CE Ricavi'!K176</f>
        <v>0</v>
      </c>
      <c r="E132" s="130">
        <f>+'Alimentazione CE Ricavi'!L176</f>
        <v>277096.44</v>
      </c>
      <c r="F132" s="92"/>
      <c r="G132" s="278"/>
      <c r="H132" s="131"/>
      <c r="J132" s="127"/>
      <c r="L132" s="131"/>
    </row>
    <row r="133" spans="1:12" ht="25.5">
      <c r="A133" s="261"/>
      <c r="B133" s="134" t="s">
        <v>390</v>
      </c>
      <c r="C133" s="135" t="s">
        <v>1637</v>
      </c>
      <c r="D133" s="130">
        <f>+ROUND(SUM('Alimentazione CE Ricavi'!K178:K183),2)</f>
        <v>0</v>
      </c>
      <c r="E133" s="130">
        <f>+ROUND(SUM('Alimentazione CE Ricavi'!L178:L183),2)</f>
        <v>7184.93</v>
      </c>
      <c r="F133" s="92"/>
      <c r="G133" s="278"/>
      <c r="H133" s="131"/>
      <c r="J133" s="127"/>
      <c r="L133" s="131"/>
    </row>
    <row r="134" spans="1:12" ht="18.75">
      <c r="A134" s="261"/>
      <c r="B134" s="160" t="s">
        <v>397</v>
      </c>
      <c r="C134" s="161" t="s">
        <v>1638</v>
      </c>
      <c r="D134" s="159">
        <f>+D135+D139+D140</f>
        <v>443000</v>
      </c>
      <c r="E134" s="159">
        <f t="shared" ref="E134" si="22">+E135+E139+E140</f>
        <v>534684.74</v>
      </c>
      <c r="F134" s="92" t="s">
        <v>2123</v>
      </c>
      <c r="G134" s="278"/>
      <c r="H134" s="131"/>
      <c r="J134" s="127"/>
      <c r="L134" s="131"/>
    </row>
    <row r="135" spans="1:12" ht="18.75">
      <c r="A135" s="261"/>
      <c r="B135" s="177" t="s">
        <v>399</v>
      </c>
      <c r="C135" s="178" t="s">
        <v>1639</v>
      </c>
      <c r="D135" s="179">
        <f>+D136+D137+D138</f>
        <v>0</v>
      </c>
      <c r="E135" s="179">
        <f t="shared" ref="E135" si="23">+E136+E137+E138</f>
        <v>0</v>
      </c>
      <c r="F135" s="92" t="s">
        <v>2123</v>
      </c>
      <c r="G135" s="279"/>
      <c r="H135" s="131"/>
      <c r="J135" s="127"/>
      <c r="L135" s="131"/>
    </row>
    <row r="136" spans="1:12" ht="25.5">
      <c r="A136" s="261"/>
      <c r="B136" s="136" t="s">
        <v>401</v>
      </c>
      <c r="C136" s="137" t="s">
        <v>1640</v>
      </c>
      <c r="D136" s="130">
        <f>+'Alimentazione CE Ricavi'!K186</f>
        <v>0</v>
      </c>
      <c r="E136" s="130">
        <f>+'Alimentazione CE Ricavi'!L186</f>
        <v>0</v>
      </c>
      <c r="F136" s="92"/>
      <c r="G136" s="278"/>
      <c r="H136" s="131"/>
      <c r="J136" s="127"/>
      <c r="L136" s="131"/>
    </row>
    <row r="137" spans="1:12" ht="25.5">
      <c r="A137" s="261"/>
      <c r="B137" s="136" t="s">
        <v>403</v>
      </c>
      <c r="C137" s="137" t="s">
        <v>1641</v>
      </c>
      <c r="D137" s="130">
        <f>+'Alimentazione CE Ricavi'!K187</f>
        <v>0</v>
      </c>
      <c r="E137" s="130">
        <f>+'Alimentazione CE Ricavi'!L187</f>
        <v>0</v>
      </c>
      <c r="F137" s="92"/>
      <c r="G137" s="278"/>
      <c r="H137" s="131"/>
      <c r="J137" s="127"/>
      <c r="L137" s="131"/>
    </row>
    <row r="138" spans="1:12" ht="18.75">
      <c r="A138" s="261"/>
      <c r="B138" s="136" t="s">
        <v>405</v>
      </c>
      <c r="C138" s="137" t="s">
        <v>1642</v>
      </c>
      <c r="D138" s="130">
        <f>+'Alimentazione CE Ricavi'!K188</f>
        <v>0</v>
      </c>
      <c r="E138" s="130">
        <f>+'Alimentazione CE Ricavi'!L188</f>
        <v>0</v>
      </c>
      <c r="F138" s="92"/>
      <c r="G138" s="278"/>
      <c r="H138" s="131"/>
      <c r="J138" s="127"/>
      <c r="L138" s="131"/>
    </row>
    <row r="139" spans="1:12" ht="18.75">
      <c r="A139" s="263"/>
      <c r="B139" s="134" t="s">
        <v>407</v>
      </c>
      <c r="C139" s="135" t="s">
        <v>1643</v>
      </c>
      <c r="D139" s="130">
        <f>+'Alimentazione CE Ricavi'!K189</f>
        <v>0</v>
      </c>
      <c r="E139" s="130">
        <f>+'Alimentazione CE Ricavi'!L189</f>
        <v>0</v>
      </c>
      <c r="F139" s="473"/>
      <c r="G139" s="278"/>
      <c r="H139" s="131"/>
      <c r="J139" s="127"/>
      <c r="L139" s="131"/>
    </row>
    <row r="140" spans="1:12" ht="18.75">
      <c r="A140" s="263"/>
      <c r="B140" s="134" t="s">
        <v>409</v>
      </c>
      <c r="C140" s="135" t="s">
        <v>1644</v>
      </c>
      <c r="D140" s="130">
        <f>+ROUND(SUM('Alimentazione CE Ricavi'!K191:K203),2)</f>
        <v>443000</v>
      </c>
      <c r="E140" s="130">
        <f>+ROUND(SUM('Alimentazione CE Ricavi'!L191:L203),2)</f>
        <v>534684.74</v>
      </c>
      <c r="F140" s="473"/>
      <c r="G140" s="278"/>
      <c r="H140" s="131"/>
      <c r="J140" s="127"/>
      <c r="L140" s="131"/>
    </row>
    <row r="141" spans="1:12" ht="25.5">
      <c r="A141" s="263"/>
      <c r="B141" s="165" t="s">
        <v>423</v>
      </c>
      <c r="C141" s="166" t="s">
        <v>1645</v>
      </c>
      <c r="D141" s="167">
        <f>+D142+D143+D144</f>
        <v>0</v>
      </c>
      <c r="E141" s="167">
        <f t="shared" ref="E141" si="24">+E142+E143+E144</f>
        <v>0</v>
      </c>
      <c r="F141" s="92" t="s">
        <v>2123</v>
      </c>
      <c r="G141" s="278"/>
      <c r="H141" s="131"/>
      <c r="J141" s="127"/>
      <c r="L141" s="131"/>
    </row>
    <row r="142" spans="1:12" ht="38.25">
      <c r="A142" s="263"/>
      <c r="B142" s="132" t="s">
        <v>424</v>
      </c>
      <c r="C142" s="133" t="s">
        <v>1646</v>
      </c>
      <c r="D142" s="130">
        <f>+'Alimentazione CE Ricavi'!K205</f>
        <v>0</v>
      </c>
      <c r="E142" s="130">
        <f>+'Alimentazione CE Ricavi'!L205</f>
        <v>0</v>
      </c>
      <c r="F142" s="473"/>
      <c r="G142" s="278"/>
      <c r="H142" s="131"/>
      <c r="J142" s="127"/>
      <c r="L142" s="131"/>
    </row>
    <row r="143" spans="1:12" ht="25.5">
      <c r="A143" s="261"/>
      <c r="B143" s="132" t="s">
        <v>426</v>
      </c>
      <c r="C143" s="133" t="s">
        <v>1647</v>
      </c>
      <c r="D143" s="130">
        <f>+'Alimentazione CE Ricavi'!K206</f>
        <v>0</v>
      </c>
      <c r="E143" s="130">
        <f>+'Alimentazione CE Ricavi'!L206</f>
        <v>0</v>
      </c>
      <c r="F143" s="92"/>
      <c r="G143" s="278"/>
      <c r="H143" s="131"/>
      <c r="J143" s="127"/>
      <c r="L143" s="131"/>
    </row>
    <row r="144" spans="1:12" ht="25.5">
      <c r="A144" s="261"/>
      <c r="B144" s="132" t="s">
        <v>428</v>
      </c>
      <c r="C144" s="133" t="s">
        <v>1648</v>
      </c>
      <c r="D144" s="130">
        <f>+'Alimentazione CE Ricavi'!K207</f>
        <v>0</v>
      </c>
      <c r="E144" s="130">
        <f>+'Alimentazione CE Ricavi'!L207</f>
        <v>0</v>
      </c>
      <c r="F144" s="92"/>
      <c r="G144" s="278"/>
      <c r="H144" s="131"/>
      <c r="J144" s="127"/>
      <c r="L144" s="131"/>
    </row>
    <row r="145" spans="1:12" ht="25.5">
      <c r="A145" s="261"/>
      <c r="B145" s="165" t="s">
        <v>430</v>
      </c>
      <c r="C145" s="166" t="s">
        <v>1649</v>
      </c>
      <c r="D145" s="167">
        <f>+D146+D147+D148+D149+D150+D151</f>
        <v>210270</v>
      </c>
      <c r="E145" s="167">
        <f t="shared" ref="E145" si="25">+E146+E147+E148+E149+E150+E151</f>
        <v>209090.11</v>
      </c>
      <c r="F145" s="92" t="s">
        <v>2123</v>
      </c>
      <c r="G145" s="278"/>
      <c r="H145" s="131"/>
      <c r="J145" s="127"/>
      <c r="L145" s="131"/>
    </row>
    <row r="146" spans="1:12" ht="25.5">
      <c r="A146" s="261"/>
      <c r="B146" s="132" t="s">
        <v>432</v>
      </c>
      <c r="C146" s="133" t="s">
        <v>1650</v>
      </c>
      <c r="D146" s="130">
        <f>+'Alimentazione CE Ricavi'!K209</f>
        <v>0</v>
      </c>
      <c r="E146" s="130">
        <f>+'Alimentazione CE Ricavi'!L209</f>
        <v>0</v>
      </c>
      <c r="F146" s="92"/>
      <c r="G146" s="278"/>
      <c r="H146" s="131"/>
      <c r="J146" s="127"/>
      <c r="L146" s="131"/>
    </row>
    <row r="147" spans="1:12" ht="25.5">
      <c r="A147" s="261"/>
      <c r="B147" s="132" t="s">
        <v>434</v>
      </c>
      <c r="C147" s="133" t="s">
        <v>1651</v>
      </c>
      <c r="D147" s="130">
        <f>+'Alimentazione CE Ricavi'!K210</f>
        <v>210270</v>
      </c>
      <c r="E147" s="130">
        <f>+'Alimentazione CE Ricavi'!L210</f>
        <v>209090.11</v>
      </c>
      <c r="F147" s="92"/>
      <c r="G147" s="278"/>
      <c r="H147" s="131"/>
      <c r="J147" s="127"/>
      <c r="L147" s="131"/>
    </row>
    <row r="148" spans="1:12" ht="25.5">
      <c r="A148" s="261"/>
      <c r="B148" s="132" t="s">
        <v>436</v>
      </c>
      <c r="C148" s="133" t="s">
        <v>1652</v>
      </c>
      <c r="D148" s="130">
        <f>+'Alimentazione CE Ricavi'!K211</f>
        <v>0</v>
      </c>
      <c r="E148" s="130">
        <f>+'Alimentazione CE Ricavi'!L211</f>
        <v>0</v>
      </c>
      <c r="F148" s="92"/>
      <c r="G148" s="278"/>
      <c r="H148" s="131"/>
      <c r="J148" s="127"/>
      <c r="L148" s="131"/>
    </row>
    <row r="149" spans="1:12" ht="25.5">
      <c r="A149" s="261"/>
      <c r="B149" s="132" t="s">
        <v>438</v>
      </c>
      <c r="C149" s="133" t="s">
        <v>1653</v>
      </c>
      <c r="D149" s="130">
        <f>+'Alimentazione CE Ricavi'!K212</f>
        <v>0</v>
      </c>
      <c r="E149" s="130">
        <f>+'Alimentazione CE Ricavi'!L212</f>
        <v>0</v>
      </c>
      <c r="F149" s="92"/>
      <c r="G149" s="278"/>
      <c r="H149" s="131"/>
      <c r="J149" s="127"/>
      <c r="L149" s="131"/>
    </row>
    <row r="150" spans="1:12" ht="25.5">
      <c r="A150" s="261"/>
      <c r="B150" s="132" t="s">
        <v>440</v>
      </c>
      <c r="C150" s="133" t="s">
        <v>1654</v>
      </c>
      <c r="D150" s="130">
        <f>+'Alimentazione CE Ricavi'!K213</f>
        <v>0</v>
      </c>
      <c r="E150" s="130">
        <f>+'Alimentazione CE Ricavi'!L213</f>
        <v>0</v>
      </c>
      <c r="F150" s="92"/>
      <c r="G150" s="278"/>
      <c r="H150" s="131"/>
      <c r="J150" s="127"/>
      <c r="L150" s="131"/>
    </row>
    <row r="151" spans="1:12" ht="25.5">
      <c r="A151" s="261"/>
      <c r="B151" s="132" t="s">
        <v>442</v>
      </c>
      <c r="C151" s="133" t="s">
        <v>1655</v>
      </c>
      <c r="D151" s="130">
        <f>+'Alimentazione CE Ricavi'!K214</f>
        <v>0</v>
      </c>
      <c r="E151" s="130">
        <f>+'Alimentazione CE Ricavi'!L214</f>
        <v>0</v>
      </c>
      <c r="F151" s="92"/>
      <c r="G151" s="278"/>
      <c r="H151" s="131"/>
      <c r="J151" s="127"/>
      <c r="L151" s="131"/>
    </row>
    <row r="152" spans="1:12" ht="25.5">
      <c r="A152" s="261"/>
      <c r="B152" s="165" t="s">
        <v>443</v>
      </c>
      <c r="C152" s="166" t="s">
        <v>1656</v>
      </c>
      <c r="D152" s="167">
        <f>+'Alimentazione CE Ricavi'!K215</f>
        <v>0</v>
      </c>
      <c r="E152" s="167">
        <f>+'Alimentazione CE Ricavi'!L215</f>
        <v>0</v>
      </c>
      <c r="F152" s="92"/>
      <c r="G152" s="278"/>
      <c r="H152" s="131"/>
      <c r="J152" s="127"/>
      <c r="L152" s="131"/>
    </row>
    <row r="153" spans="1:12" ht="18.75">
      <c r="A153" s="261"/>
      <c r="B153" s="165" t="s">
        <v>444</v>
      </c>
      <c r="C153" s="166" t="s">
        <v>1657</v>
      </c>
      <c r="D153" s="167">
        <f>+D154+D155+D156</f>
        <v>0</v>
      </c>
      <c r="E153" s="167">
        <f t="shared" ref="E153" si="26">+E154+E155+E156</f>
        <v>6250</v>
      </c>
      <c r="F153" s="92" t="s">
        <v>2123</v>
      </c>
      <c r="G153" s="278"/>
      <c r="H153" s="131"/>
      <c r="J153" s="127"/>
      <c r="L153" s="131"/>
    </row>
    <row r="154" spans="1:12" ht="18.75">
      <c r="A154" s="261"/>
      <c r="B154" s="132" t="s">
        <v>446</v>
      </c>
      <c r="C154" s="133" t="s">
        <v>1658</v>
      </c>
      <c r="D154" s="130">
        <f>+'Alimentazione CE Ricavi'!K218+'Alimentazione CE Ricavi'!K219+'Alimentazione CE Ricavi'!K220</f>
        <v>0</v>
      </c>
      <c r="E154" s="130">
        <f>+'Alimentazione CE Ricavi'!L218+'Alimentazione CE Ricavi'!L219+'Alimentazione CE Ricavi'!L220</f>
        <v>0</v>
      </c>
      <c r="F154" s="92"/>
      <c r="G154" s="278"/>
      <c r="H154" s="131"/>
      <c r="J154" s="127"/>
      <c r="L154" s="131"/>
    </row>
    <row r="155" spans="1:12" ht="25.5">
      <c r="A155" s="261"/>
      <c r="B155" s="132" t="s">
        <v>451</v>
      </c>
      <c r="C155" s="133" t="s">
        <v>1659</v>
      </c>
      <c r="D155" s="130">
        <f>+'Alimentazione CE Ricavi'!K222+'Alimentazione CE Ricavi'!K223+'Alimentazione CE Ricavi'!K224</f>
        <v>0</v>
      </c>
      <c r="E155" s="130">
        <f>+'Alimentazione CE Ricavi'!L222+'Alimentazione CE Ricavi'!L223+'Alimentazione CE Ricavi'!L224</f>
        <v>0</v>
      </c>
      <c r="F155" s="92"/>
      <c r="G155" s="278"/>
      <c r="H155" s="131"/>
      <c r="J155" s="127"/>
      <c r="L155" s="131"/>
    </row>
    <row r="156" spans="1:12" ht="18.75">
      <c r="A156" s="261"/>
      <c r="B156" s="132" t="s">
        <v>456</v>
      </c>
      <c r="C156" s="133" t="s">
        <v>1660</v>
      </c>
      <c r="D156" s="130">
        <f>+'Alimentazione CE Ricavi'!K226+'Alimentazione CE Ricavi'!K227+'Alimentazione CE Ricavi'!K228</f>
        <v>0</v>
      </c>
      <c r="E156" s="130">
        <f>+'Alimentazione CE Ricavi'!L226+'Alimentazione CE Ricavi'!L227+'Alimentazione CE Ricavi'!L228</f>
        <v>6250</v>
      </c>
      <c r="F156" s="92"/>
      <c r="G156" s="278"/>
      <c r="H156" s="131"/>
      <c r="J156" s="127"/>
      <c r="L156" s="131"/>
    </row>
    <row r="157" spans="1:12" ht="18.75">
      <c r="A157" s="261"/>
      <c r="B157" s="168" t="s">
        <v>1661</v>
      </c>
      <c r="C157" s="169" t="s">
        <v>1662</v>
      </c>
      <c r="D157" s="170">
        <f>+D153+D152+D145+D141+D120+D65+D59+D56+D25</f>
        <v>437631560.12</v>
      </c>
      <c r="E157" s="170">
        <f t="shared" ref="E157" si="27">+E153+E152+E145+E141+E120+E65+E59+E56+E25</f>
        <v>457909969.74000007</v>
      </c>
      <c r="F157" s="92" t="s">
        <v>2123</v>
      </c>
      <c r="G157" s="278"/>
      <c r="H157" s="131"/>
      <c r="J157" s="127"/>
      <c r="L157" s="131"/>
    </row>
    <row r="158" spans="1:12" ht="18.75">
      <c r="A158" s="261"/>
      <c r="B158" s="181"/>
      <c r="C158" s="185" t="s">
        <v>1663</v>
      </c>
      <c r="D158" s="183"/>
      <c r="E158" s="183"/>
      <c r="F158" s="92"/>
      <c r="G158" s="278"/>
      <c r="H158" s="131"/>
      <c r="J158" s="127"/>
      <c r="L158" s="131"/>
    </row>
    <row r="159" spans="1:12" ht="18.75">
      <c r="A159" s="261"/>
      <c r="B159" s="165" t="s">
        <v>537</v>
      </c>
      <c r="C159" s="166" t="s">
        <v>1664</v>
      </c>
      <c r="D159" s="167">
        <f t="shared" ref="D159" si="28">+D160+D191</f>
        <v>381778252</v>
      </c>
      <c r="E159" s="167">
        <f t="shared" ref="E159" si="29">+E160+E191</f>
        <v>391240800.12</v>
      </c>
      <c r="F159" s="92" t="s">
        <v>2123</v>
      </c>
      <c r="G159" s="278"/>
      <c r="H159" s="131"/>
      <c r="J159" s="127"/>
      <c r="L159" s="131"/>
    </row>
    <row r="160" spans="1:12" ht="18.75">
      <c r="A160" s="261"/>
      <c r="B160" s="160" t="s">
        <v>539</v>
      </c>
      <c r="C160" s="161" t="s">
        <v>1665</v>
      </c>
      <c r="D160" s="159">
        <f t="shared" ref="D160" si="30">+D161+D169+D173+D177+D178+D179+D180+D181+D182</f>
        <v>372917252</v>
      </c>
      <c r="E160" s="159">
        <f t="shared" ref="E160" si="31">+E161+E169+E173+E177+E178+E179+E180+E181+E182</f>
        <v>383306598.68000001</v>
      </c>
      <c r="F160" s="92" t="s">
        <v>2123</v>
      </c>
      <c r="G160" s="278"/>
      <c r="H160" s="131"/>
      <c r="J160" s="127"/>
      <c r="L160" s="131"/>
    </row>
    <row r="161" spans="1:12" ht="18.75">
      <c r="A161" s="261"/>
      <c r="B161" s="171" t="s">
        <v>541</v>
      </c>
      <c r="C161" s="172" t="s">
        <v>1666</v>
      </c>
      <c r="D161" s="173">
        <f t="shared" ref="D161" si="32">SUM(D162:D165)</f>
        <v>277890724</v>
      </c>
      <c r="E161" s="173">
        <f t="shared" ref="E161" si="33">SUM(E162:E165)</f>
        <v>277539198.78000003</v>
      </c>
      <c r="F161" s="92" t="s">
        <v>2123</v>
      </c>
      <c r="G161" s="278"/>
      <c r="H161" s="131"/>
      <c r="J161" s="127"/>
      <c r="L161" s="131"/>
    </row>
    <row r="162" spans="1:12" ht="38.25">
      <c r="A162" s="263"/>
      <c r="B162" s="136" t="s">
        <v>543</v>
      </c>
      <c r="C162" s="137" t="s">
        <v>1667</v>
      </c>
      <c r="D162" s="130">
        <f>ROUND('Alimentazione CE Costi'!L6+'Alimentazione CE Costi'!L7,2)</f>
        <v>276292598</v>
      </c>
      <c r="E162" s="130">
        <f>ROUND('Alimentazione CE Costi'!M6+'Alimentazione CE Costi'!M7,2)</f>
        <v>276076877.81</v>
      </c>
      <c r="F162" s="473"/>
      <c r="G162" s="278"/>
      <c r="H162" s="131"/>
      <c r="J162" s="127"/>
      <c r="L162" s="131"/>
    </row>
    <row r="163" spans="1:12" ht="18.75">
      <c r="A163" s="263"/>
      <c r="B163" s="136" t="s">
        <v>546</v>
      </c>
      <c r="C163" s="137" t="s">
        <v>1668</v>
      </c>
      <c r="D163" s="130">
        <f>ROUND('Alimentazione CE Costi'!L8+'Alimentazione CE Costi'!L9,2)</f>
        <v>1598126</v>
      </c>
      <c r="E163" s="130">
        <f>ROUND('Alimentazione CE Costi'!M8+'Alimentazione CE Costi'!M9,2)</f>
        <v>1462320.97</v>
      </c>
      <c r="F163" s="473"/>
      <c r="G163" s="278"/>
      <c r="H163" s="131"/>
      <c r="J163" s="127"/>
      <c r="L163" s="131"/>
    </row>
    <row r="164" spans="1:12" ht="18.75">
      <c r="A164" s="263"/>
      <c r="B164" s="136" t="s">
        <v>548</v>
      </c>
      <c r="C164" s="137" t="s">
        <v>1669</v>
      </c>
      <c r="D164" s="130">
        <f>ROUND('Alimentazione CE Costi'!L10,2)</f>
        <v>0</v>
      </c>
      <c r="E164" s="130">
        <f>ROUND('Alimentazione CE Costi'!M10,2)</f>
        <v>0</v>
      </c>
      <c r="F164" s="473"/>
      <c r="G164" s="278"/>
      <c r="H164" s="131"/>
      <c r="J164" s="127"/>
      <c r="L164" s="131"/>
    </row>
    <row r="165" spans="1:12" ht="18.75">
      <c r="A165" s="261"/>
      <c r="B165" s="174" t="s">
        <v>550</v>
      </c>
      <c r="C165" s="175" t="s">
        <v>1670</v>
      </c>
      <c r="D165" s="176">
        <f t="shared" ref="D165" si="34">SUM(D166:D168)</f>
        <v>0</v>
      </c>
      <c r="E165" s="176">
        <f t="shared" ref="E165" si="35">SUM(E166:E168)</f>
        <v>0</v>
      </c>
      <c r="F165" s="92" t="s">
        <v>2123</v>
      </c>
      <c r="G165" s="278"/>
      <c r="H165" s="131"/>
      <c r="J165" s="127"/>
      <c r="L165" s="131"/>
    </row>
    <row r="166" spans="1:12" ht="38.25">
      <c r="A166" s="263" t="s">
        <v>1538</v>
      </c>
      <c r="B166" s="136" t="s">
        <v>552</v>
      </c>
      <c r="C166" s="137" t="s">
        <v>1671</v>
      </c>
      <c r="D166" s="130">
        <f>ROUND('Alimentazione CE Costi'!L12,2)</f>
        <v>0</v>
      </c>
      <c r="E166" s="130">
        <f>ROUND('Alimentazione CE Costi'!M12,2)</f>
        <v>0</v>
      </c>
      <c r="F166" s="473"/>
      <c r="G166" s="278"/>
      <c r="H166" s="131"/>
      <c r="J166" s="127"/>
      <c r="L166" s="131"/>
    </row>
    <row r="167" spans="1:12" ht="38.25">
      <c r="A167" s="263" t="s">
        <v>1583</v>
      </c>
      <c r="B167" s="136" t="s">
        <v>554</v>
      </c>
      <c r="C167" s="137" t="s">
        <v>1672</v>
      </c>
      <c r="D167" s="130">
        <f>ROUND('Alimentazione CE Costi'!L13,2)</f>
        <v>0</v>
      </c>
      <c r="E167" s="130">
        <f>ROUND('Alimentazione CE Costi'!M13,2)</f>
        <v>0</v>
      </c>
      <c r="F167" s="473"/>
      <c r="G167" s="278"/>
      <c r="H167" s="131"/>
      <c r="J167" s="127"/>
      <c r="L167" s="131"/>
    </row>
    <row r="168" spans="1:12" ht="25.5">
      <c r="A168" s="263"/>
      <c r="B168" s="136" t="s">
        <v>556</v>
      </c>
      <c r="C168" s="137" t="s">
        <v>1673</v>
      </c>
      <c r="D168" s="130">
        <f>ROUND('Alimentazione CE Costi'!L14,2)</f>
        <v>0</v>
      </c>
      <c r="E168" s="130">
        <f>ROUND('Alimentazione CE Costi'!M14,2)</f>
        <v>0</v>
      </c>
      <c r="F168" s="473"/>
      <c r="G168" s="278"/>
      <c r="H168" s="131"/>
      <c r="J168" s="127"/>
      <c r="L168" s="131"/>
    </row>
    <row r="169" spans="1:12" ht="18.75">
      <c r="A169" s="261"/>
      <c r="B169" s="171" t="s">
        <v>558</v>
      </c>
      <c r="C169" s="172" t="s">
        <v>1674</v>
      </c>
      <c r="D169" s="173">
        <f t="shared" ref="D169" si="36">SUM(D170:D172)</f>
        <v>0</v>
      </c>
      <c r="E169" s="173">
        <f t="shared" ref="E169" si="37">SUM(E170:E172)</f>
        <v>0</v>
      </c>
      <c r="F169" s="92" t="s">
        <v>2123</v>
      </c>
      <c r="G169" s="278"/>
      <c r="H169" s="131"/>
      <c r="J169" s="127"/>
      <c r="L169" s="131"/>
    </row>
    <row r="170" spans="1:12" ht="25.5">
      <c r="A170" s="261" t="s">
        <v>1538</v>
      </c>
      <c r="B170" s="136" t="s">
        <v>560</v>
      </c>
      <c r="C170" s="137" t="s">
        <v>1675</v>
      </c>
      <c r="D170" s="130">
        <f>ROUND('Alimentazione CE Costi'!L16,2)</f>
        <v>0</v>
      </c>
      <c r="E170" s="130">
        <f>ROUND('Alimentazione CE Costi'!M16,2)</f>
        <v>0</v>
      </c>
      <c r="F170" s="92"/>
      <c r="G170" s="278"/>
      <c r="H170" s="131"/>
      <c r="J170" s="127"/>
      <c r="L170" s="131"/>
    </row>
    <row r="171" spans="1:12" ht="25.5">
      <c r="A171" s="261" t="s">
        <v>1583</v>
      </c>
      <c r="B171" s="136" t="s">
        <v>562</v>
      </c>
      <c r="C171" s="137" t="s">
        <v>1676</v>
      </c>
      <c r="D171" s="130">
        <f>ROUND('Alimentazione CE Costi'!L17,2)</f>
        <v>0</v>
      </c>
      <c r="E171" s="130">
        <f>ROUND('Alimentazione CE Costi'!M17,2)</f>
        <v>0</v>
      </c>
      <c r="F171" s="92"/>
      <c r="G171" s="278"/>
      <c r="H171" s="131"/>
      <c r="J171" s="127"/>
      <c r="L171" s="131"/>
    </row>
    <row r="172" spans="1:12" ht="18.75">
      <c r="A172" s="261"/>
      <c r="B172" s="136" t="s">
        <v>564</v>
      </c>
      <c r="C172" s="137" t="s">
        <v>1677</v>
      </c>
      <c r="D172" s="130">
        <f>ROUND('Alimentazione CE Costi'!L18,2)</f>
        <v>0</v>
      </c>
      <c r="E172" s="130">
        <f>ROUND('Alimentazione CE Costi'!M18,2)</f>
        <v>0</v>
      </c>
      <c r="F172" s="92"/>
      <c r="G172" s="278"/>
      <c r="H172" s="131"/>
      <c r="J172" s="127"/>
      <c r="L172" s="131"/>
    </row>
    <row r="173" spans="1:12" ht="18.75">
      <c r="A173" s="261"/>
      <c r="B173" s="171" t="s">
        <v>566</v>
      </c>
      <c r="C173" s="172" t="s">
        <v>1678</v>
      </c>
      <c r="D173" s="173">
        <f t="shared" ref="D173" si="38">SUM(D174:D176)</f>
        <v>74881428</v>
      </c>
      <c r="E173" s="173">
        <f t="shared" ref="E173" si="39">SUM(E174:E176)</f>
        <v>87094892.620000005</v>
      </c>
      <c r="F173" s="475" t="s">
        <v>2123</v>
      </c>
      <c r="G173" s="278"/>
      <c r="H173" s="131"/>
      <c r="J173" s="127"/>
      <c r="L173" s="131"/>
    </row>
    <row r="174" spans="1:12" ht="18.75">
      <c r="A174" s="261"/>
      <c r="B174" s="136" t="s">
        <v>568</v>
      </c>
      <c r="C174" s="137" t="s">
        <v>1679</v>
      </c>
      <c r="D174" s="130">
        <f>ROUND('Alimentazione CE Costi'!L20+'Alimentazione CE Costi'!L21,2)</f>
        <v>67734374</v>
      </c>
      <c r="E174" s="130">
        <f>ROUND('Alimentazione CE Costi'!M20+'Alimentazione CE Costi'!M21,2)</f>
        <v>78803270.640000001</v>
      </c>
      <c r="F174" s="92"/>
      <c r="G174" s="278"/>
      <c r="H174" s="131"/>
      <c r="J174" s="127"/>
      <c r="L174" s="131"/>
    </row>
    <row r="175" spans="1:12" ht="18.75">
      <c r="A175" s="261"/>
      <c r="B175" s="136" t="s">
        <v>570</v>
      </c>
      <c r="C175" s="137" t="s">
        <v>1680</v>
      </c>
      <c r="D175" s="130">
        <f>ROUND('Alimentazione CE Costi'!L22+'Alimentazione CE Costi'!L23,2)</f>
        <v>170195</v>
      </c>
      <c r="E175" s="130">
        <f>ROUND('Alimentazione CE Costi'!M22+'Alimentazione CE Costi'!M23,2)</f>
        <v>189245</v>
      </c>
      <c r="F175" s="92"/>
      <c r="G175" s="278"/>
      <c r="H175" s="131"/>
      <c r="J175" s="127"/>
      <c r="L175" s="131"/>
    </row>
    <row r="176" spans="1:12" ht="18.75">
      <c r="A176" s="261"/>
      <c r="B176" s="136" t="s">
        <v>572</v>
      </c>
      <c r="C176" s="137" t="s">
        <v>1681</v>
      </c>
      <c r="D176" s="130">
        <f>ROUND('Alimentazione CE Costi'!L24+'Alimentazione CE Costi'!L25,2)</f>
        <v>6976859</v>
      </c>
      <c r="E176" s="130">
        <f>ROUND('Alimentazione CE Costi'!M24+'Alimentazione CE Costi'!M25,2)</f>
        <v>8102376.9800000004</v>
      </c>
      <c r="F176" s="92"/>
      <c r="G176" s="278"/>
      <c r="H176" s="131"/>
      <c r="J176" s="127"/>
      <c r="L176" s="131"/>
    </row>
    <row r="177" spans="1:12" ht="18.75">
      <c r="A177" s="261"/>
      <c r="B177" s="134" t="s">
        <v>574</v>
      </c>
      <c r="C177" s="135" t="s">
        <v>1682</v>
      </c>
      <c r="D177" s="140">
        <f>ROUND('Alimentazione CE Costi'!L26+'Alimentazione CE Costi'!L27,2)</f>
        <v>2632000</v>
      </c>
      <c r="E177" s="140">
        <f>ROUND('Alimentazione CE Costi'!M26+'Alimentazione CE Costi'!M27,2)</f>
        <v>2515948.41</v>
      </c>
      <c r="F177" s="473"/>
      <c r="G177" s="278"/>
      <c r="H177" s="131"/>
      <c r="J177" s="127"/>
      <c r="L177" s="131"/>
    </row>
    <row r="178" spans="1:12" ht="18.75">
      <c r="A178" s="261"/>
      <c r="B178" s="134" t="s">
        <v>576</v>
      </c>
      <c r="C178" s="135" t="s">
        <v>1683</v>
      </c>
      <c r="D178" s="140">
        <f>ROUND('Alimentazione CE Costi'!L28+'Alimentazione CE Costi'!L29,2)</f>
        <v>13919200</v>
      </c>
      <c r="E178" s="140">
        <f>ROUND('Alimentazione CE Costi'!M28+'Alimentazione CE Costi'!M29,2)</f>
        <v>12598876.84</v>
      </c>
      <c r="F178" s="473"/>
      <c r="G178" s="278"/>
      <c r="H178" s="131"/>
      <c r="J178" s="127"/>
      <c r="L178" s="131"/>
    </row>
    <row r="179" spans="1:12" ht="18.75">
      <c r="A179" s="261"/>
      <c r="B179" s="134" t="s">
        <v>578</v>
      </c>
      <c r="C179" s="135" t="s">
        <v>1684</v>
      </c>
      <c r="D179" s="140">
        <f>ROUND('Alimentazione CE Costi'!L30+'Alimentazione CE Costi'!L31,2)</f>
        <v>0</v>
      </c>
      <c r="E179" s="140">
        <f>ROUND('Alimentazione CE Costi'!M30+'Alimentazione CE Costi'!M31,2)</f>
        <v>0</v>
      </c>
      <c r="F179" s="473"/>
      <c r="G179" s="278"/>
      <c r="H179" s="131"/>
      <c r="J179" s="127"/>
      <c r="L179" s="131"/>
    </row>
    <row r="180" spans="1:12" ht="18.75">
      <c r="A180" s="261"/>
      <c r="B180" s="134" t="s">
        <v>580</v>
      </c>
      <c r="C180" s="135" t="s">
        <v>1685</v>
      </c>
      <c r="D180" s="140">
        <f>ROUND('Alimentazione CE Costi'!L32+'Alimentazione CE Costi'!L33,2)</f>
        <v>26900</v>
      </c>
      <c r="E180" s="140">
        <f>ROUND('Alimentazione CE Costi'!M32+'Alimentazione CE Costi'!M33,2)</f>
        <v>20896.400000000001</v>
      </c>
      <c r="F180" s="473"/>
      <c r="G180" s="278"/>
      <c r="H180" s="131"/>
      <c r="J180" s="127"/>
      <c r="L180" s="131"/>
    </row>
    <row r="181" spans="1:12" ht="18.75">
      <c r="A181" s="261"/>
      <c r="B181" s="134" t="s">
        <v>582</v>
      </c>
      <c r="C181" s="135" t="s">
        <v>1686</v>
      </c>
      <c r="D181" s="140">
        <f>ROUND('Alimentazione CE Costi'!L34+'Alimentazione CE Costi'!L35,2)</f>
        <v>3567000</v>
      </c>
      <c r="E181" s="140">
        <f>ROUND('Alimentazione CE Costi'!M34+'Alimentazione CE Costi'!M35,2)</f>
        <v>3536785.63</v>
      </c>
      <c r="F181" s="473"/>
      <c r="G181" s="278"/>
      <c r="H181" s="131"/>
      <c r="J181" s="127"/>
      <c r="L181" s="131"/>
    </row>
    <row r="182" spans="1:12" ht="25.5">
      <c r="A182" s="261" t="s">
        <v>1538</v>
      </c>
      <c r="B182" s="171" t="s">
        <v>584</v>
      </c>
      <c r="C182" s="172" t="s">
        <v>1687</v>
      </c>
      <c r="D182" s="173">
        <f t="shared" ref="D182" si="40">SUM(D183:D190)</f>
        <v>0</v>
      </c>
      <c r="E182" s="173">
        <f t="shared" ref="E182" si="41">SUM(E183:E190)</f>
        <v>0</v>
      </c>
      <c r="F182" s="473" t="s">
        <v>2123</v>
      </c>
      <c r="G182" s="278"/>
      <c r="J182" s="127"/>
      <c r="L182" s="131"/>
    </row>
    <row r="183" spans="1:12" ht="18.75">
      <c r="A183" s="261" t="s">
        <v>1538</v>
      </c>
      <c r="B183" s="134" t="s">
        <v>585</v>
      </c>
      <c r="C183" s="135" t="s">
        <v>1688</v>
      </c>
      <c r="D183" s="140">
        <f>ROUND('Alimentazione CE Costi'!L37+'Alimentazione CE Costi'!L38+'Alimentazione CE Costi'!L39,2)</f>
        <v>0</v>
      </c>
      <c r="E183" s="140">
        <f>ROUND('Alimentazione CE Costi'!M37+'Alimentazione CE Costi'!M38+'Alimentazione CE Costi'!M39,2)</f>
        <v>0</v>
      </c>
      <c r="F183" s="473"/>
      <c r="G183" s="278"/>
      <c r="J183" s="127"/>
      <c r="L183" s="131"/>
    </row>
    <row r="184" spans="1:12" ht="18.75">
      <c r="A184" s="267"/>
      <c r="B184" s="141"/>
      <c r="C184" s="142"/>
      <c r="D184" s="143"/>
      <c r="E184" s="143"/>
      <c r="F184" s="473"/>
      <c r="G184" s="278"/>
      <c r="J184" s="127"/>
      <c r="L184" s="131"/>
    </row>
    <row r="185" spans="1:12" ht="18.75">
      <c r="A185" s="261" t="s">
        <v>1538</v>
      </c>
      <c r="B185" s="134" t="s">
        <v>586</v>
      </c>
      <c r="C185" s="135" t="s">
        <v>1689</v>
      </c>
      <c r="D185" s="140">
        <f>ROUND('Alimentazione CE Costi'!L40+'Alimentazione CE Costi'!L41+'Alimentazione CE Costi'!L42,2)</f>
        <v>0</v>
      </c>
      <c r="E185" s="140">
        <f>ROUND('Alimentazione CE Costi'!M40+'Alimentazione CE Costi'!M41+'Alimentazione CE Costi'!M42,2)</f>
        <v>0</v>
      </c>
      <c r="F185" s="473"/>
      <c r="G185" s="278"/>
      <c r="J185" s="127"/>
      <c r="L185" s="131"/>
    </row>
    <row r="186" spans="1:12" ht="18.75">
      <c r="A186" s="261" t="s">
        <v>1538</v>
      </c>
      <c r="B186" s="134" t="s">
        <v>587</v>
      </c>
      <c r="C186" s="135" t="s">
        <v>1690</v>
      </c>
      <c r="D186" s="140">
        <f>ROUND('Alimentazione CE Costi'!L43,2)</f>
        <v>0</v>
      </c>
      <c r="E186" s="140">
        <f>ROUND('Alimentazione CE Costi'!M43,2)</f>
        <v>0</v>
      </c>
      <c r="F186" s="473"/>
      <c r="G186" s="278"/>
      <c r="J186" s="127"/>
      <c r="L186" s="131"/>
    </row>
    <row r="187" spans="1:12" ht="18.75">
      <c r="A187" s="261" t="s">
        <v>1538</v>
      </c>
      <c r="B187" s="134" t="s">
        <v>588</v>
      </c>
      <c r="C187" s="135" t="s">
        <v>1691</v>
      </c>
      <c r="D187" s="140">
        <f>ROUND('Alimentazione CE Costi'!L44,2)</f>
        <v>0</v>
      </c>
      <c r="E187" s="140">
        <f>ROUND('Alimentazione CE Costi'!M44,2)</f>
        <v>0</v>
      </c>
      <c r="F187" s="473"/>
      <c r="G187" s="278"/>
      <c r="J187" s="127"/>
      <c r="L187" s="131"/>
    </row>
    <row r="188" spans="1:12" ht="18.75">
      <c r="A188" s="261" t="s">
        <v>1538</v>
      </c>
      <c r="B188" s="134" t="s">
        <v>589</v>
      </c>
      <c r="C188" s="135" t="s">
        <v>1692</v>
      </c>
      <c r="D188" s="140">
        <f>ROUND('Alimentazione CE Costi'!L45,2)</f>
        <v>0</v>
      </c>
      <c r="E188" s="140">
        <f>ROUND('Alimentazione CE Costi'!M45,2)</f>
        <v>0</v>
      </c>
      <c r="F188" s="473"/>
      <c r="G188" s="278"/>
      <c r="J188" s="127"/>
      <c r="L188" s="131"/>
    </row>
    <row r="189" spans="1:12" ht="18.75">
      <c r="A189" s="261" t="s">
        <v>1538</v>
      </c>
      <c r="B189" s="134" t="s">
        <v>590</v>
      </c>
      <c r="C189" s="135" t="s">
        <v>1693</v>
      </c>
      <c r="D189" s="140">
        <f>ROUND('Alimentazione CE Costi'!L46,2)</f>
        <v>0</v>
      </c>
      <c r="E189" s="140">
        <f>ROUND('Alimentazione CE Costi'!M46,2)</f>
        <v>0</v>
      </c>
      <c r="F189" s="473"/>
      <c r="G189" s="278"/>
      <c r="J189" s="127"/>
      <c r="L189" s="131"/>
    </row>
    <row r="190" spans="1:12" ht="18.75">
      <c r="A190" s="261" t="s">
        <v>1538</v>
      </c>
      <c r="B190" s="134" t="s">
        <v>592</v>
      </c>
      <c r="C190" s="135" t="s">
        <v>1694</v>
      </c>
      <c r="D190" s="140">
        <f>ROUND('Alimentazione CE Costi'!L47,2)</f>
        <v>0</v>
      </c>
      <c r="E190" s="140">
        <f>ROUND('Alimentazione CE Costi'!M47,2)</f>
        <v>0</v>
      </c>
      <c r="F190" s="473"/>
      <c r="G190" s="278"/>
      <c r="J190" s="127"/>
      <c r="L190" s="131"/>
    </row>
    <row r="191" spans="1:12" ht="18.75">
      <c r="A191" s="261"/>
      <c r="B191" s="160" t="s">
        <v>594</v>
      </c>
      <c r="C191" s="161" t="s">
        <v>1695</v>
      </c>
      <c r="D191" s="159">
        <f t="shared" ref="D191" si="42">SUM(D192:D198)</f>
        <v>8861000</v>
      </c>
      <c r="E191" s="159">
        <f t="shared" ref="E191" si="43">SUM(E192:E198)</f>
        <v>7934201.4400000004</v>
      </c>
      <c r="F191" s="92" t="s">
        <v>2123</v>
      </c>
      <c r="G191" s="278"/>
      <c r="H191" s="131"/>
      <c r="J191" s="127"/>
      <c r="L191" s="131"/>
    </row>
    <row r="192" spans="1:12" ht="18.75">
      <c r="A192" s="261"/>
      <c r="B192" s="134" t="s">
        <v>596</v>
      </c>
      <c r="C192" s="135" t="s">
        <v>1696</v>
      </c>
      <c r="D192" s="130">
        <f>ROUND('Alimentazione CE Costi'!L49+'Alimentazione CE Costi'!L50,2)</f>
        <v>88300</v>
      </c>
      <c r="E192" s="130">
        <f>ROUND('Alimentazione CE Costi'!M49+'Alimentazione CE Costi'!M50,2)</f>
        <v>89057.75</v>
      </c>
      <c r="F192" s="92"/>
      <c r="G192" s="278"/>
      <c r="H192" s="131"/>
      <c r="J192" s="127"/>
      <c r="L192" s="131"/>
    </row>
    <row r="193" spans="1:12" ht="25.5">
      <c r="A193" s="261"/>
      <c r="B193" s="134" t="s">
        <v>598</v>
      </c>
      <c r="C193" s="135" t="s">
        <v>1697</v>
      </c>
      <c r="D193" s="130">
        <f>ROUND('Alimentazione CE Costi'!L51+'Alimentazione CE Costi'!L52,2)</f>
        <v>6520000</v>
      </c>
      <c r="E193" s="130">
        <f>ROUND('Alimentazione CE Costi'!M51+'Alimentazione CE Costi'!M52,2)</f>
        <v>5595422.0999999996</v>
      </c>
      <c r="F193" s="92"/>
      <c r="G193" s="278"/>
      <c r="H193" s="131"/>
      <c r="J193" s="127"/>
      <c r="L193" s="131"/>
    </row>
    <row r="194" spans="1:12" ht="18.75">
      <c r="A194" s="261"/>
      <c r="B194" s="134" t="s">
        <v>600</v>
      </c>
      <c r="C194" s="135" t="s">
        <v>1698</v>
      </c>
      <c r="D194" s="130">
        <f>ROUND('Alimentazione CE Costi'!L53+'Alimentazione CE Costi'!L54,2)</f>
        <v>0</v>
      </c>
      <c r="E194" s="130">
        <f>ROUND('Alimentazione CE Costi'!M53+'Alimentazione CE Costi'!M54,2)</f>
        <v>3789.49</v>
      </c>
      <c r="F194" s="92"/>
      <c r="G194" s="278"/>
      <c r="H194" s="131"/>
      <c r="J194" s="127"/>
      <c r="L194" s="131"/>
    </row>
    <row r="195" spans="1:12" ht="18.75">
      <c r="A195" s="261"/>
      <c r="B195" s="134" t="s">
        <v>602</v>
      </c>
      <c r="C195" s="135" t="s">
        <v>1699</v>
      </c>
      <c r="D195" s="130">
        <f>ROUND('Alimentazione CE Costi'!L56+'Alimentazione CE Costi'!L57+'Alimentazione CE Costi'!L58+'Alimentazione CE Costi'!L59,2)</f>
        <v>2176000</v>
      </c>
      <c r="E195" s="130">
        <f>ROUND('Alimentazione CE Costi'!M56+'Alimentazione CE Costi'!M57+'Alimentazione CE Costi'!M58+'Alimentazione CE Costi'!M59,2)</f>
        <v>2179478.81</v>
      </c>
      <c r="F195" s="92"/>
      <c r="G195" s="278"/>
      <c r="H195" s="131"/>
      <c r="J195" s="127"/>
      <c r="L195" s="131"/>
    </row>
    <row r="196" spans="1:12" ht="18.75">
      <c r="A196" s="261"/>
      <c r="B196" s="134" t="s">
        <v>607</v>
      </c>
      <c r="C196" s="135" t="s">
        <v>1700</v>
      </c>
      <c r="D196" s="130">
        <f>ROUND('Alimentazione CE Costi'!L61+'Alimentazione CE Costi'!L62+'Alimentazione CE Costi'!L63,2)</f>
        <v>36900</v>
      </c>
      <c r="E196" s="130">
        <f>ROUND('Alimentazione CE Costi'!M61+'Alimentazione CE Costi'!M62+'Alimentazione CE Costi'!M63,2)</f>
        <v>14361.9</v>
      </c>
      <c r="F196" s="92"/>
      <c r="G196" s="278"/>
      <c r="H196" s="131"/>
      <c r="J196" s="127"/>
      <c r="L196" s="131"/>
    </row>
    <row r="197" spans="1:12" ht="18.75">
      <c r="A197" s="261"/>
      <c r="B197" s="134" t="s">
        <v>611</v>
      </c>
      <c r="C197" s="135" t="s">
        <v>1701</v>
      </c>
      <c r="D197" s="130">
        <f>+ROUND('Alimentazione CE Costi'!L64+'Alimentazione CE Costi'!L65,2)</f>
        <v>39800</v>
      </c>
      <c r="E197" s="130">
        <f>+ROUND('Alimentazione CE Costi'!M64+'Alimentazione CE Costi'!M65,2)</f>
        <v>52091.39</v>
      </c>
      <c r="F197" s="92"/>
      <c r="G197" s="278"/>
      <c r="H197" s="131"/>
      <c r="J197" s="127"/>
      <c r="L197" s="131"/>
    </row>
    <row r="198" spans="1:12" ht="25.5">
      <c r="A198" s="261" t="s">
        <v>1538</v>
      </c>
      <c r="B198" s="134" t="s">
        <v>613</v>
      </c>
      <c r="C198" s="135" t="s">
        <v>1702</v>
      </c>
      <c r="D198" s="130">
        <f>ROUND(SUM('Alimentazione CE Costi'!L67:L72),2)</f>
        <v>0</v>
      </c>
      <c r="E198" s="130">
        <f>ROUND(SUM('Alimentazione CE Costi'!M67:M72),2)</f>
        <v>0</v>
      </c>
      <c r="F198" s="92"/>
      <c r="G198" s="278"/>
      <c r="H198" s="131"/>
      <c r="J198" s="127"/>
      <c r="L198" s="131"/>
    </row>
    <row r="199" spans="1:12" ht="18.75">
      <c r="A199" s="261"/>
      <c r="B199" s="165" t="s">
        <v>616</v>
      </c>
      <c r="C199" s="166" t="s">
        <v>1703</v>
      </c>
      <c r="D199" s="167">
        <f t="shared" ref="D199" si="44">+D200+D330</f>
        <v>26480409.060000002</v>
      </c>
      <c r="E199" s="167">
        <f t="shared" ref="E199" si="45">+E200+E330</f>
        <v>25384566.029999997</v>
      </c>
      <c r="F199" s="92" t="s">
        <v>2123</v>
      </c>
      <c r="G199" s="278"/>
      <c r="H199" s="131"/>
      <c r="J199" s="127"/>
      <c r="L199" s="131"/>
    </row>
    <row r="200" spans="1:12" ht="18.75">
      <c r="A200" s="261"/>
      <c r="B200" s="160" t="s">
        <v>618</v>
      </c>
      <c r="C200" s="161" t="s">
        <v>1704</v>
      </c>
      <c r="D200" s="159">
        <f t="shared" ref="D200" si="46">+D201+D209+D213+D232+D238+D243+D248+D258+D264+D271+D277+D282+D291+D299+D307+D321+D329</f>
        <v>8934096.1400000006</v>
      </c>
      <c r="E200" s="159">
        <f t="shared" ref="E200" si="47">+E201+E209+E213+E232+E238+E243+E248+E258+E264+E271+E277+E282+E291+E299+E307+E321+E329</f>
        <v>6968166.9200000009</v>
      </c>
      <c r="F200" s="92" t="s">
        <v>2123</v>
      </c>
      <c r="G200" s="278"/>
      <c r="H200" s="131"/>
      <c r="J200" s="127"/>
      <c r="L200" s="131"/>
    </row>
    <row r="201" spans="1:12" ht="25.5">
      <c r="A201" s="261"/>
      <c r="B201" s="186" t="s">
        <v>620</v>
      </c>
      <c r="C201" s="187" t="s">
        <v>1705</v>
      </c>
      <c r="D201" s="173">
        <f t="shared" ref="D201" si="48">+D202+D207+D208</f>
        <v>0</v>
      </c>
      <c r="E201" s="173">
        <f t="shared" ref="E201" si="49">+E202+E207+E208</f>
        <v>0</v>
      </c>
      <c r="F201" s="92" t="s">
        <v>2123</v>
      </c>
      <c r="G201" s="278"/>
      <c r="H201" s="131"/>
      <c r="J201" s="127"/>
      <c r="L201" s="131"/>
    </row>
    <row r="202" spans="1:12" ht="18.75">
      <c r="A202" s="261"/>
      <c r="B202" s="177" t="s">
        <v>622</v>
      </c>
      <c r="C202" s="178" t="s">
        <v>1706</v>
      </c>
      <c r="D202" s="176">
        <f t="shared" ref="D202" si="50">SUM(D203:D206)</f>
        <v>0</v>
      </c>
      <c r="E202" s="176">
        <f t="shared" ref="E202" si="51">SUM(E203:E206)</f>
        <v>0</v>
      </c>
      <c r="F202" s="92" t="s">
        <v>2123</v>
      </c>
      <c r="G202" s="278"/>
      <c r="H202" s="131"/>
      <c r="J202" s="127"/>
      <c r="L202" s="131"/>
    </row>
    <row r="203" spans="1:12" ht="18.75">
      <c r="A203" s="261"/>
      <c r="B203" s="134" t="s">
        <v>624</v>
      </c>
      <c r="C203" s="135" t="s">
        <v>1707</v>
      </c>
      <c r="D203" s="130">
        <f>+ROUND(SUM('Alimentazione CE Costi'!L78:L88),2)</f>
        <v>0</v>
      </c>
      <c r="E203" s="130">
        <f>+ROUND(SUM('Alimentazione CE Costi'!M78:M88),2)</f>
        <v>0</v>
      </c>
      <c r="F203" s="92"/>
      <c r="G203" s="278"/>
      <c r="H203" s="131"/>
      <c r="J203" s="127"/>
      <c r="L203" s="131"/>
    </row>
    <row r="204" spans="1:12" ht="18.75">
      <c r="A204" s="261"/>
      <c r="B204" s="134" t="s">
        <v>637</v>
      </c>
      <c r="C204" s="135" t="s">
        <v>1708</v>
      </c>
      <c r="D204" s="130">
        <f>+ROUND(SUM('Alimentazione CE Costi'!L90:L100),2)</f>
        <v>0</v>
      </c>
      <c r="E204" s="130">
        <f>+ROUND(SUM('Alimentazione CE Costi'!M90:M100),2)</f>
        <v>0</v>
      </c>
      <c r="F204" s="92"/>
      <c r="G204" s="278"/>
      <c r="H204" s="131"/>
      <c r="J204" s="127"/>
      <c r="L204" s="131"/>
    </row>
    <row r="205" spans="1:12" ht="18.75">
      <c r="A205" s="261"/>
      <c r="B205" s="134" t="s">
        <v>639</v>
      </c>
      <c r="C205" s="135" t="s">
        <v>1709</v>
      </c>
      <c r="D205" s="130">
        <f>+ROUND(SUM('Alimentazione CE Costi'!L102:L115),2)</f>
        <v>0</v>
      </c>
      <c r="E205" s="130">
        <f>+ROUND(SUM('Alimentazione CE Costi'!M102:M115),2)</f>
        <v>0</v>
      </c>
      <c r="F205" s="92"/>
      <c r="G205" s="278"/>
      <c r="H205" s="131"/>
      <c r="J205" s="127"/>
      <c r="L205" s="131"/>
    </row>
    <row r="206" spans="1:12" ht="25.5">
      <c r="A206" s="261"/>
      <c r="B206" s="134" t="s">
        <v>655</v>
      </c>
      <c r="C206" s="135" t="s">
        <v>1710</v>
      </c>
      <c r="D206" s="130">
        <f>+ROUND(SUM('Alimentazione CE Costi'!L117:L124),2)</f>
        <v>0</v>
      </c>
      <c r="E206" s="130">
        <f>+ROUND(SUM('Alimentazione CE Costi'!M117:M124),2)</f>
        <v>0</v>
      </c>
      <c r="F206" s="92"/>
      <c r="G206" s="278"/>
      <c r="H206" s="131"/>
      <c r="J206" s="127"/>
      <c r="L206" s="131"/>
    </row>
    <row r="207" spans="1:12" ht="25.5">
      <c r="A207" s="261" t="s">
        <v>1538</v>
      </c>
      <c r="B207" s="134" t="s">
        <v>659</v>
      </c>
      <c r="C207" s="135" t="s">
        <v>1711</v>
      </c>
      <c r="D207" s="130">
        <f>+'Alimentazione CE Costi'!L125</f>
        <v>0</v>
      </c>
      <c r="E207" s="130">
        <f>+'Alimentazione CE Costi'!M125</f>
        <v>0</v>
      </c>
      <c r="F207" s="92"/>
      <c r="G207" s="278"/>
      <c r="H207" s="131"/>
      <c r="J207" s="127"/>
      <c r="L207" s="131"/>
    </row>
    <row r="208" spans="1:12" ht="25.5">
      <c r="A208" s="261" t="s">
        <v>1583</v>
      </c>
      <c r="B208" s="134" t="s">
        <v>661</v>
      </c>
      <c r="C208" s="135" t="s">
        <v>1712</v>
      </c>
      <c r="D208" s="130">
        <f>+'Alimentazione CE Costi'!L126</f>
        <v>0</v>
      </c>
      <c r="E208" s="130">
        <f>+'Alimentazione CE Costi'!M126</f>
        <v>0</v>
      </c>
      <c r="F208" s="92"/>
      <c r="G208" s="278"/>
      <c r="H208" s="131"/>
      <c r="J208" s="127"/>
      <c r="L208" s="131"/>
    </row>
    <row r="209" spans="1:12" ht="18.75">
      <c r="A209" s="261"/>
      <c r="B209" s="186" t="s">
        <v>663</v>
      </c>
      <c r="C209" s="187" t="s">
        <v>1713</v>
      </c>
      <c r="D209" s="173">
        <f t="shared" ref="D209" si="52">+D210+D211+D212</f>
        <v>0</v>
      </c>
      <c r="E209" s="173">
        <f t="shared" ref="E209" si="53">+E210+E211+E212</f>
        <v>0</v>
      </c>
      <c r="F209" s="92" t="s">
        <v>2123</v>
      </c>
      <c r="G209" s="278"/>
      <c r="H209" s="131"/>
      <c r="J209" s="127"/>
      <c r="L209" s="131"/>
    </row>
    <row r="210" spans="1:12" ht="18.75">
      <c r="A210" s="261"/>
      <c r="B210" s="134" t="s">
        <v>664</v>
      </c>
      <c r="C210" s="135" t="s">
        <v>1714</v>
      </c>
      <c r="D210" s="130">
        <f>+'Alimentazione CE Costi'!L129+'Alimentazione CE Costi'!L130</f>
        <v>0</v>
      </c>
      <c r="E210" s="130">
        <f>+'Alimentazione CE Costi'!M129+'Alimentazione CE Costi'!M130</f>
        <v>0</v>
      </c>
      <c r="F210" s="92"/>
      <c r="G210" s="278"/>
      <c r="H210" s="131"/>
      <c r="J210" s="127"/>
      <c r="L210" s="131"/>
    </row>
    <row r="211" spans="1:12" ht="25.5">
      <c r="A211" s="261" t="s">
        <v>1538</v>
      </c>
      <c r="B211" s="134" t="s">
        <v>668</v>
      </c>
      <c r="C211" s="135" t="s">
        <v>1715</v>
      </c>
      <c r="D211" s="130">
        <f>+'Alimentazione CE Costi'!L131</f>
        <v>0</v>
      </c>
      <c r="E211" s="130">
        <f>+'Alimentazione CE Costi'!M131</f>
        <v>0</v>
      </c>
      <c r="F211" s="92"/>
      <c r="G211" s="278"/>
      <c r="H211" s="131"/>
      <c r="J211" s="127"/>
      <c r="L211" s="131"/>
    </row>
    <row r="212" spans="1:12" ht="18.75">
      <c r="A212" s="263" t="s">
        <v>1583</v>
      </c>
      <c r="B212" s="134" t="s">
        <v>670</v>
      </c>
      <c r="C212" s="135" t="s">
        <v>1716</v>
      </c>
      <c r="D212" s="130">
        <f>+'Alimentazione CE Costi'!L132</f>
        <v>0</v>
      </c>
      <c r="E212" s="130">
        <f>+'Alimentazione CE Costi'!M132</f>
        <v>0</v>
      </c>
      <c r="F212" s="473"/>
      <c r="G212" s="278"/>
      <c r="H212" s="131"/>
      <c r="J212" s="127"/>
      <c r="L212" s="131"/>
    </row>
    <row r="213" spans="1:12" ht="25.5">
      <c r="A213" s="263"/>
      <c r="B213" s="186" t="s">
        <v>672</v>
      </c>
      <c r="C213" s="187" t="s">
        <v>1717</v>
      </c>
      <c r="D213" s="173">
        <f t="shared" ref="D213" si="54">+D214+D215+D216+D217+D218+D219+D220+D221+D230+D231</f>
        <v>589</v>
      </c>
      <c r="E213" s="173">
        <f t="shared" ref="E213" si="55">+E214+E215+E216+E217+E218+E219+E220+E221+E230+E231</f>
        <v>959.34</v>
      </c>
      <c r="F213" s="92" t="s">
        <v>2123</v>
      </c>
      <c r="G213" s="278"/>
      <c r="H213" s="131"/>
      <c r="J213" s="127"/>
      <c r="L213" s="131"/>
    </row>
    <row r="214" spans="1:12" ht="25.5">
      <c r="A214" s="268" t="s">
        <v>1538</v>
      </c>
      <c r="B214" s="134" t="s">
        <v>674</v>
      </c>
      <c r="C214" s="135" t="s">
        <v>1718</v>
      </c>
      <c r="D214" s="130">
        <f>+'Alimentazione CE Costi'!L135+'Alimentazione CE Costi'!L136</f>
        <v>589</v>
      </c>
      <c r="E214" s="130">
        <f>+'Alimentazione CE Costi'!M135+'Alimentazione CE Costi'!M136</f>
        <v>588.6</v>
      </c>
      <c r="F214" s="473"/>
      <c r="G214" s="278"/>
      <c r="H214" s="131"/>
      <c r="J214" s="127"/>
      <c r="L214" s="131"/>
    </row>
    <row r="215" spans="1:12" ht="38.25">
      <c r="A215" s="268" t="s">
        <v>1538</v>
      </c>
      <c r="B215" s="134" t="s">
        <v>678</v>
      </c>
      <c r="C215" s="135" t="s">
        <v>1719</v>
      </c>
      <c r="D215" s="130">
        <f>+'Alimentazione CE Costi'!L137</f>
        <v>0</v>
      </c>
      <c r="E215" s="130">
        <f>+'Alimentazione CE Costi'!M137</f>
        <v>0</v>
      </c>
      <c r="F215" s="473"/>
      <c r="G215" s="278"/>
      <c r="H215" s="131"/>
      <c r="J215" s="127"/>
      <c r="L215" s="131"/>
    </row>
    <row r="216" spans="1:12" ht="18.75">
      <c r="A216" s="263"/>
      <c r="B216" s="134" t="s">
        <v>680</v>
      </c>
      <c r="C216" s="135" t="s">
        <v>1720</v>
      </c>
      <c r="D216" s="130">
        <f>+'Alimentazione CE Costi'!L138</f>
        <v>0</v>
      </c>
      <c r="E216" s="130">
        <f>+'Alimentazione CE Costi'!M138</f>
        <v>0</v>
      </c>
      <c r="F216" s="473"/>
      <c r="G216" s="278"/>
      <c r="H216" s="131"/>
      <c r="J216" s="127"/>
      <c r="L216" s="131"/>
    </row>
    <row r="217" spans="1:12" ht="25.5">
      <c r="A217" s="263"/>
      <c r="B217" s="134" t="s">
        <v>682</v>
      </c>
      <c r="C217" s="135" t="s">
        <v>1721</v>
      </c>
      <c r="D217" s="130">
        <f>+'Alimentazione CE Costi'!L139</f>
        <v>0</v>
      </c>
      <c r="E217" s="130">
        <f>+'Alimentazione CE Costi'!M139</f>
        <v>0</v>
      </c>
      <c r="F217" s="473"/>
      <c r="G217" s="278"/>
      <c r="H217" s="131"/>
      <c r="J217" s="127"/>
      <c r="L217" s="131"/>
    </row>
    <row r="218" spans="1:12" ht="18.75">
      <c r="A218" s="263" t="s">
        <v>1583</v>
      </c>
      <c r="B218" s="134" t="s">
        <v>683</v>
      </c>
      <c r="C218" s="135" t="s">
        <v>1722</v>
      </c>
      <c r="D218" s="130">
        <f>+'Alimentazione CE Costi'!L141+'Alimentazione CE Costi'!L142</f>
        <v>0</v>
      </c>
      <c r="E218" s="130">
        <f>+'Alimentazione CE Costi'!M141+'Alimentazione CE Costi'!M142</f>
        <v>0</v>
      </c>
      <c r="F218" s="473"/>
      <c r="G218" s="278"/>
      <c r="H218" s="131"/>
      <c r="J218" s="127"/>
      <c r="L218" s="131"/>
    </row>
    <row r="219" spans="1:12" ht="25.5">
      <c r="A219" s="263" t="s">
        <v>1583</v>
      </c>
      <c r="B219" s="134" t="s">
        <v>687</v>
      </c>
      <c r="C219" s="135" t="s">
        <v>1723</v>
      </c>
      <c r="D219" s="130">
        <f>+'Alimentazione CE Costi'!L143</f>
        <v>0</v>
      </c>
      <c r="E219" s="130">
        <f>+'Alimentazione CE Costi'!M143</f>
        <v>0</v>
      </c>
      <c r="F219" s="473"/>
      <c r="G219" s="278"/>
      <c r="H219" s="131"/>
      <c r="J219" s="127"/>
      <c r="L219" s="131"/>
    </row>
    <row r="220" spans="1:12" ht="18.75">
      <c r="A220" s="263"/>
      <c r="B220" s="134" t="s">
        <v>689</v>
      </c>
      <c r="C220" s="135" t="s">
        <v>1724</v>
      </c>
      <c r="D220" s="130">
        <f>+ROUND(SUM('Alimentazione CE Costi'!L145:L151),2)</f>
        <v>0</v>
      </c>
      <c r="E220" s="130">
        <f>+ROUND(SUM('Alimentazione CE Costi'!M145:M151),2)</f>
        <v>0</v>
      </c>
      <c r="F220" s="473"/>
      <c r="G220" s="278"/>
      <c r="H220" s="131"/>
      <c r="J220" s="127"/>
      <c r="L220" s="131"/>
    </row>
    <row r="221" spans="1:12" ht="18.75">
      <c r="A221" s="263"/>
      <c r="B221" s="177" t="s">
        <v>693</v>
      </c>
      <c r="C221" s="178" t="s">
        <v>1725</v>
      </c>
      <c r="D221" s="176">
        <f t="shared" ref="D221" si="56">SUM(D222:D229)</f>
        <v>0</v>
      </c>
      <c r="E221" s="176">
        <f t="shared" ref="E221" si="57">SUM(E222:E229)</f>
        <v>370.74</v>
      </c>
      <c r="F221" s="92" t="s">
        <v>2123</v>
      </c>
      <c r="G221" s="278"/>
      <c r="H221" s="131"/>
      <c r="J221" s="127"/>
      <c r="L221" s="131"/>
    </row>
    <row r="222" spans="1:12" ht="25.5">
      <c r="A222" s="263"/>
      <c r="B222" s="136" t="s">
        <v>695</v>
      </c>
      <c r="C222" s="137" t="s">
        <v>1726</v>
      </c>
      <c r="D222" s="130">
        <f>+'Alimentazione CE Costi'!L153</f>
        <v>0</v>
      </c>
      <c r="E222" s="130">
        <f>+'Alimentazione CE Costi'!M153</f>
        <v>0</v>
      </c>
      <c r="F222" s="473"/>
      <c r="G222" s="278"/>
      <c r="H222" s="131"/>
      <c r="J222" s="127"/>
      <c r="L222" s="131"/>
    </row>
    <row r="223" spans="1:12" ht="38.25">
      <c r="A223" s="263"/>
      <c r="B223" s="136" t="s">
        <v>697</v>
      </c>
      <c r="C223" s="137" t="s">
        <v>1727</v>
      </c>
      <c r="D223" s="130">
        <f>+'Alimentazione CE Costi'!L154</f>
        <v>0</v>
      </c>
      <c r="E223" s="130">
        <f>+'Alimentazione CE Costi'!M154</f>
        <v>0</v>
      </c>
      <c r="F223" s="473"/>
      <c r="G223" s="278"/>
      <c r="H223" s="131"/>
      <c r="J223" s="127"/>
      <c r="L223" s="131"/>
    </row>
    <row r="224" spans="1:12" ht="25.5">
      <c r="A224" s="263"/>
      <c r="B224" s="136" t="s">
        <v>699</v>
      </c>
      <c r="C224" s="137" t="s">
        <v>1728</v>
      </c>
      <c r="D224" s="130">
        <f>+'Alimentazione CE Costi'!L155</f>
        <v>0</v>
      </c>
      <c r="E224" s="130">
        <f>+'Alimentazione CE Costi'!M155</f>
        <v>0</v>
      </c>
      <c r="F224" s="473"/>
      <c r="G224" s="278"/>
      <c r="H224" s="131"/>
      <c r="J224" s="127"/>
      <c r="L224" s="131"/>
    </row>
    <row r="225" spans="1:12" ht="38.25">
      <c r="A225" s="263"/>
      <c r="B225" s="136" t="s">
        <v>701</v>
      </c>
      <c r="C225" s="137" t="s">
        <v>1729</v>
      </c>
      <c r="D225" s="130">
        <f>+'Alimentazione CE Costi'!L156</f>
        <v>0</v>
      </c>
      <c r="E225" s="130">
        <f>+'Alimentazione CE Costi'!M156</f>
        <v>0</v>
      </c>
      <c r="F225" s="473"/>
      <c r="G225" s="278"/>
      <c r="H225" s="131"/>
      <c r="J225" s="127"/>
      <c r="L225" s="131"/>
    </row>
    <row r="226" spans="1:12" ht="25.5">
      <c r="A226" s="263"/>
      <c r="B226" s="136" t="s">
        <v>703</v>
      </c>
      <c r="C226" s="137" t="s">
        <v>1730</v>
      </c>
      <c r="D226" s="130">
        <f>+'Alimentazione CE Costi'!L157</f>
        <v>0</v>
      </c>
      <c r="E226" s="130">
        <f>+'Alimentazione CE Costi'!M157</f>
        <v>370.74</v>
      </c>
      <c r="F226" s="473"/>
      <c r="G226" s="278"/>
      <c r="H226" s="131"/>
      <c r="J226" s="127"/>
      <c r="L226" s="131"/>
    </row>
    <row r="227" spans="1:12" ht="25.5">
      <c r="A227" s="263"/>
      <c r="B227" s="136" t="s">
        <v>705</v>
      </c>
      <c r="C227" s="137" t="s">
        <v>1731</v>
      </c>
      <c r="D227" s="130">
        <f>+'Alimentazione CE Costi'!L158</f>
        <v>0</v>
      </c>
      <c r="E227" s="130">
        <f>+'Alimentazione CE Costi'!M158</f>
        <v>0</v>
      </c>
      <c r="F227" s="473"/>
      <c r="G227" s="278"/>
      <c r="H227" s="131"/>
      <c r="J227" s="127"/>
      <c r="L227" s="131"/>
    </row>
    <row r="228" spans="1:12" ht="25.5">
      <c r="A228" s="263"/>
      <c r="B228" s="136" t="s">
        <v>707</v>
      </c>
      <c r="C228" s="137" t="s">
        <v>1732</v>
      </c>
      <c r="D228" s="130">
        <f>+'Alimentazione CE Costi'!L159</f>
        <v>0</v>
      </c>
      <c r="E228" s="130">
        <f>+'Alimentazione CE Costi'!M159</f>
        <v>0</v>
      </c>
      <c r="F228" s="473"/>
      <c r="G228" s="278"/>
      <c r="H228" s="131"/>
      <c r="J228" s="127"/>
      <c r="L228" s="131"/>
    </row>
    <row r="229" spans="1:12" ht="25.5">
      <c r="A229" s="263"/>
      <c r="B229" s="136" t="s">
        <v>709</v>
      </c>
      <c r="C229" s="137" t="s">
        <v>1733</v>
      </c>
      <c r="D229" s="130">
        <f>+'Alimentazione CE Costi'!L160</f>
        <v>0</v>
      </c>
      <c r="E229" s="130">
        <f>+'Alimentazione CE Costi'!M160</f>
        <v>0</v>
      </c>
      <c r="F229" s="473"/>
      <c r="G229" s="278"/>
      <c r="H229" s="131"/>
      <c r="J229" s="127"/>
      <c r="L229" s="131"/>
    </row>
    <row r="230" spans="1:12" ht="25.5">
      <c r="A230" s="263"/>
      <c r="B230" s="134" t="s">
        <v>711</v>
      </c>
      <c r="C230" s="135" t="s">
        <v>1734</v>
      </c>
      <c r="D230" s="130">
        <f>+'Alimentazione CE Costi'!L161</f>
        <v>0</v>
      </c>
      <c r="E230" s="130">
        <f>+'Alimentazione CE Costi'!M161</f>
        <v>0</v>
      </c>
      <c r="F230" s="473"/>
      <c r="G230" s="278"/>
      <c r="H230" s="131"/>
      <c r="J230" s="127"/>
      <c r="L230" s="131"/>
    </row>
    <row r="231" spans="1:12" ht="51">
      <c r="A231" s="263"/>
      <c r="B231" s="136" t="s">
        <v>713</v>
      </c>
      <c r="C231" s="137" t="s">
        <v>1735</v>
      </c>
      <c r="D231" s="130">
        <f>+'Alimentazione CE Costi'!L162</f>
        <v>0</v>
      </c>
      <c r="E231" s="130">
        <f>+'Alimentazione CE Costi'!M162</f>
        <v>0</v>
      </c>
      <c r="F231" s="473"/>
      <c r="G231" s="278"/>
      <c r="H231" s="131"/>
      <c r="J231" s="127"/>
      <c r="L231" s="131"/>
    </row>
    <row r="232" spans="1:12" ht="25.5">
      <c r="A232" s="261"/>
      <c r="B232" s="186" t="s">
        <v>715</v>
      </c>
      <c r="C232" s="187" t="s">
        <v>1736</v>
      </c>
      <c r="D232" s="173">
        <f t="shared" ref="D232" si="58">SUM(D233:D237)</f>
        <v>0</v>
      </c>
      <c r="E232" s="173">
        <f t="shared" ref="E232" si="59">SUM(E233:E237)</f>
        <v>0</v>
      </c>
      <c r="F232" s="92" t="s">
        <v>2123</v>
      </c>
      <c r="G232" s="278"/>
      <c r="H232" s="131"/>
      <c r="J232" s="127"/>
      <c r="L232" s="131"/>
    </row>
    <row r="233" spans="1:12" ht="25.5">
      <c r="A233" s="261" t="s">
        <v>1538</v>
      </c>
      <c r="B233" s="134" t="s">
        <v>716</v>
      </c>
      <c r="C233" s="135" t="s">
        <v>1737</v>
      </c>
      <c r="D233" s="130">
        <f>+'Alimentazione CE Costi'!L164</f>
        <v>0</v>
      </c>
      <c r="E233" s="130">
        <f>+'Alimentazione CE Costi'!M164</f>
        <v>0</v>
      </c>
      <c r="F233" s="92"/>
      <c r="G233" s="278"/>
      <c r="H233" s="131"/>
      <c r="J233" s="127"/>
      <c r="L233" s="131"/>
    </row>
    <row r="234" spans="1:12" ht="18.75">
      <c r="A234" s="265"/>
      <c r="B234" s="134" t="s">
        <v>717</v>
      </c>
      <c r="C234" s="135" t="s">
        <v>1738</v>
      </c>
      <c r="D234" s="130">
        <f>+'Alimentazione CE Costi'!L165</f>
        <v>0</v>
      </c>
      <c r="E234" s="130">
        <f>+'Alimentazione CE Costi'!M165</f>
        <v>0</v>
      </c>
      <c r="F234" s="92"/>
      <c r="G234" s="278"/>
      <c r="H234" s="131"/>
      <c r="J234" s="127"/>
      <c r="L234" s="131"/>
    </row>
    <row r="235" spans="1:12" ht="25.5">
      <c r="A235" s="265" t="s">
        <v>1587</v>
      </c>
      <c r="B235" s="134" t="s">
        <v>719</v>
      </c>
      <c r="C235" s="135" t="s">
        <v>1739</v>
      </c>
      <c r="D235" s="130">
        <f>+'Alimentazione CE Costi'!L166</f>
        <v>0</v>
      </c>
      <c r="E235" s="130">
        <f>+'Alimentazione CE Costi'!M166</f>
        <v>0</v>
      </c>
      <c r="F235" s="92"/>
      <c r="G235" s="278"/>
      <c r="H235" s="131"/>
      <c r="J235" s="127"/>
      <c r="L235" s="131"/>
    </row>
    <row r="236" spans="1:12" ht="18.75">
      <c r="A236" s="265"/>
      <c r="B236" s="134" t="s">
        <v>721</v>
      </c>
      <c r="C236" s="135" t="s">
        <v>1740</v>
      </c>
      <c r="D236" s="130">
        <f>+'Alimentazione CE Costi'!L168+'Alimentazione CE Costi'!L169</f>
        <v>0</v>
      </c>
      <c r="E236" s="130">
        <f>+'Alimentazione CE Costi'!M168+'Alimentazione CE Costi'!M169</f>
        <v>0</v>
      </c>
      <c r="F236" s="92"/>
      <c r="G236" s="278"/>
      <c r="H236" s="131"/>
      <c r="J236" s="127"/>
      <c r="L236" s="131"/>
    </row>
    <row r="237" spans="1:12" ht="18.75">
      <c r="A237" s="265"/>
      <c r="B237" s="134" t="s">
        <v>725</v>
      </c>
      <c r="C237" s="135" t="s">
        <v>1741</v>
      </c>
      <c r="D237" s="130">
        <f>+'Alimentazione CE Costi'!L171+'Alimentazione CE Costi'!L172</f>
        <v>0</v>
      </c>
      <c r="E237" s="130">
        <f>+'Alimentazione CE Costi'!M171+'Alimentazione CE Costi'!M172</f>
        <v>0</v>
      </c>
      <c r="F237" s="92"/>
      <c r="G237" s="278"/>
      <c r="H237" s="131"/>
      <c r="J237" s="127"/>
      <c r="L237" s="131"/>
    </row>
    <row r="238" spans="1:12" ht="25.5">
      <c r="A238" s="261"/>
      <c r="B238" s="186" t="s">
        <v>727</v>
      </c>
      <c r="C238" s="187" t="s">
        <v>1742</v>
      </c>
      <c r="D238" s="173">
        <f t="shared" ref="D238" si="60">SUM(D239:D242)</f>
        <v>0</v>
      </c>
      <c r="E238" s="173">
        <f t="shared" ref="E238" si="61">SUM(E239:E242)</f>
        <v>0</v>
      </c>
      <c r="F238" s="92" t="s">
        <v>2123</v>
      </c>
      <c r="G238" s="278"/>
      <c r="H238" s="131"/>
      <c r="J238" s="127"/>
      <c r="L238" s="131"/>
    </row>
    <row r="239" spans="1:12" ht="25.5">
      <c r="A239" s="261" t="s">
        <v>1538</v>
      </c>
      <c r="B239" s="134" t="s">
        <v>729</v>
      </c>
      <c r="C239" s="135" t="s">
        <v>1743</v>
      </c>
      <c r="D239" s="130">
        <f>+'Alimentazione CE Costi'!L174</f>
        <v>0</v>
      </c>
      <c r="E239" s="130">
        <f>+'Alimentazione CE Costi'!M174</f>
        <v>0</v>
      </c>
      <c r="F239" s="92"/>
      <c r="G239" s="278"/>
      <c r="H239" s="131"/>
      <c r="J239" s="127"/>
      <c r="L239" s="131"/>
    </row>
    <row r="240" spans="1:12" ht="18.75">
      <c r="A240" s="261"/>
      <c r="B240" s="134" t="s">
        <v>730</v>
      </c>
      <c r="C240" s="135" t="s">
        <v>1744</v>
      </c>
      <c r="D240" s="130">
        <f>+'Alimentazione CE Costi'!L175</f>
        <v>0</v>
      </c>
      <c r="E240" s="130">
        <f>+'Alimentazione CE Costi'!M175</f>
        <v>0</v>
      </c>
      <c r="F240" s="92"/>
      <c r="G240" s="278"/>
      <c r="H240" s="131"/>
      <c r="J240" s="127"/>
      <c r="L240" s="131"/>
    </row>
    <row r="241" spans="1:12" ht="18.75">
      <c r="A241" s="263" t="s">
        <v>1583</v>
      </c>
      <c r="B241" s="134" t="s">
        <v>731</v>
      </c>
      <c r="C241" s="135" t="s">
        <v>1745</v>
      </c>
      <c r="D241" s="130">
        <f>+'Alimentazione CE Costi'!L176</f>
        <v>0</v>
      </c>
      <c r="E241" s="130">
        <f>+'Alimentazione CE Costi'!M176</f>
        <v>0</v>
      </c>
      <c r="F241" s="473"/>
      <c r="G241" s="278"/>
      <c r="H241" s="131"/>
      <c r="J241" s="127"/>
      <c r="L241" s="131"/>
    </row>
    <row r="242" spans="1:12" ht="18.75">
      <c r="A242" s="263"/>
      <c r="B242" s="134" t="s">
        <v>733</v>
      </c>
      <c r="C242" s="135" t="s">
        <v>1746</v>
      </c>
      <c r="D242" s="130">
        <f>+'Alimentazione CE Costi'!L178+'Alimentazione CE Costi'!L179+'Alimentazione CE Costi'!L180+'Alimentazione CE Costi'!L181</f>
        <v>0</v>
      </c>
      <c r="E242" s="130">
        <f>+'Alimentazione CE Costi'!M178+'Alimentazione CE Costi'!M179+'Alimentazione CE Costi'!M180+'Alimentazione CE Costi'!M181</f>
        <v>0</v>
      </c>
      <c r="F242" s="473"/>
      <c r="G242" s="278"/>
      <c r="H242" s="131"/>
      <c r="J242" s="127"/>
      <c r="L242" s="131"/>
    </row>
    <row r="243" spans="1:12" ht="25.5">
      <c r="A243" s="263"/>
      <c r="B243" s="186" t="s">
        <v>1747</v>
      </c>
      <c r="C243" s="187" t="s">
        <v>1748</v>
      </c>
      <c r="D243" s="173">
        <f t="shared" ref="D243" si="62">SUM(D244:D247)</f>
        <v>0</v>
      </c>
      <c r="E243" s="173">
        <f t="shared" ref="E243" si="63">SUM(E244:E247)</f>
        <v>0</v>
      </c>
      <c r="F243" s="92" t="s">
        <v>2123</v>
      </c>
      <c r="G243" s="278"/>
      <c r="H243" s="131"/>
      <c r="J243" s="127"/>
      <c r="L243" s="131"/>
    </row>
    <row r="244" spans="1:12" ht="25.5">
      <c r="A244" s="263" t="s">
        <v>1538</v>
      </c>
      <c r="B244" s="134" t="s">
        <v>739</v>
      </c>
      <c r="C244" s="135" t="s">
        <v>1749</v>
      </c>
      <c r="D244" s="130">
        <f>+'Alimentazione CE Costi'!L183</f>
        <v>0</v>
      </c>
      <c r="E244" s="130">
        <f>+'Alimentazione CE Costi'!M183</f>
        <v>0</v>
      </c>
      <c r="F244" s="473"/>
      <c r="G244" s="278"/>
      <c r="H244" s="131"/>
      <c r="J244" s="127"/>
      <c r="L244" s="131"/>
    </row>
    <row r="245" spans="1:12" ht="18.75">
      <c r="A245" s="263"/>
      <c r="B245" s="134" t="s">
        <v>740</v>
      </c>
      <c r="C245" s="135" t="s">
        <v>1750</v>
      </c>
      <c r="D245" s="130">
        <f>+'Alimentazione CE Costi'!L184</f>
        <v>0</v>
      </c>
      <c r="E245" s="130">
        <f>+'Alimentazione CE Costi'!M184</f>
        <v>0</v>
      </c>
      <c r="F245" s="473"/>
      <c r="G245" s="278"/>
      <c r="H245" s="131"/>
      <c r="J245" s="127"/>
      <c r="L245" s="131"/>
    </row>
    <row r="246" spans="1:12" ht="18.75">
      <c r="A246" s="263" t="s">
        <v>1583</v>
      </c>
      <c r="B246" s="134" t="s">
        <v>741</v>
      </c>
      <c r="C246" s="135" t="s">
        <v>1751</v>
      </c>
      <c r="D246" s="130">
        <f>+'Alimentazione CE Costi'!L185</f>
        <v>0</v>
      </c>
      <c r="E246" s="130">
        <f>+'Alimentazione CE Costi'!M185</f>
        <v>0</v>
      </c>
      <c r="F246" s="473"/>
      <c r="G246" s="278"/>
      <c r="H246" s="131"/>
      <c r="J246" s="127"/>
      <c r="L246" s="131"/>
    </row>
    <row r="247" spans="1:12" ht="18.75">
      <c r="A247" s="263"/>
      <c r="B247" s="134" t="s">
        <v>742</v>
      </c>
      <c r="C247" s="135" t="s">
        <v>1752</v>
      </c>
      <c r="D247" s="130">
        <f>+'Alimentazione CE Costi'!L187+'Alimentazione CE Costi'!L188</f>
        <v>0</v>
      </c>
      <c r="E247" s="130">
        <f>+'Alimentazione CE Costi'!M187+'Alimentazione CE Costi'!M188</f>
        <v>0</v>
      </c>
      <c r="F247" s="473"/>
      <c r="G247" s="278"/>
      <c r="H247" s="131"/>
      <c r="J247" s="127"/>
      <c r="L247" s="131"/>
    </row>
    <row r="248" spans="1:12" ht="25.5">
      <c r="A248" s="263"/>
      <c r="B248" s="186" t="s">
        <v>746</v>
      </c>
      <c r="C248" s="187" t="s">
        <v>1753</v>
      </c>
      <c r="D248" s="173">
        <f t="shared" ref="D248" si="64">SUM(D249:D252,D257)</f>
        <v>0</v>
      </c>
      <c r="E248" s="173">
        <f t="shared" ref="E248" si="65">SUM(E249:E252,E257)</f>
        <v>0</v>
      </c>
      <c r="F248" s="92" t="s">
        <v>2123</v>
      </c>
      <c r="G248" s="278"/>
      <c r="H248" s="131"/>
      <c r="J248" s="127"/>
      <c r="L248" s="131"/>
    </row>
    <row r="249" spans="1:12" ht="25.5">
      <c r="A249" s="263" t="s">
        <v>1538</v>
      </c>
      <c r="B249" s="134" t="s">
        <v>747</v>
      </c>
      <c r="C249" s="135" t="s">
        <v>1754</v>
      </c>
      <c r="D249" s="130">
        <f>+'Alimentazione CE Costi'!L192+'Alimentazione CE Costi'!L191</f>
        <v>0</v>
      </c>
      <c r="E249" s="130">
        <f>+'Alimentazione CE Costi'!M192+'Alimentazione CE Costi'!M191</f>
        <v>0</v>
      </c>
      <c r="F249" s="473"/>
      <c r="G249" s="278"/>
      <c r="H249" s="131"/>
      <c r="J249" s="127"/>
      <c r="L249" s="131"/>
    </row>
    <row r="250" spans="1:12" ht="18.75">
      <c r="A250" s="263"/>
      <c r="B250" s="134" t="s">
        <v>750</v>
      </c>
      <c r="C250" s="135" t="s">
        <v>1755</v>
      </c>
      <c r="D250" s="130">
        <f>+'Alimentazione CE Costi'!L193</f>
        <v>0</v>
      </c>
      <c r="E250" s="130">
        <f>+'Alimentazione CE Costi'!M193</f>
        <v>0</v>
      </c>
      <c r="F250" s="473"/>
      <c r="G250" s="278"/>
      <c r="H250" s="131"/>
      <c r="J250" s="127"/>
      <c r="L250" s="131"/>
    </row>
    <row r="251" spans="1:12" ht="18.75">
      <c r="A251" s="263" t="s">
        <v>1583</v>
      </c>
      <c r="B251" s="134" t="s">
        <v>751</v>
      </c>
      <c r="C251" s="135" t="s">
        <v>1756</v>
      </c>
      <c r="D251" s="130">
        <f>+'Alimentazione CE Costi'!L195+'Alimentazione CE Costi'!L196</f>
        <v>0</v>
      </c>
      <c r="E251" s="130">
        <f>+'Alimentazione CE Costi'!M195+'Alimentazione CE Costi'!M196</f>
        <v>0</v>
      </c>
      <c r="F251" s="473"/>
      <c r="G251" s="278"/>
      <c r="H251" s="131"/>
      <c r="J251" s="127"/>
      <c r="L251" s="131"/>
    </row>
    <row r="252" spans="1:12" ht="18.75">
      <c r="A252" s="263"/>
      <c r="B252" s="177" t="s">
        <v>754</v>
      </c>
      <c r="C252" s="178" t="s">
        <v>1757</v>
      </c>
      <c r="D252" s="176">
        <f t="shared" ref="D252" si="66">SUM(D253:D256)</f>
        <v>0</v>
      </c>
      <c r="E252" s="176">
        <f t="shared" ref="E252" si="67">SUM(E253:E256)</f>
        <v>0</v>
      </c>
      <c r="F252" s="92" t="s">
        <v>2123</v>
      </c>
      <c r="G252" s="278"/>
      <c r="H252" s="131"/>
      <c r="J252" s="127"/>
      <c r="L252" s="131"/>
    </row>
    <row r="253" spans="1:12" ht="25.5">
      <c r="A253" s="263"/>
      <c r="B253" s="136" t="s">
        <v>756</v>
      </c>
      <c r="C253" s="137" t="s">
        <v>1758</v>
      </c>
      <c r="D253" s="130">
        <f>+'Alimentazione CE Costi'!L198</f>
        <v>0</v>
      </c>
      <c r="E253" s="130">
        <f>+'Alimentazione CE Costi'!M198</f>
        <v>0</v>
      </c>
      <c r="F253" s="473"/>
      <c r="G253" s="278"/>
      <c r="H253" s="131"/>
      <c r="J253" s="127"/>
      <c r="L253" s="131"/>
    </row>
    <row r="254" spans="1:12" ht="25.5">
      <c r="A254" s="263"/>
      <c r="B254" s="136" t="s">
        <v>758</v>
      </c>
      <c r="C254" s="137" t="s">
        <v>1759</v>
      </c>
      <c r="D254" s="130">
        <f>+'Alimentazione CE Costi'!L199</f>
        <v>0</v>
      </c>
      <c r="E254" s="130">
        <f>+'Alimentazione CE Costi'!M199</f>
        <v>0</v>
      </c>
      <c r="F254" s="473"/>
      <c r="G254" s="278"/>
      <c r="H254" s="131"/>
      <c r="J254" s="127"/>
      <c r="L254" s="131"/>
    </row>
    <row r="255" spans="1:12" ht="25.5">
      <c r="A255" s="263"/>
      <c r="B255" s="136" t="s">
        <v>760</v>
      </c>
      <c r="C255" s="137" t="s">
        <v>1760</v>
      </c>
      <c r="D255" s="130">
        <f>+'Alimentazione CE Costi'!L200</f>
        <v>0</v>
      </c>
      <c r="E255" s="130">
        <f>+'Alimentazione CE Costi'!M200</f>
        <v>0</v>
      </c>
      <c r="F255" s="473"/>
      <c r="G255" s="278"/>
      <c r="H255" s="131"/>
      <c r="J255" s="127"/>
      <c r="L255" s="131"/>
    </row>
    <row r="256" spans="1:12" ht="25.5">
      <c r="A256" s="263"/>
      <c r="B256" s="136" t="s">
        <v>762</v>
      </c>
      <c r="C256" s="137" t="s">
        <v>1761</v>
      </c>
      <c r="D256" s="130">
        <f>+'Alimentazione CE Costi'!L201</f>
        <v>0</v>
      </c>
      <c r="E256" s="130">
        <f>+'Alimentazione CE Costi'!M201</f>
        <v>0</v>
      </c>
      <c r="F256" s="473"/>
      <c r="G256" s="278"/>
      <c r="H256" s="131"/>
      <c r="J256" s="127"/>
      <c r="L256" s="131"/>
    </row>
    <row r="257" spans="1:12" ht="25.5">
      <c r="A257" s="263"/>
      <c r="B257" s="134" t="s">
        <v>763</v>
      </c>
      <c r="C257" s="135" t="s">
        <v>1762</v>
      </c>
      <c r="D257" s="130">
        <f>+'Alimentazione CE Costi'!L202</f>
        <v>0</v>
      </c>
      <c r="E257" s="130">
        <f>+'Alimentazione CE Costi'!M202</f>
        <v>0</v>
      </c>
      <c r="F257" s="473"/>
      <c r="G257" s="278"/>
      <c r="H257" s="131"/>
      <c r="J257" s="127"/>
      <c r="L257" s="131"/>
    </row>
    <row r="258" spans="1:12" ht="25.5">
      <c r="A258" s="263"/>
      <c r="B258" s="186" t="s">
        <v>765</v>
      </c>
      <c r="C258" s="187" t="s">
        <v>1763</v>
      </c>
      <c r="D258" s="173">
        <f t="shared" ref="D258" si="68">SUM(D259:D263)</f>
        <v>0</v>
      </c>
      <c r="E258" s="173">
        <f t="shared" ref="E258" si="69">SUM(E259:E263)</f>
        <v>0</v>
      </c>
      <c r="F258" s="92" t="s">
        <v>2123</v>
      </c>
      <c r="G258" s="278"/>
      <c r="H258" s="131"/>
      <c r="J258" s="127"/>
      <c r="L258" s="131"/>
    </row>
    <row r="259" spans="1:12" ht="25.5">
      <c r="A259" s="263" t="s">
        <v>1538</v>
      </c>
      <c r="B259" s="134" t="s">
        <v>766</v>
      </c>
      <c r="C259" s="135" t="s">
        <v>1764</v>
      </c>
      <c r="D259" s="130">
        <f>+'Alimentazione CE Costi'!L204</f>
        <v>0</v>
      </c>
      <c r="E259" s="130">
        <f>+'Alimentazione CE Costi'!M204</f>
        <v>0</v>
      </c>
      <c r="F259" s="473"/>
      <c r="G259" s="278"/>
      <c r="H259" s="131"/>
      <c r="J259" s="127"/>
      <c r="L259" s="131"/>
    </row>
    <row r="260" spans="1:12" ht="18.75">
      <c r="A260" s="261"/>
      <c r="B260" s="134" t="s">
        <v>767</v>
      </c>
      <c r="C260" s="135" t="s">
        <v>1765</v>
      </c>
      <c r="D260" s="130">
        <f>+'Alimentazione CE Costi'!L205</f>
        <v>0</v>
      </c>
      <c r="E260" s="130">
        <f>+'Alimentazione CE Costi'!M205</f>
        <v>0</v>
      </c>
      <c r="F260" s="92"/>
      <c r="G260" s="278"/>
      <c r="H260" s="131"/>
      <c r="J260" s="127"/>
      <c r="L260" s="131"/>
    </row>
    <row r="261" spans="1:12" ht="25.5">
      <c r="A261" s="261" t="s">
        <v>1587</v>
      </c>
      <c r="B261" s="134" t="s">
        <v>769</v>
      </c>
      <c r="C261" s="135" t="s">
        <v>1766</v>
      </c>
      <c r="D261" s="130">
        <f>+'Alimentazione CE Costi'!L206</f>
        <v>0</v>
      </c>
      <c r="E261" s="130">
        <f>+'Alimentazione CE Costi'!M206</f>
        <v>0</v>
      </c>
      <c r="F261" s="92"/>
      <c r="G261" s="278"/>
      <c r="H261" s="131"/>
      <c r="J261" s="127"/>
      <c r="L261" s="131"/>
    </row>
    <row r="262" spans="1:12" ht="18.75">
      <c r="A262" s="261"/>
      <c r="B262" s="134" t="s">
        <v>770</v>
      </c>
      <c r="C262" s="135" t="s">
        <v>1767</v>
      </c>
      <c r="D262" s="130">
        <f>+'Alimentazione CE Costi'!L207</f>
        <v>0</v>
      </c>
      <c r="E262" s="130">
        <f>+'Alimentazione CE Costi'!M207</f>
        <v>0</v>
      </c>
      <c r="F262" s="92"/>
      <c r="G262" s="278"/>
      <c r="H262" s="131"/>
      <c r="J262" s="127"/>
      <c r="L262" s="131"/>
    </row>
    <row r="263" spans="1:12" ht="18.75">
      <c r="A263" s="265"/>
      <c r="B263" s="134" t="s">
        <v>771</v>
      </c>
      <c r="C263" s="135" t="s">
        <v>1768</v>
      </c>
      <c r="D263" s="130">
        <f>+'Alimentazione CE Costi'!L208</f>
        <v>0</v>
      </c>
      <c r="E263" s="130">
        <f>+'Alimentazione CE Costi'!M208</f>
        <v>0</v>
      </c>
      <c r="F263" s="92"/>
      <c r="G263" s="278"/>
      <c r="H263" s="131"/>
      <c r="J263" s="127"/>
      <c r="L263" s="131"/>
    </row>
    <row r="264" spans="1:12" ht="25.5">
      <c r="A264" s="261"/>
      <c r="B264" s="186" t="s">
        <v>773</v>
      </c>
      <c r="C264" s="187" t="s">
        <v>1769</v>
      </c>
      <c r="D264" s="173">
        <f t="shared" ref="D264" si="70">SUM(D265:D270)</f>
        <v>0</v>
      </c>
      <c r="E264" s="173">
        <f t="shared" ref="E264" si="71">SUM(E265:E270)</f>
        <v>0</v>
      </c>
      <c r="F264" s="92" t="s">
        <v>2123</v>
      </c>
      <c r="G264" s="278"/>
      <c r="H264" s="131"/>
      <c r="J264" s="127"/>
      <c r="L264" s="131"/>
    </row>
    <row r="265" spans="1:12" ht="25.5">
      <c r="A265" s="261" t="s">
        <v>1538</v>
      </c>
      <c r="B265" s="134" t="s">
        <v>774</v>
      </c>
      <c r="C265" s="135" t="s">
        <v>1770</v>
      </c>
      <c r="D265" s="130">
        <f>+'Alimentazione CE Costi'!L211+'Alimentazione CE Costi'!L212</f>
        <v>0</v>
      </c>
      <c r="E265" s="130">
        <f>+'Alimentazione CE Costi'!M211+'Alimentazione CE Costi'!M212</f>
        <v>0</v>
      </c>
      <c r="F265" s="92"/>
      <c r="G265" s="278"/>
      <c r="H265" s="131"/>
      <c r="J265" s="127"/>
      <c r="L265" s="131"/>
    </row>
    <row r="266" spans="1:12" ht="18.75">
      <c r="A266" s="261"/>
      <c r="B266" s="134" t="s">
        <v>777</v>
      </c>
      <c r="C266" s="135" t="s">
        <v>1771</v>
      </c>
      <c r="D266" s="130">
        <f>+'Alimentazione CE Costi'!L213</f>
        <v>0</v>
      </c>
      <c r="E266" s="130">
        <f>+'Alimentazione CE Costi'!M213</f>
        <v>0</v>
      </c>
      <c r="F266" s="92"/>
      <c r="G266" s="278"/>
      <c r="H266" s="131"/>
      <c r="J266" s="127"/>
      <c r="L266" s="131"/>
    </row>
    <row r="267" spans="1:12" ht="18.75">
      <c r="A267" s="261" t="s">
        <v>1583</v>
      </c>
      <c r="B267" s="134" t="s">
        <v>778</v>
      </c>
      <c r="C267" s="135" t="s">
        <v>1772</v>
      </c>
      <c r="D267" s="130">
        <f>+'Alimentazione CE Costi'!L214</f>
        <v>0</v>
      </c>
      <c r="E267" s="130">
        <f>+'Alimentazione CE Costi'!M214</f>
        <v>0</v>
      </c>
      <c r="F267" s="92"/>
      <c r="G267" s="278"/>
      <c r="H267" s="131"/>
      <c r="J267" s="127"/>
      <c r="L267" s="131"/>
    </row>
    <row r="268" spans="1:12" ht="18.75">
      <c r="A268" s="261"/>
      <c r="B268" s="134" t="s">
        <v>779</v>
      </c>
      <c r="C268" s="135" t="s">
        <v>1773</v>
      </c>
      <c r="D268" s="130">
        <f>+'Alimentazione CE Costi'!L216+'Alimentazione CE Costi'!L217</f>
        <v>0</v>
      </c>
      <c r="E268" s="130">
        <f>+'Alimentazione CE Costi'!M216+'Alimentazione CE Costi'!M217</f>
        <v>0</v>
      </c>
      <c r="F268" s="92"/>
      <c r="G268" s="278"/>
      <c r="H268" s="131"/>
      <c r="J268" s="127"/>
      <c r="L268" s="131"/>
    </row>
    <row r="269" spans="1:12" ht="18.75">
      <c r="A269" s="265"/>
      <c r="B269" s="134" t="s">
        <v>782</v>
      </c>
      <c r="C269" s="135" t="s">
        <v>1774</v>
      </c>
      <c r="D269" s="130">
        <f>+'Alimentazione CE Costi'!L218</f>
        <v>0</v>
      </c>
      <c r="E269" s="130">
        <f>+'Alimentazione CE Costi'!M218</f>
        <v>0</v>
      </c>
      <c r="F269" s="92"/>
      <c r="G269" s="278"/>
      <c r="H269" s="131"/>
      <c r="J269" s="127"/>
      <c r="L269" s="131"/>
    </row>
    <row r="270" spans="1:12" ht="25.5">
      <c r="A270" s="261"/>
      <c r="B270" s="134" t="s">
        <v>783</v>
      </c>
      <c r="C270" s="135" t="s">
        <v>1775</v>
      </c>
      <c r="D270" s="130">
        <f>+'Alimentazione CE Costi'!L219</f>
        <v>0</v>
      </c>
      <c r="E270" s="130">
        <f>+'Alimentazione CE Costi'!M219</f>
        <v>0</v>
      </c>
      <c r="F270" s="92"/>
      <c r="G270" s="278"/>
      <c r="H270" s="131"/>
      <c r="J270" s="127"/>
      <c r="L270" s="131"/>
    </row>
    <row r="271" spans="1:12" ht="25.5">
      <c r="A271" s="261"/>
      <c r="B271" s="186" t="s">
        <v>785</v>
      </c>
      <c r="C271" s="187" t="s">
        <v>1776</v>
      </c>
      <c r="D271" s="173">
        <f t="shared" ref="D271" si="72">SUM(D272:D276)</f>
        <v>0</v>
      </c>
      <c r="E271" s="173">
        <f t="shared" ref="E271" si="73">SUM(E272:E276)</f>
        <v>0</v>
      </c>
      <c r="F271" s="92" t="s">
        <v>2123</v>
      </c>
      <c r="G271" s="278"/>
      <c r="H271" s="131"/>
      <c r="J271" s="127"/>
      <c r="L271" s="131"/>
    </row>
    <row r="272" spans="1:12" ht="25.5">
      <c r="A272" s="261" t="s">
        <v>1538</v>
      </c>
      <c r="B272" s="134" t="s">
        <v>786</v>
      </c>
      <c r="C272" s="135" t="s">
        <v>1777</v>
      </c>
      <c r="D272" s="130">
        <f>+'Alimentazione CE Costi'!L221</f>
        <v>0</v>
      </c>
      <c r="E272" s="130">
        <f>+'Alimentazione CE Costi'!M221</f>
        <v>0</v>
      </c>
      <c r="F272" s="92"/>
      <c r="G272" s="278"/>
      <c r="H272" s="131"/>
      <c r="J272" s="127"/>
      <c r="L272" s="131"/>
    </row>
    <row r="273" spans="1:12" ht="25.5">
      <c r="A273" s="261"/>
      <c r="B273" s="134" t="s">
        <v>787</v>
      </c>
      <c r="C273" s="135" t="s">
        <v>1778</v>
      </c>
      <c r="D273" s="130">
        <f>+'Alimentazione CE Costi'!L222</f>
        <v>0</v>
      </c>
      <c r="E273" s="130">
        <f>+'Alimentazione CE Costi'!M222</f>
        <v>0</v>
      </c>
      <c r="F273" s="92"/>
      <c r="G273" s="278"/>
      <c r="H273" s="131"/>
      <c r="J273" s="127"/>
      <c r="L273" s="131"/>
    </row>
    <row r="274" spans="1:12" ht="18.75">
      <c r="A274" s="261" t="s">
        <v>1583</v>
      </c>
      <c r="B274" s="134" t="s">
        <v>788</v>
      </c>
      <c r="C274" s="135" t="s">
        <v>1779</v>
      </c>
      <c r="D274" s="130">
        <f>+'Alimentazione CE Costi'!L223</f>
        <v>0</v>
      </c>
      <c r="E274" s="130">
        <f>+'Alimentazione CE Costi'!M223</f>
        <v>0</v>
      </c>
      <c r="F274" s="92"/>
      <c r="G274" s="278"/>
      <c r="H274" s="131"/>
      <c r="J274" s="127"/>
      <c r="L274" s="131"/>
    </row>
    <row r="275" spans="1:12" ht="18.75">
      <c r="A275" s="261"/>
      <c r="B275" s="134" t="s">
        <v>789</v>
      </c>
      <c r="C275" s="135" t="s">
        <v>1780</v>
      </c>
      <c r="D275" s="130">
        <f>+'Alimentazione CE Costi'!L224</f>
        <v>0</v>
      </c>
      <c r="E275" s="130">
        <f>+'Alimentazione CE Costi'!M224</f>
        <v>0</v>
      </c>
      <c r="F275" s="92"/>
      <c r="G275" s="278"/>
      <c r="H275" s="131"/>
      <c r="J275" s="127"/>
      <c r="L275" s="131"/>
    </row>
    <row r="276" spans="1:12" ht="25.5">
      <c r="A276" s="261"/>
      <c r="B276" s="134" t="s">
        <v>790</v>
      </c>
      <c r="C276" s="135" t="s">
        <v>1781</v>
      </c>
      <c r="D276" s="130">
        <f>+'Alimentazione CE Costi'!L225</f>
        <v>0</v>
      </c>
      <c r="E276" s="130">
        <f>+'Alimentazione CE Costi'!M225</f>
        <v>0</v>
      </c>
      <c r="F276" s="92"/>
      <c r="G276" s="278"/>
      <c r="H276" s="131"/>
      <c r="J276" s="127"/>
      <c r="L276" s="131"/>
    </row>
    <row r="277" spans="1:12" ht="25.5">
      <c r="A277" s="261"/>
      <c r="B277" s="186" t="s">
        <v>792</v>
      </c>
      <c r="C277" s="187" t="s">
        <v>1782</v>
      </c>
      <c r="D277" s="173">
        <f t="shared" ref="D277" si="74">SUM(D278:D281)</f>
        <v>0</v>
      </c>
      <c r="E277" s="173">
        <f t="shared" ref="E277" si="75">SUM(E278:E281)</f>
        <v>0</v>
      </c>
      <c r="F277" s="92" t="s">
        <v>2123</v>
      </c>
      <c r="G277" s="278"/>
      <c r="H277" s="131"/>
      <c r="J277" s="127"/>
      <c r="L277" s="131"/>
    </row>
    <row r="278" spans="1:12" ht="25.5">
      <c r="A278" s="261" t="s">
        <v>1538</v>
      </c>
      <c r="B278" s="134" t="s">
        <v>793</v>
      </c>
      <c r="C278" s="135" t="s">
        <v>1783</v>
      </c>
      <c r="D278" s="130">
        <f>+'Alimentazione CE Costi'!L227</f>
        <v>0</v>
      </c>
      <c r="E278" s="130">
        <f>+'Alimentazione CE Costi'!M227</f>
        <v>0</v>
      </c>
      <c r="F278" s="92"/>
      <c r="G278" s="278"/>
      <c r="H278" s="131"/>
      <c r="J278" s="127"/>
      <c r="L278" s="131"/>
    </row>
    <row r="279" spans="1:12" ht="25.5">
      <c r="A279" s="261"/>
      <c r="B279" s="134" t="s">
        <v>794</v>
      </c>
      <c r="C279" s="135" t="s">
        <v>1784</v>
      </c>
      <c r="D279" s="130">
        <f>+'Alimentazione CE Costi'!L228</f>
        <v>0</v>
      </c>
      <c r="E279" s="130">
        <f>+'Alimentazione CE Costi'!M228</f>
        <v>0</v>
      </c>
      <c r="F279" s="92"/>
      <c r="G279" s="278"/>
      <c r="H279" s="131"/>
      <c r="J279" s="127"/>
      <c r="L279" s="131"/>
    </row>
    <row r="280" spans="1:12" ht="18.75">
      <c r="A280" s="261" t="s">
        <v>1583</v>
      </c>
      <c r="B280" s="134" t="s">
        <v>795</v>
      </c>
      <c r="C280" s="135" t="s">
        <v>1785</v>
      </c>
      <c r="D280" s="130">
        <f>+'Alimentazione CE Costi'!L229</f>
        <v>0</v>
      </c>
      <c r="E280" s="130">
        <f>+'Alimentazione CE Costi'!M229</f>
        <v>0</v>
      </c>
      <c r="F280" s="92"/>
      <c r="G280" s="278"/>
      <c r="H280" s="131"/>
      <c r="J280" s="127"/>
      <c r="L280" s="131"/>
    </row>
    <row r="281" spans="1:12" ht="18.75">
      <c r="A281" s="261"/>
      <c r="B281" s="134" t="s">
        <v>796</v>
      </c>
      <c r="C281" s="135" t="s">
        <v>1786</v>
      </c>
      <c r="D281" s="130">
        <f>+ROUND(SUM('Alimentazione CE Costi'!L231:L234),2)</f>
        <v>0</v>
      </c>
      <c r="E281" s="130">
        <f>+ROUND(SUM('Alimentazione CE Costi'!M231:M234),2)</f>
        <v>0</v>
      </c>
      <c r="F281" s="92"/>
      <c r="G281" s="278"/>
      <c r="H281" s="131"/>
      <c r="J281" s="127"/>
      <c r="L281" s="131"/>
    </row>
    <row r="282" spans="1:12" ht="25.5">
      <c r="A282" s="261"/>
      <c r="B282" s="186" t="s">
        <v>802</v>
      </c>
      <c r="C282" s="187" t="s">
        <v>1787</v>
      </c>
      <c r="D282" s="173">
        <f t="shared" ref="D282" si="76">+D283+D286+D288+D289+D290+D287</f>
        <v>0</v>
      </c>
      <c r="E282" s="173">
        <f t="shared" ref="E282" si="77">+E283+E286+E288+E289+E290+E287</f>
        <v>0</v>
      </c>
      <c r="F282" s="92" t="s">
        <v>2123</v>
      </c>
      <c r="G282" s="278"/>
      <c r="H282" s="131"/>
      <c r="J282" s="127"/>
      <c r="L282" s="131"/>
    </row>
    <row r="283" spans="1:12" ht="25.5">
      <c r="A283" s="261" t="s">
        <v>1538</v>
      </c>
      <c r="B283" s="177" t="s">
        <v>803</v>
      </c>
      <c r="C283" s="178" t="s">
        <v>1788</v>
      </c>
      <c r="D283" s="176">
        <f t="shared" ref="D283" si="78">+D284+D285</f>
        <v>0</v>
      </c>
      <c r="E283" s="176">
        <f t="shared" ref="E283" si="79">+E284+E285</f>
        <v>0</v>
      </c>
      <c r="F283" s="92" t="s">
        <v>2123</v>
      </c>
      <c r="G283" s="278"/>
      <c r="H283" s="131"/>
      <c r="J283" s="127"/>
      <c r="L283" s="131"/>
    </row>
    <row r="284" spans="1:12" ht="18.75">
      <c r="A284" s="263" t="s">
        <v>1538</v>
      </c>
      <c r="B284" s="136" t="s">
        <v>805</v>
      </c>
      <c r="C284" s="137" t="s">
        <v>1789</v>
      </c>
      <c r="D284" s="130">
        <f>+'Alimentazione CE Costi'!L237</f>
        <v>0</v>
      </c>
      <c r="E284" s="130">
        <f>+'Alimentazione CE Costi'!M237</f>
        <v>0</v>
      </c>
      <c r="F284" s="473"/>
      <c r="G284" s="278"/>
      <c r="H284" s="131"/>
      <c r="J284" s="127"/>
      <c r="L284" s="131"/>
    </row>
    <row r="285" spans="1:12" ht="25.5">
      <c r="A285" s="263" t="s">
        <v>1538</v>
      </c>
      <c r="B285" s="136" t="s">
        <v>807</v>
      </c>
      <c r="C285" s="137" t="s">
        <v>1790</v>
      </c>
      <c r="D285" s="130">
        <f>+'Alimentazione CE Costi'!L238</f>
        <v>0</v>
      </c>
      <c r="E285" s="130">
        <f>+'Alimentazione CE Costi'!M238</f>
        <v>0</v>
      </c>
      <c r="F285" s="473"/>
      <c r="G285" s="278"/>
      <c r="H285" s="131"/>
      <c r="J285" s="127"/>
      <c r="L285" s="131"/>
    </row>
    <row r="286" spans="1:12" ht="25.5">
      <c r="A286" s="261"/>
      <c r="B286" s="134" t="s">
        <v>809</v>
      </c>
      <c r="C286" s="135" t="s">
        <v>1791</v>
      </c>
      <c r="D286" s="130">
        <f>+'Alimentazione CE Costi'!L240+'Alimentazione CE Costi'!L241+'Alimentazione CE Costi'!L242+'Alimentazione CE Costi'!L243</f>
        <v>0</v>
      </c>
      <c r="E286" s="130">
        <f>+'Alimentazione CE Costi'!M240+'Alimentazione CE Costi'!M241+'Alimentazione CE Costi'!M242+'Alimentazione CE Costi'!M243</f>
        <v>0</v>
      </c>
      <c r="F286" s="92"/>
      <c r="G286" s="278"/>
      <c r="H286" s="131"/>
      <c r="J286" s="127"/>
      <c r="L286" s="131"/>
    </row>
    <row r="287" spans="1:12" ht="38.25">
      <c r="A287" s="261" t="s">
        <v>1583</v>
      </c>
      <c r="B287" s="134" t="s">
        <v>815</v>
      </c>
      <c r="C287" s="135" t="s">
        <v>1792</v>
      </c>
      <c r="D287" s="130">
        <f>+'Alimentazione CE Costi'!L244</f>
        <v>0</v>
      </c>
      <c r="E287" s="130">
        <f>+'Alimentazione CE Costi'!M244</f>
        <v>0</v>
      </c>
      <c r="F287" s="92"/>
      <c r="G287" s="278"/>
      <c r="H287" s="131"/>
      <c r="J287" s="127"/>
      <c r="L287" s="131"/>
    </row>
    <row r="288" spans="1:12" ht="25.5">
      <c r="A288" s="261" t="s">
        <v>1587</v>
      </c>
      <c r="B288" s="134" t="s">
        <v>817</v>
      </c>
      <c r="C288" s="135" t="s">
        <v>1793</v>
      </c>
      <c r="D288" s="130">
        <f>+'Alimentazione CE Costi'!L245</f>
        <v>0</v>
      </c>
      <c r="E288" s="130">
        <f>+'Alimentazione CE Costi'!M245</f>
        <v>0</v>
      </c>
      <c r="F288" s="92"/>
      <c r="G288" s="278"/>
      <c r="H288" s="131"/>
      <c r="J288" s="127"/>
      <c r="L288" s="131"/>
    </row>
    <row r="289" spans="1:12" ht="18.75">
      <c r="A289" s="261"/>
      <c r="B289" s="134" t="s">
        <v>818</v>
      </c>
      <c r="C289" s="135" t="s">
        <v>1794</v>
      </c>
      <c r="D289" s="130">
        <f>+ROUND(SUM('Alimentazione CE Costi'!L247:L254),2)</f>
        <v>0</v>
      </c>
      <c r="E289" s="130">
        <f>+ROUND(SUM('Alimentazione CE Costi'!M247:M254),2)</f>
        <v>0</v>
      </c>
      <c r="F289" s="92"/>
      <c r="G289" s="278"/>
      <c r="H289" s="131"/>
      <c r="J289" s="127"/>
      <c r="L289" s="131"/>
    </row>
    <row r="290" spans="1:12" ht="18.75">
      <c r="A290" s="261"/>
      <c r="B290" s="134" t="s">
        <v>824</v>
      </c>
      <c r="C290" s="135" t="s">
        <v>1795</v>
      </c>
      <c r="D290" s="130">
        <f>+'Alimentazione CE Costi'!L256+'Alimentazione CE Costi'!L257</f>
        <v>0</v>
      </c>
      <c r="E290" s="130">
        <f>+'Alimentazione CE Costi'!M256+'Alimentazione CE Costi'!M257</f>
        <v>0</v>
      </c>
      <c r="F290" s="92"/>
      <c r="G290" s="278"/>
      <c r="H290" s="131"/>
      <c r="J290" s="127"/>
      <c r="L290" s="131"/>
    </row>
    <row r="291" spans="1:12" ht="25.5">
      <c r="A291" s="265"/>
      <c r="B291" s="186" t="s">
        <v>827</v>
      </c>
      <c r="C291" s="187" t="s">
        <v>1796</v>
      </c>
      <c r="D291" s="173">
        <f t="shared" ref="D291" si="80">SUM(D292:D298)</f>
        <v>0</v>
      </c>
      <c r="E291" s="173">
        <f t="shared" ref="E291" si="81">SUM(E292:E298)</f>
        <v>7778.45</v>
      </c>
      <c r="F291" s="92" t="s">
        <v>2123</v>
      </c>
      <c r="G291" s="278"/>
      <c r="H291" s="131"/>
      <c r="J291" s="127"/>
      <c r="L291" s="131"/>
    </row>
    <row r="292" spans="1:12" ht="25.5">
      <c r="A292" s="261"/>
      <c r="B292" s="134" t="s">
        <v>829</v>
      </c>
      <c r="C292" s="135" t="s">
        <v>1797</v>
      </c>
      <c r="D292" s="130">
        <f>+'Alimentazione CE Costi'!L259</f>
        <v>0</v>
      </c>
      <c r="E292" s="130">
        <f>+'Alimentazione CE Costi'!M259</f>
        <v>0</v>
      </c>
      <c r="F292" s="92"/>
      <c r="G292" s="278"/>
      <c r="H292" s="131"/>
      <c r="J292" s="127"/>
      <c r="L292" s="131"/>
    </row>
    <row r="293" spans="1:12" ht="25.5">
      <c r="A293" s="261"/>
      <c r="B293" s="134" t="s">
        <v>831</v>
      </c>
      <c r="C293" s="135" t="s">
        <v>1798</v>
      </c>
      <c r="D293" s="130">
        <f>+'Alimentazione CE Costi'!L260</f>
        <v>0</v>
      </c>
      <c r="E293" s="130">
        <f>+'Alimentazione CE Costi'!M260</f>
        <v>0</v>
      </c>
      <c r="F293" s="92"/>
      <c r="G293" s="278"/>
      <c r="H293" s="131"/>
      <c r="J293" s="127"/>
      <c r="L293" s="131"/>
    </row>
    <row r="294" spans="1:12" ht="25.5">
      <c r="A294" s="261"/>
      <c r="B294" s="134" t="s">
        <v>833</v>
      </c>
      <c r="C294" s="135" t="s">
        <v>1799</v>
      </c>
      <c r="D294" s="130">
        <f>+'Alimentazione CE Costi'!L261</f>
        <v>0</v>
      </c>
      <c r="E294" s="130">
        <f>+'Alimentazione CE Costi'!M261</f>
        <v>0</v>
      </c>
      <c r="F294" s="92"/>
      <c r="G294" s="278"/>
      <c r="H294" s="131"/>
      <c r="J294" s="127"/>
      <c r="L294" s="131"/>
    </row>
    <row r="295" spans="1:12" ht="38.25">
      <c r="A295" s="261"/>
      <c r="B295" s="134" t="s">
        <v>835</v>
      </c>
      <c r="C295" s="135" t="s">
        <v>1800</v>
      </c>
      <c r="D295" s="130">
        <f>+'Alimentazione CE Costi'!L263+'Alimentazione CE Costi'!L264+'Alimentazione CE Costi'!L265+'Alimentazione CE Costi'!L266</f>
        <v>0</v>
      </c>
      <c r="E295" s="130">
        <f>+'Alimentazione CE Costi'!M263+'Alimentazione CE Costi'!M264+'Alimentazione CE Costi'!M265+'Alimentazione CE Costi'!M266</f>
        <v>0</v>
      </c>
      <c r="F295" s="92"/>
      <c r="G295" s="278"/>
      <c r="H295" s="131"/>
      <c r="J295" s="127"/>
      <c r="L295" s="131"/>
    </row>
    <row r="296" spans="1:12" ht="51">
      <c r="A296" s="261" t="s">
        <v>1538</v>
      </c>
      <c r="B296" s="134" t="s">
        <v>841</v>
      </c>
      <c r="C296" s="135" t="s">
        <v>1801</v>
      </c>
      <c r="D296" s="130">
        <f>+'Alimentazione CE Costi'!L268+'Alimentazione CE Costi'!L269+'Alimentazione CE Costi'!L270+'Alimentazione CE Costi'!L271</f>
        <v>0</v>
      </c>
      <c r="E296" s="130">
        <f>+'Alimentazione CE Costi'!M268+'Alimentazione CE Costi'!M269+'Alimentazione CE Costi'!M270+'Alimentazione CE Costi'!M271</f>
        <v>0</v>
      </c>
      <c r="F296" s="92"/>
      <c r="G296" s="278"/>
      <c r="H296" s="131"/>
      <c r="J296" s="127"/>
      <c r="L296" s="131"/>
    </row>
    <row r="297" spans="1:12" ht="25.5">
      <c r="A297" s="261"/>
      <c r="B297" s="134" t="s">
        <v>843</v>
      </c>
      <c r="C297" s="135" t="s">
        <v>1802</v>
      </c>
      <c r="D297" s="130">
        <f>+ROUND(SUM('Alimentazione CE Costi'!L273:L283),2)</f>
        <v>0</v>
      </c>
      <c r="E297" s="130">
        <f>+ROUND(SUM('Alimentazione CE Costi'!M273:M283),2)</f>
        <v>7778.45</v>
      </c>
      <c r="F297" s="92"/>
      <c r="G297" s="278"/>
      <c r="H297" s="131"/>
      <c r="J297" s="127"/>
      <c r="L297" s="131"/>
    </row>
    <row r="298" spans="1:12" ht="38.25">
      <c r="A298" s="261" t="s">
        <v>1538</v>
      </c>
      <c r="B298" s="134" t="s">
        <v>854</v>
      </c>
      <c r="C298" s="135" t="s">
        <v>1803</v>
      </c>
      <c r="D298" s="130">
        <f>+ROUND(SUM('Alimentazione CE Costi'!L285:L293),2)</f>
        <v>0</v>
      </c>
      <c r="E298" s="130">
        <f>+ROUND(SUM('Alimentazione CE Costi'!M285:M293),2)</f>
        <v>0</v>
      </c>
      <c r="F298" s="92"/>
      <c r="G298" s="278"/>
      <c r="H298" s="131"/>
      <c r="J298" s="127"/>
      <c r="L298" s="131"/>
    </row>
    <row r="299" spans="1:12" ht="18.75">
      <c r="A299" s="261"/>
      <c r="B299" s="186" t="s">
        <v>856</v>
      </c>
      <c r="C299" s="187" t="s">
        <v>1804</v>
      </c>
      <c r="D299" s="173">
        <f t="shared" ref="D299" si="82">SUM(D300:D306)</f>
        <v>3136381</v>
      </c>
      <c r="E299" s="173">
        <f t="shared" ref="E299" si="83">SUM(E300:E306)</f>
        <v>2865830.7800000003</v>
      </c>
      <c r="F299" s="92" t="s">
        <v>2123</v>
      </c>
      <c r="G299" s="278"/>
      <c r="H299" s="131"/>
      <c r="J299" s="127"/>
      <c r="L299" s="131"/>
    </row>
    <row r="300" spans="1:12" ht="18.75">
      <c r="A300" s="265"/>
      <c r="B300" s="134" t="s">
        <v>858</v>
      </c>
      <c r="C300" s="135" t="s">
        <v>1805</v>
      </c>
      <c r="D300" s="130">
        <f>+'Alimentazione CE Costi'!L295</f>
        <v>2300800</v>
      </c>
      <c r="E300" s="130">
        <f>+'Alimentazione CE Costi'!M295</f>
        <v>2224023.29</v>
      </c>
      <c r="F300" s="92"/>
      <c r="G300" s="278"/>
      <c r="H300" s="131"/>
      <c r="J300" s="127"/>
      <c r="L300" s="131"/>
    </row>
    <row r="301" spans="1:12" ht="18.75">
      <c r="A301" s="265"/>
      <c r="B301" s="134" t="s">
        <v>860</v>
      </c>
      <c r="C301" s="135" t="s">
        <v>1806</v>
      </c>
      <c r="D301" s="130">
        <f>+'Alimentazione CE Costi'!L296</f>
        <v>0</v>
      </c>
      <c r="E301" s="130">
        <f>+'Alimentazione CE Costi'!M296</f>
        <v>0</v>
      </c>
      <c r="F301" s="92"/>
      <c r="G301" s="278"/>
      <c r="H301" s="131"/>
      <c r="J301" s="127"/>
      <c r="L301" s="131"/>
    </row>
    <row r="302" spans="1:12" ht="25.5">
      <c r="A302" s="261"/>
      <c r="B302" s="134" t="s">
        <v>862</v>
      </c>
      <c r="C302" s="135" t="s">
        <v>1807</v>
      </c>
      <c r="D302" s="130">
        <f>+'Alimentazione CE Costi'!L297</f>
        <v>0</v>
      </c>
      <c r="E302" s="130">
        <f>+'Alimentazione CE Costi'!M297</f>
        <v>0</v>
      </c>
      <c r="F302" s="92"/>
      <c r="G302" s="278"/>
      <c r="H302" s="131"/>
      <c r="J302" s="127"/>
      <c r="L302" s="131"/>
    </row>
    <row r="303" spans="1:12" ht="18.75">
      <c r="A303" s="265"/>
      <c r="B303" s="134" t="s">
        <v>864</v>
      </c>
      <c r="C303" s="135" t="s">
        <v>1808</v>
      </c>
      <c r="D303" s="130">
        <f>+'Alimentazione CE Costi'!L298</f>
        <v>0</v>
      </c>
      <c r="E303" s="130">
        <f>+'Alimentazione CE Costi'!M298</f>
        <v>0</v>
      </c>
      <c r="F303" s="92"/>
      <c r="G303" s="278"/>
      <c r="H303" s="131"/>
      <c r="J303" s="127"/>
      <c r="L303" s="131"/>
    </row>
    <row r="304" spans="1:12" ht="18.75">
      <c r="A304" s="265"/>
      <c r="B304" s="134" t="s">
        <v>866</v>
      </c>
      <c r="C304" s="135" t="s">
        <v>1809</v>
      </c>
      <c r="D304" s="130">
        <f>+ROUND(SUM('Alimentazione CE Costi'!L300:L309),2)</f>
        <v>108300</v>
      </c>
      <c r="E304" s="130">
        <f>+ROUND(SUM('Alimentazione CE Costi'!M300:M309),2)</f>
        <v>61616.73</v>
      </c>
      <c r="F304" s="92"/>
      <c r="G304" s="278"/>
      <c r="H304" s="131"/>
      <c r="J304" s="127"/>
      <c r="L304" s="131"/>
    </row>
    <row r="305" spans="1:12" ht="25.5">
      <c r="A305" s="265" t="s">
        <v>1538</v>
      </c>
      <c r="B305" s="134" t="s">
        <v>877</v>
      </c>
      <c r="C305" s="135" t="s">
        <v>1810</v>
      </c>
      <c r="D305" s="130">
        <f>+'Alimentazione CE Costi'!L311+'Alimentazione CE Costi'!L312</f>
        <v>727281</v>
      </c>
      <c r="E305" s="130">
        <f>+'Alimentazione CE Costi'!M311+'Alimentazione CE Costi'!M312</f>
        <v>580190.76</v>
      </c>
      <c r="F305" s="92"/>
      <c r="G305" s="278"/>
      <c r="H305" s="131"/>
      <c r="J305" s="127"/>
      <c r="L305" s="131"/>
    </row>
    <row r="306" spans="1:12" ht="18.75">
      <c r="A306" s="261" t="s">
        <v>1538</v>
      </c>
      <c r="B306" s="134" t="s">
        <v>881</v>
      </c>
      <c r="C306" s="135" t="s">
        <v>1811</v>
      </c>
      <c r="D306" s="130">
        <f>+'Alimentazione CE Costi'!L313</f>
        <v>0</v>
      </c>
      <c r="E306" s="130">
        <f>+'Alimentazione CE Costi'!M313</f>
        <v>0</v>
      </c>
      <c r="F306" s="92"/>
      <c r="G306" s="278"/>
      <c r="H306" s="144"/>
      <c r="J306" s="127"/>
      <c r="L306" s="131"/>
    </row>
    <row r="307" spans="1:12" ht="25.5">
      <c r="A307" s="261"/>
      <c r="B307" s="186" t="s">
        <v>883</v>
      </c>
      <c r="C307" s="187" t="s">
        <v>1812</v>
      </c>
      <c r="D307" s="173">
        <f t="shared" ref="D307" si="84">SUM(D308:D310,D317)</f>
        <v>2454326.14</v>
      </c>
      <c r="E307" s="173">
        <f t="shared" ref="E307" si="85">SUM(E308:E310,E317)</f>
        <v>1811952.65</v>
      </c>
      <c r="F307" s="92" t="s">
        <v>2123</v>
      </c>
      <c r="G307" s="278"/>
      <c r="H307" s="131"/>
      <c r="J307" s="127"/>
      <c r="L307" s="131"/>
    </row>
    <row r="308" spans="1:12" ht="25.5">
      <c r="A308" s="263" t="s">
        <v>1538</v>
      </c>
      <c r="B308" s="134" t="s">
        <v>885</v>
      </c>
      <c r="C308" s="135" t="s">
        <v>1813</v>
      </c>
      <c r="D308" s="130">
        <f>+'Alimentazione CE Costi'!L315</f>
        <v>1663</v>
      </c>
      <c r="E308" s="130">
        <f>+'Alimentazione CE Costi'!M315</f>
        <v>1438.77</v>
      </c>
      <c r="F308" s="473"/>
      <c r="G308" s="278"/>
      <c r="H308" s="131"/>
      <c r="J308" s="127"/>
      <c r="L308" s="131"/>
    </row>
    <row r="309" spans="1:12" ht="25.5">
      <c r="A309" s="263"/>
      <c r="B309" s="134" t="s">
        <v>887</v>
      </c>
      <c r="C309" s="135" t="s">
        <v>1814</v>
      </c>
      <c r="D309" s="130">
        <f>+'Alimentazione CE Costi'!L316</f>
        <v>0</v>
      </c>
      <c r="E309" s="130">
        <f>+'Alimentazione CE Costi'!M316</f>
        <v>0</v>
      </c>
      <c r="F309" s="473"/>
      <c r="G309" s="278"/>
      <c r="H309" s="131"/>
      <c r="J309" s="127"/>
      <c r="L309" s="131"/>
    </row>
    <row r="310" spans="1:12" ht="25.5">
      <c r="A310" s="263"/>
      <c r="B310" s="177" t="s">
        <v>889</v>
      </c>
      <c r="C310" s="178" t="s">
        <v>1815</v>
      </c>
      <c r="D310" s="176">
        <f t="shared" ref="D310" si="86">SUM(D311:D316)</f>
        <v>2399063.14</v>
      </c>
      <c r="E310" s="176">
        <f t="shared" ref="E310" si="87">SUM(E311:E316)</f>
        <v>1678070.9</v>
      </c>
      <c r="F310" s="92" t="s">
        <v>2123</v>
      </c>
      <c r="G310" s="278"/>
      <c r="H310" s="131"/>
      <c r="J310" s="127"/>
      <c r="L310" s="131"/>
    </row>
    <row r="311" spans="1:12" ht="25.5">
      <c r="A311" s="263"/>
      <c r="B311" s="136" t="s">
        <v>891</v>
      </c>
      <c r="C311" s="137" t="s">
        <v>1816</v>
      </c>
      <c r="D311" s="130">
        <f>+'Alimentazione CE Costi'!L318</f>
        <v>0</v>
      </c>
      <c r="E311" s="130">
        <f>+'Alimentazione CE Costi'!M318</f>
        <v>0</v>
      </c>
      <c r="F311" s="473"/>
      <c r="G311" s="278"/>
      <c r="H311" s="131"/>
      <c r="J311" s="127"/>
      <c r="L311" s="131"/>
    </row>
    <row r="312" spans="1:12" ht="25.5">
      <c r="A312" s="263"/>
      <c r="B312" s="136" t="s">
        <v>893</v>
      </c>
      <c r="C312" s="137" t="s">
        <v>1817</v>
      </c>
      <c r="D312" s="130">
        <f>+'Alimentazione CE Costi'!L320+'Alimentazione CE Costi'!L321+'Alimentazione CE Costi'!L322</f>
        <v>192500</v>
      </c>
      <c r="E312" s="130">
        <f>+'Alimentazione CE Costi'!M320+'Alimentazione CE Costi'!M321+'Alimentazione CE Costi'!M322</f>
        <v>121432.5</v>
      </c>
      <c r="F312" s="473"/>
      <c r="G312" s="278"/>
      <c r="H312" s="131"/>
      <c r="J312" s="127"/>
      <c r="L312" s="131"/>
    </row>
    <row r="313" spans="1:12" ht="25.5">
      <c r="A313" s="263"/>
      <c r="B313" s="136" t="s">
        <v>898</v>
      </c>
      <c r="C313" s="137" t="s">
        <v>1818</v>
      </c>
      <c r="D313" s="130">
        <f>+'Alimentazione CE Costi'!L324+'Alimentazione CE Costi'!L325+'Alimentazione CE Costi'!L326+'Alimentazione CE Costi'!L327</f>
        <v>0</v>
      </c>
      <c r="E313" s="130">
        <f>+'Alimentazione CE Costi'!M324+'Alimentazione CE Costi'!M325+'Alimentazione CE Costi'!M326+'Alimentazione CE Costi'!M327</f>
        <v>0</v>
      </c>
      <c r="F313" s="473"/>
      <c r="G313" s="278"/>
      <c r="H313" s="131"/>
      <c r="J313" s="127"/>
      <c r="L313" s="131"/>
    </row>
    <row r="314" spans="1:12" ht="25.5">
      <c r="A314" s="263"/>
      <c r="B314" s="136" t="s">
        <v>904</v>
      </c>
      <c r="C314" s="137" t="s">
        <v>1819</v>
      </c>
      <c r="D314" s="130">
        <f>+SUM('Alimentazione CE Costi'!L329:L339)</f>
        <v>0</v>
      </c>
      <c r="E314" s="130">
        <f>+SUM('Alimentazione CE Costi'!M329:M339)</f>
        <v>0</v>
      </c>
      <c r="F314" s="473"/>
      <c r="G314" s="278"/>
      <c r="H314" s="131"/>
      <c r="J314" s="127"/>
      <c r="L314" s="131"/>
    </row>
    <row r="315" spans="1:12" ht="18.75">
      <c r="A315" s="263"/>
      <c r="B315" s="136" t="s">
        <v>907</v>
      </c>
      <c r="C315" s="137" t="s">
        <v>1820</v>
      </c>
      <c r="D315" s="130">
        <f>+'Alimentazione CE Costi'!L340</f>
        <v>0</v>
      </c>
      <c r="E315" s="130">
        <f>+'Alimentazione CE Costi'!M340</f>
        <v>0</v>
      </c>
      <c r="F315" s="473"/>
      <c r="G315" s="278"/>
      <c r="H315" s="131"/>
      <c r="J315" s="127"/>
      <c r="L315" s="131"/>
    </row>
    <row r="316" spans="1:12" ht="25.5">
      <c r="A316" s="263"/>
      <c r="B316" s="136" t="s">
        <v>909</v>
      </c>
      <c r="C316" s="137" t="s">
        <v>1821</v>
      </c>
      <c r="D316" s="130">
        <f>+ROUND(SUM('Alimentazione CE Costi'!L342:L350),2)</f>
        <v>2206563.14</v>
      </c>
      <c r="E316" s="130">
        <f>+ROUND(SUM('Alimentazione CE Costi'!M342:M350),2)</f>
        <v>1556638.4</v>
      </c>
      <c r="F316" s="473"/>
      <c r="G316" s="278"/>
      <c r="H316" s="131"/>
      <c r="J316" s="127"/>
      <c r="L316" s="131"/>
    </row>
    <row r="317" spans="1:12" ht="25.5">
      <c r="A317" s="263"/>
      <c r="B317" s="177" t="s">
        <v>920</v>
      </c>
      <c r="C317" s="178" t="s">
        <v>1822</v>
      </c>
      <c r="D317" s="176">
        <f t="shared" ref="D317" si="88">SUM(D318:D320)</f>
        <v>53600</v>
      </c>
      <c r="E317" s="176">
        <f t="shared" ref="E317" si="89">SUM(E318:E320)</f>
        <v>132442.98000000001</v>
      </c>
      <c r="F317" s="92" t="s">
        <v>2123</v>
      </c>
      <c r="G317" s="278"/>
      <c r="H317" s="131"/>
      <c r="J317" s="127"/>
      <c r="L317" s="131"/>
    </row>
    <row r="318" spans="1:12" ht="25.5">
      <c r="A318" s="263" t="s">
        <v>1538</v>
      </c>
      <c r="B318" s="136" t="s">
        <v>922</v>
      </c>
      <c r="C318" s="137" t="s">
        <v>1823</v>
      </c>
      <c r="D318" s="130">
        <f>+'Alimentazione CE Costi'!L352</f>
        <v>53600</v>
      </c>
      <c r="E318" s="130">
        <f>+'Alimentazione CE Costi'!M352</f>
        <v>132442.98000000001</v>
      </c>
      <c r="F318" s="473"/>
      <c r="G318" s="278"/>
      <c r="H318" s="131"/>
      <c r="J318" s="127"/>
      <c r="L318" s="131"/>
    </row>
    <row r="319" spans="1:12" ht="25.5">
      <c r="A319" s="263"/>
      <c r="B319" s="136" t="s">
        <v>924</v>
      </c>
      <c r="C319" s="137" t="s">
        <v>1824</v>
      </c>
      <c r="D319" s="130">
        <f>+'Alimentazione CE Costi'!L353</f>
        <v>0</v>
      </c>
      <c r="E319" s="130">
        <f>+'Alimentazione CE Costi'!M353</f>
        <v>0</v>
      </c>
      <c r="F319" s="473"/>
      <c r="G319" s="278"/>
      <c r="H319" s="131"/>
      <c r="J319" s="127"/>
      <c r="L319" s="131"/>
    </row>
    <row r="320" spans="1:12" ht="25.5">
      <c r="A320" s="263" t="s">
        <v>1587</v>
      </c>
      <c r="B320" s="136" t="s">
        <v>926</v>
      </c>
      <c r="C320" s="137" t="s">
        <v>1825</v>
      </c>
      <c r="D320" s="130">
        <f>+'Alimentazione CE Costi'!L354</f>
        <v>0</v>
      </c>
      <c r="E320" s="130">
        <f>+'Alimentazione CE Costi'!M354</f>
        <v>0</v>
      </c>
      <c r="F320" s="473"/>
      <c r="G320" s="278"/>
      <c r="H320" s="131"/>
      <c r="J320" s="127"/>
      <c r="L320" s="131"/>
    </row>
    <row r="321" spans="1:12" ht="25.5">
      <c r="A321" s="263"/>
      <c r="B321" s="186" t="s">
        <v>928</v>
      </c>
      <c r="C321" s="187" t="s">
        <v>1826</v>
      </c>
      <c r="D321" s="173">
        <f t="shared" ref="D321" si="90">SUM(D322:D328)</f>
        <v>3342800</v>
      </c>
      <c r="E321" s="173">
        <f t="shared" ref="E321" si="91">SUM(E322:E328)</f>
        <v>2281645.7000000002</v>
      </c>
      <c r="F321" s="92" t="s">
        <v>2123</v>
      </c>
      <c r="G321" s="278"/>
      <c r="H321" s="131"/>
      <c r="J321" s="127"/>
      <c r="L321" s="131"/>
    </row>
    <row r="322" spans="1:12" ht="38.25">
      <c r="A322" s="268" t="s">
        <v>1538</v>
      </c>
      <c r="B322" s="134" t="s">
        <v>930</v>
      </c>
      <c r="C322" s="135" t="s">
        <v>1827</v>
      </c>
      <c r="D322" s="130">
        <f>+'Alimentazione CE Costi'!L356</f>
        <v>0</v>
      </c>
      <c r="E322" s="130">
        <f>+'Alimentazione CE Costi'!M356</f>
        <v>0</v>
      </c>
      <c r="F322" s="473"/>
      <c r="G322" s="278"/>
      <c r="H322" s="131"/>
      <c r="J322" s="127"/>
      <c r="L322" s="131"/>
    </row>
    <row r="323" spans="1:12" ht="25.5">
      <c r="A323" s="263"/>
      <c r="B323" s="134" t="s">
        <v>932</v>
      </c>
      <c r="C323" s="135" t="s">
        <v>1828</v>
      </c>
      <c r="D323" s="130">
        <f>+'Alimentazione CE Costi'!L357</f>
        <v>0</v>
      </c>
      <c r="E323" s="130">
        <f>+'Alimentazione CE Costi'!M357</f>
        <v>0</v>
      </c>
      <c r="F323" s="473"/>
      <c r="G323" s="278"/>
      <c r="H323" s="131"/>
      <c r="J323" s="127"/>
      <c r="L323" s="131"/>
    </row>
    <row r="324" spans="1:12" ht="25.5">
      <c r="A324" s="263" t="s">
        <v>1587</v>
      </c>
      <c r="B324" s="134" t="s">
        <v>934</v>
      </c>
      <c r="C324" s="135" t="s">
        <v>1829</v>
      </c>
      <c r="D324" s="130">
        <f>+'Alimentazione CE Costi'!L358</f>
        <v>0</v>
      </c>
      <c r="E324" s="130">
        <f>+'Alimentazione CE Costi'!M358</f>
        <v>0</v>
      </c>
      <c r="F324" s="473"/>
      <c r="G324" s="278"/>
      <c r="H324" s="131"/>
      <c r="J324" s="127"/>
      <c r="L324" s="131"/>
    </row>
    <row r="325" spans="1:12" ht="18.75">
      <c r="A325" s="268"/>
      <c r="B325" s="134" t="s">
        <v>936</v>
      </c>
      <c r="C325" s="135" t="s">
        <v>1830</v>
      </c>
      <c r="D325" s="130">
        <f>+'Alimentazione CE Costi'!L360+'Alimentazione CE Costi'!L361</f>
        <v>3342800</v>
      </c>
      <c r="E325" s="130">
        <f>+'Alimentazione CE Costi'!M360+'Alimentazione CE Costi'!M361</f>
        <v>2281645.7000000002</v>
      </c>
      <c r="F325" s="473"/>
      <c r="G325" s="278"/>
      <c r="H325" s="131"/>
      <c r="J325" s="127"/>
      <c r="L325" s="131"/>
    </row>
    <row r="326" spans="1:12" ht="25.5">
      <c r="A326" s="265"/>
      <c r="B326" s="134" t="s">
        <v>939</v>
      </c>
      <c r="C326" s="135" t="s">
        <v>1831</v>
      </c>
      <c r="D326" s="130">
        <f>+'Alimentazione CE Costi'!L362</f>
        <v>0</v>
      </c>
      <c r="E326" s="130">
        <f>+'Alimentazione CE Costi'!M362</f>
        <v>0</v>
      </c>
      <c r="F326" s="92"/>
      <c r="G326" s="278"/>
      <c r="H326" s="131"/>
      <c r="J326" s="127"/>
      <c r="L326" s="131"/>
    </row>
    <row r="327" spans="1:12" ht="25.5">
      <c r="A327" s="265" t="s">
        <v>1538</v>
      </c>
      <c r="B327" s="134" t="s">
        <v>941</v>
      </c>
      <c r="C327" s="135" t="s">
        <v>1832</v>
      </c>
      <c r="D327" s="130">
        <f>+'Alimentazione CE Costi'!L363</f>
        <v>0</v>
      </c>
      <c r="E327" s="130">
        <f>+'Alimentazione CE Costi'!M363</f>
        <v>0</v>
      </c>
      <c r="F327" s="92"/>
      <c r="G327" s="278"/>
      <c r="H327" s="131"/>
      <c r="J327" s="127"/>
      <c r="L327" s="131"/>
    </row>
    <row r="328" spans="1:12" ht="25.5">
      <c r="A328" s="265" t="s">
        <v>1587</v>
      </c>
      <c r="B328" s="134" t="s">
        <v>943</v>
      </c>
      <c r="C328" s="135" t="s">
        <v>1833</v>
      </c>
      <c r="D328" s="130">
        <f>+'Alimentazione CE Costi'!L364</f>
        <v>0</v>
      </c>
      <c r="E328" s="130">
        <f>+'Alimentazione CE Costi'!M364</f>
        <v>0</v>
      </c>
      <c r="F328" s="92"/>
      <c r="G328" s="278"/>
      <c r="H328" s="131"/>
      <c r="J328" s="127"/>
      <c r="L328" s="131"/>
    </row>
    <row r="329" spans="1:12" ht="25.5">
      <c r="A329" s="269" t="s">
        <v>1583</v>
      </c>
      <c r="B329" s="132" t="s">
        <v>944</v>
      </c>
      <c r="C329" s="133" t="s">
        <v>1834</v>
      </c>
      <c r="D329" s="130">
        <f>+'Alimentazione CE Costi'!L365</f>
        <v>0</v>
      </c>
      <c r="E329" s="130">
        <f>+'Alimentazione CE Costi'!M365</f>
        <v>0</v>
      </c>
      <c r="F329" s="92"/>
      <c r="G329" s="278"/>
      <c r="H329" s="131"/>
      <c r="J329" s="127"/>
      <c r="L329" s="131"/>
    </row>
    <row r="330" spans="1:12" ht="18.75">
      <c r="A330" s="265"/>
      <c r="B330" s="160" t="s">
        <v>946</v>
      </c>
      <c r="C330" s="161" t="s">
        <v>1835</v>
      </c>
      <c r="D330" s="159">
        <f t="shared" ref="D330" si="92">+D331+D351+D365</f>
        <v>17546312.920000002</v>
      </c>
      <c r="E330" s="159">
        <f t="shared" ref="E330" si="93">+E331+E351+E365</f>
        <v>18416399.109999996</v>
      </c>
      <c r="F330" s="92" t="s">
        <v>2123</v>
      </c>
      <c r="G330" s="278"/>
      <c r="H330" s="131"/>
      <c r="J330" s="127"/>
      <c r="L330" s="131"/>
    </row>
    <row r="331" spans="1:12" ht="18.75">
      <c r="A331" s="261"/>
      <c r="B331" s="186" t="s">
        <v>948</v>
      </c>
      <c r="C331" s="187" t="s">
        <v>1836</v>
      </c>
      <c r="D331" s="173">
        <f t="shared" ref="D331" si="94">+D332+D333+D334+D337+D338+D339+D340+D341+D342+D343+D344+D347</f>
        <v>16788833.920000002</v>
      </c>
      <c r="E331" s="173">
        <f t="shared" ref="E331" si="95">+E332+E333+E334+E337+E338+E339+E340+E341+E342+E343+E344+E347</f>
        <v>17323927.469999999</v>
      </c>
      <c r="F331" s="92" t="s">
        <v>2123</v>
      </c>
      <c r="G331" s="278"/>
      <c r="H331" s="131"/>
      <c r="J331" s="127"/>
      <c r="L331" s="131"/>
    </row>
    <row r="332" spans="1:12" ht="18.75">
      <c r="A332" s="261"/>
      <c r="B332" s="134" t="s">
        <v>950</v>
      </c>
      <c r="C332" s="135" t="s">
        <v>1837</v>
      </c>
      <c r="D332" s="130">
        <f>+'Alimentazione CE Costi'!L368</f>
        <v>0</v>
      </c>
      <c r="E332" s="130">
        <f>+'Alimentazione CE Costi'!M368</f>
        <v>0</v>
      </c>
      <c r="F332" s="92"/>
      <c r="G332" s="278"/>
      <c r="H332" s="131"/>
      <c r="J332" s="127"/>
      <c r="L332" s="131"/>
    </row>
    <row r="333" spans="1:12" ht="18.75">
      <c r="A333" s="261"/>
      <c r="B333" s="134" t="s">
        <v>952</v>
      </c>
      <c r="C333" s="135" t="s">
        <v>1838</v>
      </c>
      <c r="D333" s="130">
        <f>+'Alimentazione CE Costi'!L369</f>
        <v>54900</v>
      </c>
      <c r="E333" s="130">
        <f>+'Alimentazione CE Costi'!M369</f>
        <v>35549.53</v>
      </c>
      <c r="F333" s="92"/>
      <c r="G333" s="278"/>
      <c r="H333" s="131"/>
      <c r="J333" s="127"/>
      <c r="L333" s="131"/>
    </row>
    <row r="334" spans="1:12" ht="18.75">
      <c r="A334" s="261"/>
      <c r="B334" s="177" t="s">
        <v>954</v>
      </c>
      <c r="C334" s="178" t="s">
        <v>1839</v>
      </c>
      <c r="D334" s="176">
        <f t="shared" ref="D334" si="96">+D335+D336</f>
        <v>100000</v>
      </c>
      <c r="E334" s="176">
        <f t="shared" ref="E334" si="97">+E335+E336</f>
        <v>122665.31</v>
      </c>
      <c r="F334" s="92" t="s">
        <v>2123</v>
      </c>
      <c r="G334" s="278"/>
      <c r="H334" s="131"/>
      <c r="J334" s="127"/>
      <c r="L334" s="131"/>
    </row>
    <row r="335" spans="1:12" ht="18.75">
      <c r="A335" s="261"/>
      <c r="B335" s="134" t="s">
        <v>956</v>
      </c>
      <c r="C335" s="135" t="s">
        <v>1840</v>
      </c>
      <c r="D335" s="130">
        <f>+'Alimentazione CE Costi'!L371</f>
        <v>100000</v>
      </c>
      <c r="E335" s="130">
        <f>+'Alimentazione CE Costi'!M371</f>
        <v>102809.58</v>
      </c>
      <c r="F335" s="92"/>
      <c r="G335" s="278"/>
      <c r="H335" s="131"/>
      <c r="J335" s="127"/>
      <c r="L335" s="131"/>
    </row>
    <row r="336" spans="1:12" ht="18.75">
      <c r="A336" s="261"/>
      <c r="B336" s="134" t="s">
        <v>958</v>
      </c>
      <c r="C336" s="135" t="s">
        <v>1841</v>
      </c>
      <c r="D336" s="130">
        <f>+'Alimentazione CE Costi'!L372</f>
        <v>0</v>
      </c>
      <c r="E336" s="130">
        <f>+'Alimentazione CE Costi'!M372</f>
        <v>19855.73</v>
      </c>
      <c r="F336" s="92"/>
      <c r="G336" s="278"/>
      <c r="H336" s="131"/>
      <c r="J336" s="127"/>
      <c r="L336" s="131"/>
    </row>
    <row r="337" spans="1:12" ht="18.75">
      <c r="A337" s="261"/>
      <c r="B337" s="134" t="s">
        <v>960</v>
      </c>
      <c r="C337" s="135" t="s">
        <v>1842</v>
      </c>
      <c r="D337" s="130">
        <f>+'Alimentazione CE Costi'!L373</f>
        <v>0</v>
      </c>
      <c r="E337" s="130">
        <f>+'Alimentazione CE Costi'!M373</f>
        <v>0</v>
      </c>
      <c r="F337" s="92"/>
      <c r="G337" s="278"/>
      <c r="H337" s="131"/>
      <c r="J337" s="127"/>
      <c r="L337" s="131"/>
    </row>
    <row r="338" spans="1:12" ht="18.75">
      <c r="A338" s="261"/>
      <c r="B338" s="134" t="s">
        <v>962</v>
      </c>
      <c r="C338" s="135" t="s">
        <v>1843</v>
      </c>
      <c r="D338" s="130">
        <f>+'Alimentazione CE Costi'!L375+'Alimentazione CE Costi'!L376+'Alimentazione CE Costi'!L377</f>
        <v>76488</v>
      </c>
      <c r="E338" s="130">
        <f>+'Alimentazione CE Costi'!M375+'Alimentazione CE Costi'!M376+'Alimentazione CE Costi'!M377</f>
        <v>1265.6300000000001</v>
      </c>
      <c r="F338" s="92"/>
      <c r="G338" s="278"/>
      <c r="H338" s="131"/>
      <c r="J338" s="127"/>
      <c r="L338" s="131"/>
    </row>
    <row r="339" spans="1:12" ht="18.75">
      <c r="A339" s="261"/>
      <c r="B339" s="134" t="s">
        <v>967</v>
      </c>
      <c r="C339" s="135" t="s">
        <v>1844</v>
      </c>
      <c r="D339" s="130">
        <f>+'Alimentazione CE Costi'!L378</f>
        <v>0</v>
      </c>
      <c r="E339" s="130">
        <f>+'Alimentazione CE Costi'!M378</f>
        <v>1227.31</v>
      </c>
      <c r="F339" s="92"/>
      <c r="G339" s="278"/>
      <c r="H339" s="131"/>
      <c r="J339" s="127"/>
      <c r="L339" s="131"/>
    </row>
    <row r="340" spans="1:12" ht="18.75">
      <c r="A340" s="261"/>
      <c r="B340" s="134" t="s">
        <v>969</v>
      </c>
      <c r="C340" s="135" t="s">
        <v>1845</v>
      </c>
      <c r="D340" s="130">
        <f>+'Alimentazione CE Costi'!L379</f>
        <v>100000</v>
      </c>
      <c r="E340" s="130">
        <f>+'Alimentazione CE Costi'!M379</f>
        <v>258477.87</v>
      </c>
      <c r="F340" s="92"/>
      <c r="G340" s="278"/>
      <c r="H340" s="131"/>
      <c r="J340" s="127"/>
      <c r="L340" s="131"/>
    </row>
    <row r="341" spans="1:12" ht="18.75">
      <c r="A341" s="261"/>
      <c r="B341" s="134" t="s">
        <v>971</v>
      </c>
      <c r="C341" s="135" t="s">
        <v>1846</v>
      </c>
      <c r="D341" s="130">
        <f>+'Alimentazione CE Costi'!L381+'Alimentazione CE Costi'!L382</f>
        <v>72447</v>
      </c>
      <c r="E341" s="130">
        <f>+'Alimentazione CE Costi'!M381+'Alimentazione CE Costi'!M382</f>
        <v>61504.85</v>
      </c>
      <c r="F341" s="92"/>
      <c r="G341" s="278"/>
      <c r="H341" s="131"/>
      <c r="J341" s="127"/>
      <c r="L341" s="131"/>
    </row>
    <row r="342" spans="1:12" ht="18.75">
      <c r="A342" s="261"/>
      <c r="B342" s="134" t="s">
        <v>975</v>
      </c>
      <c r="C342" s="135" t="s">
        <v>1847</v>
      </c>
      <c r="D342" s="130">
        <f>+'Alimentazione CE Costi'!L383</f>
        <v>8000</v>
      </c>
      <c r="E342" s="130">
        <f>+'Alimentazione CE Costi'!M383</f>
        <v>9481.44</v>
      </c>
      <c r="F342" s="92"/>
      <c r="G342" s="278"/>
      <c r="H342" s="131"/>
      <c r="J342" s="127"/>
      <c r="L342" s="131"/>
    </row>
    <row r="343" spans="1:12" ht="18.75">
      <c r="A343" s="261"/>
      <c r="B343" s="134" t="s">
        <v>977</v>
      </c>
      <c r="C343" s="135" t="s">
        <v>1848</v>
      </c>
      <c r="D343" s="130">
        <f>+ROUND(SUM('Alimentazione CE Costi'!L385:L389),2)</f>
        <v>264000</v>
      </c>
      <c r="E343" s="130">
        <f>+ROUND(SUM('Alimentazione CE Costi'!M385:M389),2)</f>
        <v>253993.61</v>
      </c>
      <c r="F343" s="92"/>
      <c r="G343" s="278"/>
      <c r="H343" s="131"/>
      <c r="J343" s="127"/>
      <c r="L343" s="131"/>
    </row>
    <row r="344" spans="1:12" ht="18.75">
      <c r="A344" s="265"/>
      <c r="B344" s="177" t="s">
        <v>983</v>
      </c>
      <c r="C344" s="178" t="s">
        <v>1849</v>
      </c>
      <c r="D344" s="176">
        <f t="shared" ref="D344" si="98">+D345+D346</f>
        <v>3898553</v>
      </c>
      <c r="E344" s="176">
        <f t="shared" ref="E344" si="99">+E345+E346</f>
        <v>3922466.04</v>
      </c>
      <c r="F344" s="92" t="s">
        <v>2123</v>
      </c>
      <c r="G344" s="278"/>
      <c r="H344" s="131"/>
      <c r="J344" s="127"/>
      <c r="L344" s="131"/>
    </row>
    <row r="345" spans="1:12" ht="18.75">
      <c r="A345" s="265"/>
      <c r="B345" s="136" t="s">
        <v>985</v>
      </c>
      <c r="C345" s="137" t="s">
        <v>1850</v>
      </c>
      <c r="D345" s="130">
        <f>+'Alimentazione CE Costi'!L391</f>
        <v>3898553</v>
      </c>
      <c r="E345" s="130">
        <f>+'Alimentazione CE Costi'!M391</f>
        <v>3898552.5</v>
      </c>
      <c r="F345" s="92"/>
      <c r="G345" s="278"/>
      <c r="H345" s="144"/>
      <c r="J345" s="127"/>
      <c r="L345" s="131"/>
    </row>
    <row r="346" spans="1:12" ht="25.5">
      <c r="A346" s="265"/>
      <c r="B346" s="136" t="s">
        <v>987</v>
      </c>
      <c r="C346" s="137" t="s">
        <v>1851</v>
      </c>
      <c r="D346" s="130">
        <f>+'Alimentazione CE Costi'!L392</f>
        <v>0</v>
      </c>
      <c r="E346" s="130">
        <f>+'Alimentazione CE Costi'!M392</f>
        <v>23913.54</v>
      </c>
      <c r="F346" s="92"/>
      <c r="G346" s="278"/>
      <c r="H346" s="131"/>
      <c r="J346" s="127"/>
      <c r="L346" s="131"/>
    </row>
    <row r="347" spans="1:12" ht="18.75">
      <c r="A347" s="265"/>
      <c r="B347" s="177" t="s">
        <v>989</v>
      </c>
      <c r="C347" s="178" t="s">
        <v>1852</v>
      </c>
      <c r="D347" s="176">
        <f t="shared" ref="D347" si="100">+D348+D349+D350</f>
        <v>12214445.92</v>
      </c>
      <c r="E347" s="176">
        <f t="shared" ref="E347" si="101">+E348+E349+E350</f>
        <v>12657295.879999999</v>
      </c>
      <c r="F347" s="92" t="s">
        <v>2123</v>
      </c>
      <c r="G347" s="278"/>
      <c r="H347" s="131"/>
      <c r="J347" s="127"/>
      <c r="L347" s="131"/>
    </row>
    <row r="348" spans="1:12" ht="25.5">
      <c r="A348" s="265" t="s">
        <v>1538</v>
      </c>
      <c r="B348" s="136" t="s">
        <v>991</v>
      </c>
      <c r="C348" s="137" t="s">
        <v>1853</v>
      </c>
      <c r="D348" s="130">
        <f>+'Alimentazione CE Costi'!L394</f>
        <v>0</v>
      </c>
      <c r="E348" s="130">
        <f>+'Alimentazione CE Costi'!M394</f>
        <v>675</v>
      </c>
      <c r="F348" s="92"/>
      <c r="G348" s="278"/>
      <c r="H348" s="131"/>
      <c r="J348" s="127"/>
      <c r="L348" s="131"/>
    </row>
    <row r="349" spans="1:12" ht="25.5">
      <c r="A349" s="261"/>
      <c r="B349" s="136" t="s">
        <v>993</v>
      </c>
      <c r="C349" s="137" t="s">
        <v>1854</v>
      </c>
      <c r="D349" s="130">
        <f>+'Alimentazione CE Costi'!L396+'Alimentazione CE Costi'!L397</f>
        <v>0</v>
      </c>
      <c r="E349" s="130">
        <f>+'Alimentazione CE Costi'!M396+'Alimentazione CE Costi'!M397</f>
        <v>1251.6199999999999</v>
      </c>
      <c r="F349" s="92"/>
      <c r="G349" s="278"/>
      <c r="H349" s="131"/>
      <c r="J349" s="127"/>
      <c r="L349" s="131"/>
    </row>
    <row r="350" spans="1:12" ht="18.75">
      <c r="A350" s="265"/>
      <c r="B350" s="136" t="s">
        <v>997</v>
      </c>
      <c r="C350" s="137" t="s">
        <v>1855</v>
      </c>
      <c r="D350" s="130">
        <f>+ROUND(SUM('Alimentazione CE Costi'!L399:L413),2)</f>
        <v>12214445.92</v>
      </c>
      <c r="E350" s="130">
        <f>+ROUND(SUM('Alimentazione CE Costi'!M399:M413),2)</f>
        <v>12655369.26</v>
      </c>
      <c r="F350" s="92"/>
      <c r="G350" s="278"/>
      <c r="H350" s="131"/>
      <c r="J350" s="127"/>
      <c r="L350" s="131"/>
    </row>
    <row r="351" spans="1:12" ht="25.5">
      <c r="A351" s="261"/>
      <c r="B351" s="186" t="s">
        <v>1013</v>
      </c>
      <c r="C351" s="187" t="s">
        <v>1856</v>
      </c>
      <c r="D351" s="173">
        <f t="shared" ref="D351" si="102">+D352+D353+D354+D361</f>
        <v>692479</v>
      </c>
      <c r="E351" s="173">
        <f t="shared" ref="E351" si="103">+E352+E353+E354+E361</f>
        <v>1058564.3999999999</v>
      </c>
      <c r="F351" s="92" t="s">
        <v>2123</v>
      </c>
      <c r="G351" s="278"/>
      <c r="H351" s="131"/>
      <c r="J351" s="127"/>
      <c r="L351" s="131"/>
    </row>
    <row r="352" spans="1:12" ht="25.5">
      <c r="A352" s="261" t="s">
        <v>1538</v>
      </c>
      <c r="B352" s="134" t="s">
        <v>1015</v>
      </c>
      <c r="C352" s="135" t="s">
        <v>1857</v>
      </c>
      <c r="D352" s="130">
        <f>+'Alimentazione CE Costi'!L415</f>
        <v>21079</v>
      </c>
      <c r="E352" s="130">
        <f>+'Alimentazione CE Costi'!M415</f>
        <v>49503</v>
      </c>
      <c r="F352" s="92"/>
      <c r="G352" s="278"/>
      <c r="H352" s="131"/>
      <c r="J352" s="127"/>
      <c r="L352" s="131"/>
    </row>
    <row r="353" spans="1:12" ht="25.5">
      <c r="A353" s="261"/>
      <c r="B353" s="134" t="s">
        <v>1017</v>
      </c>
      <c r="C353" s="135" t="s">
        <v>1858</v>
      </c>
      <c r="D353" s="130">
        <f>+'Alimentazione CE Costi'!L416</f>
        <v>0</v>
      </c>
      <c r="E353" s="130">
        <f>+'Alimentazione CE Costi'!M416</f>
        <v>0</v>
      </c>
      <c r="F353" s="92"/>
      <c r="G353" s="278"/>
      <c r="H353" s="131"/>
      <c r="J353" s="127"/>
      <c r="L353" s="131"/>
    </row>
    <row r="354" spans="1:12" ht="25.5">
      <c r="A354" s="261"/>
      <c r="B354" s="177" t="s">
        <v>1019</v>
      </c>
      <c r="C354" s="178" t="s">
        <v>1859</v>
      </c>
      <c r="D354" s="176">
        <f t="shared" ref="D354" si="104">SUM(D355:D360)</f>
        <v>612904</v>
      </c>
      <c r="E354" s="176">
        <f t="shared" ref="E354" si="105">SUM(E355:E360)</f>
        <v>1006853.3899999999</v>
      </c>
      <c r="F354" s="92" t="s">
        <v>2123</v>
      </c>
      <c r="G354" s="278"/>
      <c r="H354" s="131"/>
      <c r="J354" s="127"/>
      <c r="L354" s="131"/>
    </row>
    <row r="355" spans="1:12" ht="18.75">
      <c r="A355" s="261"/>
      <c r="B355" s="136" t="s">
        <v>1021</v>
      </c>
      <c r="C355" s="137" t="s">
        <v>1860</v>
      </c>
      <c r="D355" s="130">
        <f>+'Alimentazione CE Costi'!L419+'Alimentazione CE Costi'!L420+'Alimentazione CE Costi'!L421+'Alimentazione CE Costi'!L422+'Alimentazione CE Costi'!L423</f>
        <v>7600</v>
      </c>
      <c r="E355" s="130">
        <f>+'Alimentazione CE Costi'!M419+'Alimentazione CE Costi'!M420+'Alimentazione CE Costi'!M421+'Alimentazione CE Costi'!M422+'Alimentazione CE Costi'!M423</f>
        <v>10245.83</v>
      </c>
      <c r="F355" s="92"/>
      <c r="G355" s="278"/>
      <c r="H355" s="131"/>
      <c r="J355" s="127"/>
      <c r="L355" s="131"/>
    </row>
    <row r="356" spans="1:12" ht="25.5">
      <c r="A356" s="261"/>
      <c r="B356" s="136" t="s">
        <v>1028</v>
      </c>
      <c r="C356" s="137" t="s">
        <v>1861</v>
      </c>
      <c r="D356" s="130">
        <f>+'Alimentazione CE Costi'!L424</f>
        <v>0</v>
      </c>
      <c r="E356" s="130">
        <f>+'Alimentazione CE Costi'!M424</f>
        <v>0</v>
      </c>
      <c r="F356" s="92"/>
      <c r="G356" s="278"/>
      <c r="H356" s="131"/>
      <c r="J356" s="127"/>
      <c r="L356" s="131"/>
    </row>
    <row r="357" spans="1:12" ht="25.5">
      <c r="A357" s="261"/>
      <c r="B357" s="136" t="s">
        <v>1030</v>
      </c>
      <c r="C357" s="137" t="s">
        <v>1862</v>
      </c>
      <c r="D357" s="130">
        <f>+'Alimentazione CE Costi'!L425</f>
        <v>0</v>
      </c>
      <c r="E357" s="130">
        <f>+'Alimentazione CE Costi'!M425</f>
        <v>0</v>
      </c>
      <c r="F357" s="92"/>
      <c r="G357" s="278"/>
      <c r="H357" s="131"/>
      <c r="J357" s="127"/>
      <c r="L357" s="131"/>
    </row>
    <row r="358" spans="1:12" ht="18.75">
      <c r="A358" s="261"/>
      <c r="B358" s="136" t="s">
        <v>1032</v>
      </c>
      <c r="C358" s="137" t="s">
        <v>1863</v>
      </c>
      <c r="D358" s="130">
        <f>+'Alimentazione CE Costi'!L426</f>
        <v>550304</v>
      </c>
      <c r="E358" s="130">
        <f>+'Alimentazione CE Costi'!M426</f>
        <v>874802.36</v>
      </c>
      <c r="F358" s="92"/>
      <c r="G358" s="278"/>
      <c r="H358" s="131"/>
      <c r="J358" s="127"/>
      <c r="L358" s="131"/>
    </row>
    <row r="359" spans="1:12" ht="25.5">
      <c r="A359" s="261"/>
      <c r="B359" s="136" t="s">
        <v>1034</v>
      </c>
      <c r="C359" s="137" t="s">
        <v>1864</v>
      </c>
      <c r="D359" s="140">
        <f>+SUM('Alimentazione CE Costi'!L428:L432)</f>
        <v>55000</v>
      </c>
      <c r="E359" s="140">
        <f>+SUM('Alimentazione CE Costi'!M428:M432)</f>
        <v>121805.20000000001</v>
      </c>
      <c r="F359" s="92"/>
      <c r="G359" s="278"/>
      <c r="H359" s="131"/>
      <c r="J359" s="127"/>
      <c r="L359" s="131"/>
    </row>
    <row r="360" spans="1:12" ht="51">
      <c r="A360" s="261"/>
      <c r="B360" s="136" t="s">
        <v>1040</v>
      </c>
      <c r="C360" s="137" t="s">
        <v>1865</v>
      </c>
      <c r="D360" s="130">
        <f>+'Alimentazione CE Costi'!L433</f>
        <v>0</v>
      </c>
      <c r="E360" s="130">
        <f>+'Alimentazione CE Costi'!M433</f>
        <v>0</v>
      </c>
      <c r="F360" s="92"/>
      <c r="G360" s="278"/>
      <c r="H360" s="131"/>
      <c r="J360" s="127"/>
      <c r="L360" s="131"/>
    </row>
    <row r="361" spans="1:12" ht="25.5">
      <c r="A361" s="261"/>
      <c r="B361" s="177" t="s">
        <v>1042</v>
      </c>
      <c r="C361" s="178" t="s">
        <v>1866</v>
      </c>
      <c r="D361" s="176">
        <f t="shared" ref="D361" si="106">SUM(D362:D364)</f>
        <v>58496</v>
      </c>
      <c r="E361" s="176">
        <f t="shared" ref="E361" si="107">SUM(E362:E364)</f>
        <v>2208.0100000000002</v>
      </c>
      <c r="F361" s="92" t="s">
        <v>2123</v>
      </c>
      <c r="G361" s="278"/>
      <c r="H361" s="131"/>
      <c r="J361" s="127"/>
      <c r="L361" s="131"/>
    </row>
    <row r="362" spans="1:12" ht="38.25">
      <c r="A362" s="261" t="s">
        <v>1538</v>
      </c>
      <c r="B362" s="136" t="s">
        <v>1044</v>
      </c>
      <c r="C362" s="137" t="s">
        <v>1867</v>
      </c>
      <c r="D362" s="130">
        <f>+'Alimentazione CE Costi'!L435</f>
        <v>58496</v>
      </c>
      <c r="E362" s="130">
        <f>+'Alimentazione CE Costi'!M435</f>
        <v>2208.0100000000002</v>
      </c>
      <c r="F362" s="92"/>
      <c r="G362" s="278"/>
      <c r="H362" s="131"/>
      <c r="J362" s="127"/>
      <c r="L362" s="131"/>
    </row>
    <row r="363" spans="1:12" ht="38.25">
      <c r="A363" s="261"/>
      <c r="B363" s="136" t="s">
        <v>1046</v>
      </c>
      <c r="C363" s="137" t="s">
        <v>1868</v>
      </c>
      <c r="D363" s="130">
        <f>+'Alimentazione CE Costi'!L436</f>
        <v>0</v>
      </c>
      <c r="E363" s="130">
        <f>+'Alimentazione CE Costi'!M436</f>
        <v>0</v>
      </c>
      <c r="F363" s="92"/>
      <c r="G363" s="278"/>
      <c r="H363" s="131"/>
      <c r="J363" s="127"/>
      <c r="L363" s="131"/>
    </row>
    <row r="364" spans="1:12" ht="38.25">
      <c r="A364" s="261" t="s">
        <v>1587</v>
      </c>
      <c r="B364" s="136" t="s">
        <v>1048</v>
      </c>
      <c r="C364" s="137" t="s">
        <v>1869</v>
      </c>
      <c r="D364" s="130">
        <f>+'Alimentazione CE Costi'!L437</f>
        <v>0</v>
      </c>
      <c r="E364" s="130">
        <f>+'Alimentazione CE Costi'!M437</f>
        <v>0</v>
      </c>
      <c r="F364" s="92"/>
      <c r="G364" s="278"/>
      <c r="H364" s="131"/>
      <c r="J364" s="127"/>
      <c r="L364" s="131"/>
    </row>
    <row r="365" spans="1:12" ht="18.75">
      <c r="A365" s="261"/>
      <c r="B365" s="186" t="s">
        <v>1050</v>
      </c>
      <c r="C365" s="187" t="s">
        <v>1870</v>
      </c>
      <c r="D365" s="173">
        <f t="shared" ref="D365" si="108">+D366+D367</f>
        <v>65000</v>
      </c>
      <c r="E365" s="173">
        <f t="shared" ref="E365" si="109">+E366+E367</f>
        <v>33907.24</v>
      </c>
      <c r="F365" s="92" t="s">
        <v>2123</v>
      </c>
      <c r="G365" s="278"/>
      <c r="H365" s="131"/>
      <c r="J365" s="127"/>
      <c r="L365" s="131"/>
    </row>
    <row r="366" spans="1:12" ht="18.75">
      <c r="A366" s="261"/>
      <c r="B366" s="134" t="s">
        <v>1052</v>
      </c>
      <c r="C366" s="135" t="s">
        <v>1871</v>
      </c>
      <c r="D366" s="130">
        <f>+'Alimentazione CE Costi'!L439</f>
        <v>0</v>
      </c>
      <c r="E366" s="130">
        <f>+'Alimentazione CE Costi'!M439</f>
        <v>0</v>
      </c>
      <c r="F366" s="92"/>
      <c r="G366" s="278"/>
      <c r="H366" s="131"/>
      <c r="J366" s="127"/>
      <c r="L366" s="131"/>
    </row>
    <row r="367" spans="1:12" ht="18.75">
      <c r="A367" s="261"/>
      <c r="B367" s="134" t="s">
        <v>1054</v>
      </c>
      <c r="C367" s="135" t="s">
        <v>1872</v>
      </c>
      <c r="D367" s="130">
        <f>+'Alimentazione CE Costi'!L440</f>
        <v>65000</v>
      </c>
      <c r="E367" s="130">
        <f>+'Alimentazione CE Costi'!M440</f>
        <v>33907.24</v>
      </c>
      <c r="F367" s="92"/>
      <c r="G367" s="278"/>
      <c r="H367" s="131"/>
      <c r="J367" s="127"/>
      <c r="L367" s="131"/>
    </row>
    <row r="368" spans="1:12" ht="25.5">
      <c r="A368" s="261"/>
      <c r="B368" s="165" t="s">
        <v>1873</v>
      </c>
      <c r="C368" s="166" t="s">
        <v>1874</v>
      </c>
      <c r="D368" s="167">
        <f t="shared" ref="D368" si="110">SUM(D369:D375)</f>
        <v>0</v>
      </c>
      <c r="E368" s="167">
        <f t="shared" ref="E368" si="111">SUM(E369:E375)</f>
        <v>2901.34</v>
      </c>
      <c r="F368" s="92" t="s">
        <v>2123</v>
      </c>
      <c r="G368" s="278"/>
      <c r="H368" s="131"/>
      <c r="J368" s="127"/>
      <c r="L368" s="131"/>
    </row>
    <row r="369" spans="1:12" ht="25.5">
      <c r="A369" s="261"/>
      <c r="B369" s="132" t="s">
        <v>1057</v>
      </c>
      <c r="C369" s="133" t="s">
        <v>1875</v>
      </c>
      <c r="D369" s="130">
        <f>+'Alimentazione CE Costi'!L442</f>
        <v>0</v>
      </c>
      <c r="E369" s="130">
        <f>+'Alimentazione CE Costi'!M442</f>
        <v>0</v>
      </c>
      <c r="F369" s="92"/>
      <c r="G369" s="278"/>
      <c r="H369" s="131"/>
      <c r="J369" s="127"/>
      <c r="L369" s="131"/>
    </row>
    <row r="370" spans="1:12" ht="25.5">
      <c r="A370" s="265"/>
      <c r="B370" s="132" t="s">
        <v>1059</v>
      </c>
      <c r="C370" s="133" t="s">
        <v>1876</v>
      </c>
      <c r="D370" s="130">
        <f>+'Alimentazione CE Costi'!L444+'Alimentazione CE Costi'!L445+'Alimentazione CE Costi'!L446</f>
        <v>0</v>
      </c>
      <c r="E370" s="130">
        <f>+'Alimentazione CE Costi'!M444+'Alimentazione CE Costi'!M445+'Alimentazione CE Costi'!M446</f>
        <v>0</v>
      </c>
      <c r="F370" s="92"/>
      <c r="G370" s="278"/>
      <c r="H370" s="131"/>
      <c r="J370" s="127"/>
      <c r="L370" s="131"/>
    </row>
    <row r="371" spans="1:12" ht="25.5">
      <c r="A371" s="265"/>
      <c r="B371" s="132" t="s">
        <v>1064</v>
      </c>
      <c r="C371" s="133" t="s">
        <v>1877</v>
      </c>
      <c r="D371" s="130">
        <f>+'Alimentazione CE Costi'!L447</f>
        <v>0</v>
      </c>
      <c r="E371" s="130">
        <f>+'Alimentazione CE Costi'!M447</f>
        <v>0</v>
      </c>
      <c r="F371" s="92"/>
      <c r="G371" s="278"/>
      <c r="H371" s="131"/>
      <c r="J371" s="127"/>
      <c r="L371" s="131"/>
    </row>
    <row r="372" spans="1:12" ht="18.75">
      <c r="A372" s="265"/>
      <c r="B372" s="132" t="s">
        <v>1066</v>
      </c>
      <c r="C372" s="133" t="s">
        <v>1878</v>
      </c>
      <c r="D372" s="130">
        <f>+'Alimentazione CE Costi'!L448</f>
        <v>0</v>
      </c>
      <c r="E372" s="130">
        <f>+'Alimentazione CE Costi'!M448</f>
        <v>0</v>
      </c>
      <c r="F372" s="92"/>
      <c r="G372" s="278"/>
      <c r="H372" s="131"/>
      <c r="J372" s="127"/>
      <c r="L372" s="131"/>
    </row>
    <row r="373" spans="1:12" ht="18.75">
      <c r="A373" s="265"/>
      <c r="B373" s="132" t="s">
        <v>1068</v>
      </c>
      <c r="C373" s="133" t="s">
        <v>1879</v>
      </c>
      <c r="D373" s="130">
        <f>+'Alimentazione CE Costi'!L449</f>
        <v>0</v>
      </c>
      <c r="E373" s="130">
        <f>+'Alimentazione CE Costi'!M449</f>
        <v>2901.34</v>
      </c>
      <c r="F373" s="92"/>
      <c r="G373" s="278"/>
      <c r="H373" s="131"/>
      <c r="J373" s="127"/>
      <c r="L373" s="131"/>
    </row>
    <row r="374" spans="1:12" ht="18.75">
      <c r="A374" s="265"/>
      <c r="B374" s="132" t="s">
        <v>1070</v>
      </c>
      <c r="C374" s="133" t="s">
        <v>1880</v>
      </c>
      <c r="D374" s="130">
        <f>+'Alimentazione CE Costi'!L451+'Alimentazione CE Costi'!L452+'Alimentazione CE Costi'!L453</f>
        <v>0</v>
      </c>
      <c r="E374" s="130">
        <f>+'Alimentazione CE Costi'!M451+'Alimentazione CE Costi'!M452+'Alimentazione CE Costi'!M453</f>
        <v>0</v>
      </c>
      <c r="F374" s="92"/>
      <c r="G374" s="278"/>
      <c r="H374" s="131"/>
      <c r="J374" s="127"/>
      <c r="L374" s="131"/>
    </row>
    <row r="375" spans="1:12" ht="25.5">
      <c r="A375" s="270" t="s">
        <v>1538</v>
      </c>
      <c r="B375" s="132" t="s">
        <v>1074</v>
      </c>
      <c r="C375" s="133" t="s">
        <v>1881</v>
      </c>
      <c r="D375" s="130">
        <f>+'Alimentazione CE Costi'!L454</f>
        <v>0</v>
      </c>
      <c r="E375" s="130">
        <f>+'Alimentazione CE Costi'!M454</f>
        <v>0</v>
      </c>
      <c r="F375" s="92"/>
      <c r="G375" s="278"/>
      <c r="H375" s="131"/>
      <c r="J375" s="127"/>
      <c r="L375" s="131"/>
    </row>
    <row r="376" spans="1:12" ht="18.75">
      <c r="A376" s="261"/>
      <c r="B376" s="165" t="s">
        <v>1075</v>
      </c>
      <c r="C376" s="166" t="s">
        <v>1882</v>
      </c>
      <c r="D376" s="167">
        <f t="shared" ref="D376" si="112">+D377+D378+D381+D384+D385</f>
        <v>3410453</v>
      </c>
      <c r="E376" s="167">
        <f t="shared" ref="E376" si="113">+E377+E378+E381+E384+E385</f>
        <v>3182900.13</v>
      </c>
      <c r="F376" s="92" t="s">
        <v>2123</v>
      </c>
      <c r="G376" s="278"/>
      <c r="H376" s="131"/>
      <c r="J376" s="127"/>
      <c r="L376" s="131"/>
    </row>
    <row r="377" spans="1:12" ht="18.75">
      <c r="A377" s="261"/>
      <c r="B377" s="132" t="s">
        <v>1077</v>
      </c>
      <c r="C377" s="133" t="s">
        <v>1883</v>
      </c>
      <c r="D377" s="130">
        <f>+'Alimentazione CE Costi'!L457+'Alimentazione CE Costi'!L458</f>
        <v>700453</v>
      </c>
      <c r="E377" s="130">
        <f>+'Alimentazione CE Costi'!M457+'Alimentazione CE Costi'!M458</f>
        <v>598787.78</v>
      </c>
      <c r="F377" s="92"/>
      <c r="G377" s="278"/>
      <c r="H377" s="131"/>
      <c r="J377" s="127"/>
      <c r="L377" s="131"/>
    </row>
    <row r="378" spans="1:12" ht="18.75">
      <c r="A378" s="261"/>
      <c r="B378" s="160" t="s">
        <v>1081</v>
      </c>
      <c r="C378" s="161" t="s">
        <v>1884</v>
      </c>
      <c r="D378" s="159">
        <f t="shared" ref="D378" si="114">+D379+D380</f>
        <v>2710000</v>
      </c>
      <c r="E378" s="159">
        <f t="shared" ref="E378" si="115">+E379+E380</f>
        <v>2584112.35</v>
      </c>
      <c r="F378" s="92" t="s">
        <v>2123</v>
      </c>
      <c r="G378" s="278"/>
      <c r="H378" s="131"/>
      <c r="J378" s="127"/>
      <c r="L378" s="131"/>
    </row>
    <row r="379" spans="1:12" ht="18.75">
      <c r="A379" s="261"/>
      <c r="B379" s="134" t="s">
        <v>1083</v>
      </c>
      <c r="C379" s="135" t="s">
        <v>1885</v>
      </c>
      <c r="D379" s="130">
        <f>+'Alimentazione CE Costi'!L460</f>
        <v>2540000</v>
      </c>
      <c r="E379" s="130">
        <f>+'Alimentazione CE Costi'!M460</f>
        <v>2493682.6</v>
      </c>
      <c r="F379" s="92"/>
      <c r="G379" s="278"/>
      <c r="H379" s="131"/>
      <c r="J379" s="127"/>
      <c r="L379" s="131"/>
    </row>
    <row r="380" spans="1:12" ht="18.75">
      <c r="A380" s="261"/>
      <c r="B380" s="134" t="s">
        <v>1085</v>
      </c>
      <c r="C380" s="135" t="s">
        <v>1886</v>
      </c>
      <c r="D380" s="130">
        <f>+ROUND(SUM('Alimentazione CE Costi'!L462:L465),2)</f>
        <v>170000</v>
      </c>
      <c r="E380" s="130">
        <f>+ROUND(SUM('Alimentazione CE Costi'!M462:M465),2)</f>
        <v>90429.75</v>
      </c>
      <c r="F380" s="92"/>
      <c r="G380" s="278"/>
      <c r="H380" s="131"/>
      <c r="J380" s="127"/>
      <c r="L380" s="131"/>
    </row>
    <row r="381" spans="1:12" ht="18.75">
      <c r="A381" s="261"/>
      <c r="B381" s="160" t="s">
        <v>1091</v>
      </c>
      <c r="C381" s="161" t="s">
        <v>1887</v>
      </c>
      <c r="D381" s="159">
        <f t="shared" ref="D381" si="116">+D382+D383</f>
        <v>0</v>
      </c>
      <c r="E381" s="159">
        <f t="shared" ref="E381" si="117">+E382+E383</f>
        <v>0</v>
      </c>
      <c r="F381" s="92" t="s">
        <v>2123</v>
      </c>
      <c r="G381" s="278"/>
      <c r="H381" s="131"/>
      <c r="J381" s="127"/>
      <c r="L381" s="131"/>
    </row>
    <row r="382" spans="1:12" ht="18.75">
      <c r="A382" s="261"/>
      <c r="B382" s="134" t="s">
        <v>1093</v>
      </c>
      <c r="C382" s="135" t="s">
        <v>1888</v>
      </c>
      <c r="D382" s="130">
        <f>+'Alimentazione CE Costi'!L468+'Alimentazione CE Costi'!L469</f>
        <v>0</v>
      </c>
      <c r="E382" s="130">
        <f>+'Alimentazione CE Costi'!M468+'Alimentazione CE Costi'!M469</f>
        <v>0</v>
      </c>
      <c r="F382" s="92"/>
      <c r="G382" s="278"/>
      <c r="H382" s="131"/>
      <c r="J382" s="127"/>
      <c r="L382" s="131"/>
    </row>
    <row r="383" spans="1:12" ht="18.75">
      <c r="A383" s="261"/>
      <c r="B383" s="134" t="s">
        <v>1097</v>
      </c>
      <c r="C383" s="135" t="s">
        <v>1889</v>
      </c>
      <c r="D383" s="130">
        <f>+'Alimentazione CE Costi'!L471+'Alimentazione CE Costi'!L472</f>
        <v>0</v>
      </c>
      <c r="E383" s="130">
        <f>+'Alimentazione CE Costi'!M471+'Alimentazione CE Costi'!M472</f>
        <v>0</v>
      </c>
      <c r="F383" s="92"/>
      <c r="G383" s="278"/>
      <c r="H383" s="131"/>
      <c r="J383" s="127"/>
      <c r="L383" s="131"/>
    </row>
    <row r="384" spans="1:12" ht="18.75">
      <c r="A384" s="263"/>
      <c r="B384" s="132" t="s">
        <v>1099</v>
      </c>
      <c r="C384" s="133" t="s">
        <v>1890</v>
      </c>
      <c r="D384" s="130">
        <f>+'Alimentazione CE Costi'!L473</f>
        <v>0</v>
      </c>
      <c r="E384" s="130">
        <f>+'Alimentazione CE Costi'!M473</f>
        <v>0</v>
      </c>
      <c r="F384" s="473"/>
      <c r="G384" s="278"/>
      <c r="H384" s="131"/>
      <c r="J384" s="127"/>
      <c r="L384" s="131"/>
    </row>
    <row r="385" spans="1:12" ht="25.5">
      <c r="A385" s="271" t="s">
        <v>1538</v>
      </c>
      <c r="B385" s="132" t="s">
        <v>1101</v>
      </c>
      <c r="C385" s="133" t="s">
        <v>1891</v>
      </c>
      <c r="D385" s="130">
        <f>+'Alimentazione CE Costi'!L474</f>
        <v>0</v>
      </c>
      <c r="E385" s="130">
        <f>+'Alimentazione CE Costi'!M474</f>
        <v>0</v>
      </c>
      <c r="F385" s="473"/>
      <c r="G385" s="278"/>
      <c r="H385" s="131"/>
      <c r="J385" s="127"/>
      <c r="L385" s="131"/>
    </row>
    <row r="386" spans="1:12" ht="18.75">
      <c r="A386" s="261"/>
      <c r="B386" s="188" t="s">
        <v>1892</v>
      </c>
      <c r="C386" s="189" t="s">
        <v>1893</v>
      </c>
      <c r="D386" s="190">
        <f t="shared" ref="D386" si="118">+D387+D401+D410+D419</f>
        <v>10371811.459999999</v>
      </c>
      <c r="E386" s="190">
        <f t="shared" ref="E386" si="119">+E387+E401+E410+E419</f>
        <v>9520578.0099999998</v>
      </c>
      <c r="F386" s="92" t="s">
        <v>2123</v>
      </c>
      <c r="G386" s="278"/>
      <c r="H386" s="131"/>
      <c r="J386" s="127"/>
      <c r="L386" s="131"/>
    </row>
    <row r="387" spans="1:12" ht="18.75">
      <c r="A387" s="261"/>
      <c r="B387" s="165" t="s">
        <v>1103</v>
      </c>
      <c r="C387" s="166" t="s">
        <v>1894</v>
      </c>
      <c r="D387" s="167">
        <f t="shared" ref="D387" si="120">+D388+D397</f>
        <v>3540713.61</v>
      </c>
      <c r="E387" s="167">
        <f t="shared" ref="E387" si="121">+E388+E397</f>
        <v>3335716.94</v>
      </c>
      <c r="F387" s="92" t="s">
        <v>2123</v>
      </c>
      <c r="G387" s="278"/>
      <c r="H387" s="131"/>
      <c r="J387" s="127"/>
      <c r="L387" s="131"/>
    </row>
    <row r="388" spans="1:12" ht="18.75">
      <c r="A388" s="261"/>
      <c r="B388" s="160" t="s">
        <v>1105</v>
      </c>
      <c r="C388" s="161" t="s">
        <v>1895</v>
      </c>
      <c r="D388" s="159">
        <f t="shared" ref="D388" si="122">+D389+D393</f>
        <v>1174861.7999999998</v>
      </c>
      <c r="E388" s="159">
        <f t="shared" ref="E388" si="123">+E389+E393</f>
        <v>1012775.54</v>
      </c>
      <c r="F388" s="92" t="s">
        <v>2123</v>
      </c>
      <c r="G388" s="278"/>
      <c r="H388" s="131"/>
      <c r="J388" s="127"/>
      <c r="L388" s="131"/>
    </row>
    <row r="389" spans="1:12" ht="18.75">
      <c r="A389" s="261"/>
      <c r="B389" s="171" t="s">
        <v>1107</v>
      </c>
      <c r="C389" s="172" t="s">
        <v>1896</v>
      </c>
      <c r="D389" s="173">
        <f t="shared" ref="D389" si="124">SUM(D390:D392)</f>
        <v>317182.23</v>
      </c>
      <c r="E389" s="173">
        <f t="shared" ref="E389" si="125">SUM(E390:E392)</f>
        <v>227460.24</v>
      </c>
      <c r="F389" s="92" t="s">
        <v>2123</v>
      </c>
      <c r="G389" s="278"/>
      <c r="H389" s="131"/>
      <c r="J389" s="127"/>
      <c r="L389" s="131"/>
    </row>
    <row r="390" spans="1:12" ht="25.5">
      <c r="A390" s="265"/>
      <c r="B390" s="134" t="s">
        <v>1109</v>
      </c>
      <c r="C390" s="135" t="s">
        <v>1897</v>
      </c>
      <c r="D390" s="130">
        <f>+ROUND(SUM('Alimentazione CE Costi'!L479:L490),2)</f>
        <v>317182.23</v>
      </c>
      <c r="E390" s="130">
        <f>+ROUND(SUM('Alimentazione CE Costi'!M479:M490),2)</f>
        <v>227460.24</v>
      </c>
      <c r="F390" s="92"/>
      <c r="G390" s="278"/>
      <c r="H390" s="131"/>
      <c r="J390" s="127"/>
      <c r="L390" s="131"/>
    </row>
    <row r="391" spans="1:12" ht="25.5">
      <c r="A391" s="265"/>
      <c r="B391" s="134" t="s">
        <v>1127</v>
      </c>
      <c r="C391" s="135" t="s">
        <v>1898</v>
      </c>
      <c r="D391" s="130">
        <f>+ROUND(SUM('Alimentazione CE Costi'!L492:L503),2)</f>
        <v>0</v>
      </c>
      <c r="E391" s="130">
        <f>+ROUND(SUM('Alimentazione CE Costi'!M492:M503),2)</f>
        <v>0</v>
      </c>
      <c r="F391" s="92"/>
      <c r="G391" s="278"/>
      <c r="H391" s="131"/>
      <c r="J391" s="127"/>
      <c r="L391" s="131"/>
    </row>
    <row r="392" spans="1:12" ht="18.75">
      <c r="A392" s="265"/>
      <c r="B392" s="134" t="s">
        <v>1129</v>
      </c>
      <c r="C392" s="135" t="s">
        <v>1899</v>
      </c>
      <c r="D392" s="130">
        <f>+'Alimentazione CE Costi'!L504</f>
        <v>0</v>
      </c>
      <c r="E392" s="130">
        <f>+'Alimentazione CE Costi'!M504</f>
        <v>0</v>
      </c>
      <c r="F392" s="92"/>
      <c r="G392" s="278"/>
      <c r="H392" s="131"/>
      <c r="J392" s="127"/>
      <c r="L392" s="131"/>
    </row>
    <row r="393" spans="1:12" ht="18.75">
      <c r="A393" s="261"/>
      <c r="B393" s="171" t="s">
        <v>1131</v>
      </c>
      <c r="C393" s="172" t="s">
        <v>1900</v>
      </c>
      <c r="D393" s="173">
        <f t="shared" ref="D393" si="126">SUM(D394:D396)</f>
        <v>857679.57</v>
      </c>
      <c r="E393" s="173">
        <f t="shared" ref="E393" si="127">SUM(E394:E396)</f>
        <v>785315.3</v>
      </c>
      <c r="F393" s="92" t="s">
        <v>2123</v>
      </c>
      <c r="G393" s="278"/>
      <c r="H393" s="131"/>
      <c r="J393" s="127"/>
      <c r="L393" s="131"/>
    </row>
    <row r="394" spans="1:12" ht="25.5">
      <c r="A394" s="265"/>
      <c r="B394" s="134" t="s">
        <v>1133</v>
      </c>
      <c r="C394" s="135" t="s">
        <v>1901</v>
      </c>
      <c r="D394" s="130">
        <f>+ROUND(SUM('Alimentazione CE Costi'!L507:L515),2)</f>
        <v>725095.32</v>
      </c>
      <c r="E394" s="130">
        <f>+ROUND(SUM('Alimentazione CE Costi'!M507:M515),2)</f>
        <v>676697.15</v>
      </c>
      <c r="F394" s="92"/>
      <c r="G394" s="278"/>
      <c r="H394" s="131"/>
      <c r="J394" s="127"/>
      <c r="L394" s="131"/>
    </row>
    <row r="395" spans="1:12" ht="25.5">
      <c r="A395" s="265"/>
      <c r="B395" s="134" t="s">
        <v>1140</v>
      </c>
      <c r="C395" s="135" t="s">
        <v>1902</v>
      </c>
      <c r="D395" s="130">
        <f>+ROUND(SUM('Alimentazione CE Costi'!L517:L525),2)</f>
        <v>132584.25</v>
      </c>
      <c r="E395" s="130">
        <f>+ROUND(SUM('Alimentazione CE Costi'!M517:M525),2)</f>
        <v>108618.15</v>
      </c>
      <c r="F395" s="92"/>
      <c r="G395" s="278"/>
      <c r="H395" s="131"/>
      <c r="J395" s="127"/>
      <c r="L395" s="131"/>
    </row>
    <row r="396" spans="1:12" ht="18.75">
      <c r="A396" s="265"/>
      <c r="B396" s="134" t="s">
        <v>1141</v>
      </c>
      <c r="C396" s="135" t="s">
        <v>1903</v>
      </c>
      <c r="D396" s="130">
        <f>+'Alimentazione CE Costi'!L526</f>
        <v>0</v>
      </c>
      <c r="E396" s="130">
        <f>+'Alimentazione CE Costi'!M526</f>
        <v>0</v>
      </c>
      <c r="F396" s="92"/>
      <c r="G396" s="278"/>
      <c r="H396" s="131"/>
      <c r="J396" s="127"/>
      <c r="L396" s="131"/>
    </row>
    <row r="397" spans="1:12" ht="18.75">
      <c r="A397" s="261"/>
      <c r="B397" s="186" t="s">
        <v>1143</v>
      </c>
      <c r="C397" s="187" t="s">
        <v>1904</v>
      </c>
      <c r="D397" s="173">
        <f t="shared" ref="D397" si="128">SUM(D398:D400)</f>
        <v>2365851.81</v>
      </c>
      <c r="E397" s="173">
        <f t="shared" ref="E397" si="129">SUM(E398:E400)</f>
        <v>2322941.4</v>
      </c>
      <c r="F397" s="92" t="s">
        <v>2123</v>
      </c>
      <c r="G397" s="278"/>
      <c r="H397" s="131"/>
      <c r="J397" s="127"/>
      <c r="L397" s="131"/>
    </row>
    <row r="398" spans="1:12" ht="25.5">
      <c r="A398" s="265"/>
      <c r="B398" s="134" t="s">
        <v>1145</v>
      </c>
      <c r="C398" s="135" t="s">
        <v>1905</v>
      </c>
      <c r="D398" s="130">
        <f>+ROUND(SUM('Alimentazione CE Costi'!L529:L540),2)</f>
        <v>2365851.81</v>
      </c>
      <c r="E398" s="130">
        <f>+ROUND(SUM('Alimentazione CE Costi'!M529:M540),2)</f>
        <v>2322941.4</v>
      </c>
      <c r="F398" s="92"/>
      <c r="G398" s="278"/>
      <c r="H398" s="131"/>
      <c r="J398" s="127"/>
      <c r="L398" s="131"/>
    </row>
    <row r="399" spans="1:12" ht="25.5">
      <c r="A399" s="265"/>
      <c r="B399" s="134" t="s">
        <v>1151</v>
      </c>
      <c r="C399" s="135" t="s">
        <v>1906</v>
      </c>
      <c r="D399" s="130">
        <f>+ROUND(SUM('Alimentazione CE Costi'!L542:L553)+SUM('Alimentazione CE Costi'!L554:L579),2)</f>
        <v>0</v>
      </c>
      <c r="E399" s="130">
        <f>+ROUND(SUM('Alimentazione CE Costi'!M542:M553)+SUM('Alimentazione CE Costi'!M554:M579),2)</f>
        <v>0</v>
      </c>
      <c r="F399" s="92"/>
      <c r="G399" s="278"/>
      <c r="H399" s="131"/>
      <c r="J399" s="127"/>
      <c r="L399" s="131"/>
    </row>
    <row r="400" spans="1:12" ht="18.75">
      <c r="A400" s="265"/>
      <c r="B400" s="134" t="s">
        <v>1153</v>
      </c>
      <c r="C400" s="135" t="s">
        <v>1907</v>
      </c>
      <c r="D400" s="130">
        <f>+'Alimentazione CE Costi'!L580</f>
        <v>0</v>
      </c>
      <c r="E400" s="130">
        <f>+'Alimentazione CE Costi'!M580</f>
        <v>0</v>
      </c>
      <c r="F400" s="92"/>
      <c r="G400" s="278"/>
      <c r="H400" s="131"/>
      <c r="J400" s="127"/>
      <c r="L400" s="131"/>
    </row>
    <row r="401" spans="1:12" ht="18.75">
      <c r="A401" s="261"/>
      <c r="B401" s="165" t="s">
        <v>1155</v>
      </c>
      <c r="C401" s="166" t="s">
        <v>1908</v>
      </c>
      <c r="D401" s="167">
        <f t="shared" ref="D401" si="130">+D402+D406</f>
        <v>482858.88</v>
      </c>
      <c r="E401" s="167">
        <f t="shared" ref="E401" si="131">+E402+E406</f>
        <v>489321.93</v>
      </c>
      <c r="F401" s="92" t="s">
        <v>2123</v>
      </c>
      <c r="G401" s="278"/>
      <c r="H401" s="131"/>
      <c r="J401" s="127"/>
      <c r="L401" s="131"/>
    </row>
    <row r="402" spans="1:12" ht="25.5">
      <c r="A402" s="261"/>
      <c r="B402" s="160" t="s">
        <v>1157</v>
      </c>
      <c r="C402" s="161" t="s">
        <v>1909</v>
      </c>
      <c r="D402" s="159">
        <f t="shared" ref="D402" si="132">SUM(D403:D405)</f>
        <v>482858.88</v>
      </c>
      <c r="E402" s="159">
        <f t="shared" ref="E402" si="133">SUM(E403:E405)</f>
        <v>489321.93</v>
      </c>
      <c r="F402" s="92" t="s">
        <v>2123</v>
      </c>
      <c r="G402" s="278"/>
      <c r="H402" s="131"/>
      <c r="J402" s="127"/>
      <c r="L402" s="131"/>
    </row>
    <row r="403" spans="1:12" ht="25.5">
      <c r="A403" s="265"/>
      <c r="B403" s="134" t="s">
        <v>1159</v>
      </c>
      <c r="C403" s="135" t="s">
        <v>1910</v>
      </c>
      <c r="D403" s="130">
        <f>+ROUND(SUM('Alimentazione CE Costi'!L584:L592),2)</f>
        <v>482858.88</v>
      </c>
      <c r="E403" s="130">
        <f>+ROUND(SUM('Alimentazione CE Costi'!M584:M592),2)</f>
        <v>489321.93</v>
      </c>
      <c r="F403" s="92"/>
      <c r="G403" s="278"/>
      <c r="H403" s="131"/>
      <c r="J403" s="127"/>
      <c r="L403" s="131"/>
    </row>
    <row r="404" spans="1:12" ht="25.5">
      <c r="A404" s="265"/>
      <c r="B404" s="134" t="s">
        <v>1162</v>
      </c>
      <c r="C404" s="135" t="s">
        <v>1911</v>
      </c>
      <c r="D404" s="130">
        <f>+ROUND(SUM('Alimentazione CE Costi'!L594:L602),2)</f>
        <v>0</v>
      </c>
      <c r="E404" s="130">
        <f>+ROUND(SUM('Alimentazione CE Costi'!M594:M602),2)</f>
        <v>0</v>
      </c>
      <c r="F404" s="92"/>
      <c r="G404" s="278"/>
      <c r="H404" s="131"/>
      <c r="J404" s="127"/>
      <c r="L404" s="131"/>
    </row>
    <row r="405" spans="1:12" ht="25.5">
      <c r="A405" s="265"/>
      <c r="B405" s="134" t="s">
        <v>1164</v>
      </c>
      <c r="C405" s="135" t="s">
        <v>1912</v>
      </c>
      <c r="D405" s="130">
        <f>+'Alimentazione CE Costi'!L603</f>
        <v>0</v>
      </c>
      <c r="E405" s="130">
        <f>+'Alimentazione CE Costi'!M603</f>
        <v>0</v>
      </c>
      <c r="F405" s="92"/>
      <c r="G405" s="278"/>
      <c r="H405" s="131"/>
      <c r="J405" s="127"/>
      <c r="L405" s="131"/>
    </row>
    <row r="406" spans="1:12" ht="25.5">
      <c r="A406" s="261"/>
      <c r="B406" s="160" t="s">
        <v>1166</v>
      </c>
      <c r="C406" s="161" t="s">
        <v>1913</v>
      </c>
      <c r="D406" s="159">
        <f t="shared" ref="D406" si="134">SUM(D407:D409)</f>
        <v>0</v>
      </c>
      <c r="E406" s="159">
        <f t="shared" ref="E406" si="135">SUM(E407:E409)</f>
        <v>0</v>
      </c>
      <c r="F406" s="92" t="s">
        <v>2123</v>
      </c>
      <c r="G406" s="278"/>
      <c r="H406" s="131"/>
      <c r="J406" s="127"/>
      <c r="L406" s="131"/>
    </row>
    <row r="407" spans="1:12" ht="25.5">
      <c r="A407" s="265"/>
      <c r="B407" s="134" t="s">
        <v>1168</v>
      </c>
      <c r="C407" s="135" t="s">
        <v>1914</v>
      </c>
      <c r="D407" s="130">
        <f>+ROUND(SUM('Alimentazione CE Costi'!L606:L617),2)</f>
        <v>0</v>
      </c>
      <c r="E407" s="130">
        <f>+ROUND(SUM('Alimentazione CE Costi'!M606:M617),2)</f>
        <v>0</v>
      </c>
      <c r="F407" s="92"/>
      <c r="G407" s="278"/>
      <c r="H407" s="131"/>
      <c r="J407" s="127"/>
      <c r="L407" s="131"/>
    </row>
    <row r="408" spans="1:12" ht="25.5">
      <c r="A408" s="265"/>
      <c r="B408" s="134" t="s">
        <v>1170</v>
      </c>
      <c r="C408" s="135" t="s">
        <v>1915</v>
      </c>
      <c r="D408" s="130">
        <f>+ROUND(SUM('Alimentazione CE Costi'!L619:L630),2)</f>
        <v>0</v>
      </c>
      <c r="E408" s="130">
        <f>+ROUND(SUM('Alimentazione CE Costi'!M619:M630),2)</f>
        <v>0</v>
      </c>
      <c r="F408" s="92"/>
      <c r="G408" s="278"/>
      <c r="H408" s="131"/>
      <c r="J408" s="127"/>
      <c r="L408" s="131"/>
    </row>
    <row r="409" spans="1:12" ht="25.5">
      <c r="A409" s="265"/>
      <c r="B409" s="134" t="s">
        <v>1172</v>
      </c>
      <c r="C409" s="135" t="s">
        <v>1916</v>
      </c>
      <c r="D409" s="130">
        <f>+'Alimentazione CE Costi'!L631</f>
        <v>0</v>
      </c>
      <c r="E409" s="130">
        <f>+'Alimentazione CE Costi'!M631</f>
        <v>0</v>
      </c>
      <c r="F409" s="92"/>
      <c r="G409" s="278"/>
      <c r="H409" s="131"/>
      <c r="J409" s="127"/>
      <c r="L409" s="131"/>
    </row>
    <row r="410" spans="1:12" ht="18.75">
      <c r="A410" s="261"/>
      <c r="B410" s="165" t="s">
        <v>1174</v>
      </c>
      <c r="C410" s="166" t="s">
        <v>1917</v>
      </c>
      <c r="D410" s="167">
        <f t="shared" ref="D410" si="136">+D411+D415</f>
        <v>762593.35</v>
      </c>
      <c r="E410" s="167">
        <f t="shared" ref="E410" si="137">+E411+E415</f>
        <v>684663</v>
      </c>
      <c r="F410" s="92" t="s">
        <v>2123</v>
      </c>
      <c r="G410" s="278"/>
      <c r="H410" s="131"/>
      <c r="J410" s="127"/>
      <c r="L410" s="131"/>
    </row>
    <row r="411" spans="1:12" ht="18.75">
      <c r="A411" s="261"/>
      <c r="B411" s="160" t="s">
        <v>1176</v>
      </c>
      <c r="C411" s="161" t="s">
        <v>1918</v>
      </c>
      <c r="D411" s="159">
        <f t="shared" ref="D411" si="138">SUM(D412:D414)</f>
        <v>274733.69</v>
      </c>
      <c r="E411" s="159">
        <f t="shared" ref="E411" si="139">SUM(E412:E414)</f>
        <v>279932.64</v>
      </c>
      <c r="F411" s="92" t="s">
        <v>2123</v>
      </c>
      <c r="G411" s="278"/>
      <c r="H411" s="131"/>
      <c r="J411" s="127"/>
      <c r="L411" s="131"/>
    </row>
    <row r="412" spans="1:12" ht="25.5">
      <c r="A412" s="265"/>
      <c r="B412" s="134" t="s">
        <v>1178</v>
      </c>
      <c r="C412" s="135" t="s">
        <v>1919</v>
      </c>
      <c r="D412" s="130">
        <f>+ROUND(SUM('Alimentazione CE Costi'!L635:L643),2)</f>
        <v>274733.69</v>
      </c>
      <c r="E412" s="130">
        <f>+ROUND(SUM('Alimentazione CE Costi'!M635:M643),2)</f>
        <v>235291.2</v>
      </c>
      <c r="F412" s="92"/>
      <c r="G412" s="278"/>
      <c r="H412" s="131"/>
      <c r="J412" s="127"/>
      <c r="L412" s="131"/>
    </row>
    <row r="413" spans="1:12" ht="25.5">
      <c r="A413" s="265"/>
      <c r="B413" s="134" t="s">
        <v>1181</v>
      </c>
      <c r="C413" s="135" t="s">
        <v>1920</v>
      </c>
      <c r="D413" s="130">
        <f>+ROUND(SUM('Alimentazione CE Costi'!L645:L653),2)</f>
        <v>0</v>
      </c>
      <c r="E413" s="130">
        <f>+ROUND(SUM('Alimentazione CE Costi'!M645:M653),2)</f>
        <v>44641.440000000002</v>
      </c>
      <c r="F413" s="92"/>
      <c r="G413" s="278"/>
      <c r="H413" s="131"/>
      <c r="J413" s="127"/>
      <c r="L413" s="131"/>
    </row>
    <row r="414" spans="1:12" ht="18.75">
      <c r="A414" s="265"/>
      <c r="B414" s="134" t="s">
        <v>1183</v>
      </c>
      <c r="C414" s="135" t="s">
        <v>1921</v>
      </c>
      <c r="D414" s="130">
        <f>+'Alimentazione CE Costi'!L654</f>
        <v>0</v>
      </c>
      <c r="E414" s="130">
        <f>+'Alimentazione CE Costi'!M654</f>
        <v>0</v>
      </c>
      <c r="F414" s="92"/>
      <c r="G414" s="278"/>
      <c r="H414" s="131"/>
      <c r="J414" s="127"/>
      <c r="L414" s="131"/>
    </row>
    <row r="415" spans="1:12" ht="18.75">
      <c r="A415" s="261"/>
      <c r="B415" s="160" t="s">
        <v>1185</v>
      </c>
      <c r="C415" s="161" t="s">
        <v>1922</v>
      </c>
      <c r="D415" s="159">
        <f t="shared" ref="D415" si="140">SUM(D416:D418)</f>
        <v>487859.66</v>
      </c>
      <c r="E415" s="159">
        <f t="shared" ref="E415" si="141">SUM(E416:E418)</f>
        <v>404730.36</v>
      </c>
      <c r="F415" s="92" t="s">
        <v>2123</v>
      </c>
      <c r="G415" s="278"/>
      <c r="H415" s="131"/>
      <c r="J415" s="127"/>
      <c r="L415" s="131"/>
    </row>
    <row r="416" spans="1:12" ht="25.5">
      <c r="A416" s="265"/>
      <c r="B416" s="134" t="s">
        <v>1187</v>
      </c>
      <c r="C416" s="135" t="s">
        <v>1923</v>
      </c>
      <c r="D416" s="130">
        <f>+ROUND(SUM('Alimentazione CE Costi'!L657:L681),2)</f>
        <v>487859.66</v>
      </c>
      <c r="E416" s="130">
        <f>+ROUND(SUM('Alimentazione CE Costi'!M657:M681),2)</f>
        <v>404730.36</v>
      </c>
      <c r="F416" s="92"/>
      <c r="G416" s="278"/>
      <c r="H416" s="131"/>
      <c r="J416" s="127"/>
      <c r="L416" s="131"/>
    </row>
    <row r="417" spans="1:12" ht="25.5">
      <c r="A417" s="265"/>
      <c r="B417" s="134" t="s">
        <v>1189</v>
      </c>
      <c r="C417" s="135" t="s">
        <v>1924</v>
      </c>
      <c r="D417" s="130">
        <f>+ROUND(SUM('Alimentazione CE Costi'!L683:L707),2)</f>
        <v>0</v>
      </c>
      <c r="E417" s="130">
        <f>+ROUND(SUM('Alimentazione CE Costi'!M683:M707),2)</f>
        <v>0</v>
      </c>
      <c r="F417" s="92"/>
      <c r="G417" s="278"/>
      <c r="H417" s="131"/>
      <c r="J417" s="127"/>
      <c r="L417" s="131"/>
    </row>
    <row r="418" spans="1:12" ht="18.75">
      <c r="A418" s="265"/>
      <c r="B418" s="134" t="s">
        <v>1191</v>
      </c>
      <c r="C418" s="135" t="s">
        <v>1925</v>
      </c>
      <c r="D418" s="130">
        <f>+'Alimentazione CE Costi'!L708</f>
        <v>0</v>
      </c>
      <c r="E418" s="130">
        <f>+'Alimentazione CE Costi'!M708</f>
        <v>0</v>
      </c>
      <c r="F418" s="92"/>
      <c r="G418" s="278"/>
      <c r="H418" s="131"/>
      <c r="J418" s="127"/>
      <c r="L418" s="131"/>
    </row>
    <row r="419" spans="1:12" ht="18.75">
      <c r="A419" s="261"/>
      <c r="B419" s="165" t="s">
        <v>1193</v>
      </c>
      <c r="C419" s="166" t="s">
        <v>1926</v>
      </c>
      <c r="D419" s="167">
        <f t="shared" ref="D419" si="142">+D420+D424</f>
        <v>5585645.6199999992</v>
      </c>
      <c r="E419" s="167">
        <f t="shared" ref="E419" si="143">+E420+E424</f>
        <v>5010876.1399999997</v>
      </c>
      <c r="F419" s="92" t="s">
        <v>2123</v>
      </c>
      <c r="G419" s="278"/>
      <c r="H419" s="131"/>
      <c r="J419" s="127"/>
      <c r="L419" s="131"/>
    </row>
    <row r="420" spans="1:12" ht="25.5">
      <c r="A420" s="261"/>
      <c r="B420" s="160" t="s">
        <v>1195</v>
      </c>
      <c r="C420" s="161" t="s">
        <v>1927</v>
      </c>
      <c r="D420" s="159">
        <f t="shared" ref="D420" si="144">SUM(D421:D423)</f>
        <v>983298.43</v>
      </c>
      <c r="E420" s="159">
        <f t="shared" ref="E420" si="145">SUM(E421:E423)</f>
        <v>1639570.53</v>
      </c>
      <c r="F420" s="92" t="s">
        <v>2123</v>
      </c>
      <c r="G420" s="278"/>
      <c r="H420" s="131"/>
      <c r="J420" s="127"/>
      <c r="L420" s="131"/>
    </row>
    <row r="421" spans="1:12" ht="25.5">
      <c r="A421" s="265"/>
      <c r="B421" s="134" t="s">
        <v>1197</v>
      </c>
      <c r="C421" s="135" t="s">
        <v>1928</v>
      </c>
      <c r="D421" s="130">
        <f>+ROUND(SUM('Alimentazione CE Costi'!L712:L720),2)</f>
        <v>766906.52</v>
      </c>
      <c r="E421" s="130">
        <f>+ROUND(SUM('Alimentazione CE Costi'!M712:M720),2)</f>
        <v>1417154.53</v>
      </c>
      <c r="F421" s="92"/>
      <c r="G421" s="278"/>
      <c r="H421" s="131"/>
      <c r="J421" s="127"/>
      <c r="L421" s="131"/>
    </row>
    <row r="422" spans="1:12" ht="25.5">
      <c r="A422" s="265"/>
      <c r="B422" s="134" t="s">
        <v>1200</v>
      </c>
      <c r="C422" s="135" t="s">
        <v>1929</v>
      </c>
      <c r="D422" s="130">
        <f>+ROUND(SUM('Alimentazione CE Costi'!L722:L730),2)</f>
        <v>216391.91</v>
      </c>
      <c r="E422" s="130">
        <f>+ROUND(SUM('Alimentazione CE Costi'!M722:M730),2)</f>
        <v>222416</v>
      </c>
      <c r="F422" s="92"/>
      <c r="G422" s="278"/>
      <c r="H422" s="131"/>
      <c r="J422" s="127"/>
      <c r="L422" s="131"/>
    </row>
    <row r="423" spans="1:12" ht="25.5">
      <c r="A423" s="265"/>
      <c r="B423" s="134" t="s">
        <v>1202</v>
      </c>
      <c r="C423" s="135" t="s">
        <v>1930</v>
      </c>
      <c r="D423" s="130">
        <f>+'Alimentazione CE Costi'!L731</f>
        <v>0</v>
      </c>
      <c r="E423" s="130">
        <f>+'Alimentazione CE Costi'!M731</f>
        <v>0</v>
      </c>
      <c r="F423" s="92"/>
      <c r="G423" s="278"/>
      <c r="H423" s="131"/>
      <c r="J423" s="127"/>
      <c r="L423" s="131"/>
    </row>
    <row r="424" spans="1:12" ht="25.5">
      <c r="A424" s="261"/>
      <c r="B424" s="160" t="s">
        <v>1204</v>
      </c>
      <c r="C424" s="161" t="s">
        <v>1931</v>
      </c>
      <c r="D424" s="159">
        <f t="shared" ref="D424" si="146">SUM(D425:D427)</f>
        <v>4602347.1899999995</v>
      </c>
      <c r="E424" s="159">
        <f t="shared" ref="E424" si="147">SUM(E425:E427)</f>
        <v>3371305.61</v>
      </c>
      <c r="F424" s="92" t="s">
        <v>2123</v>
      </c>
      <c r="G424" s="278"/>
      <c r="H424" s="131"/>
      <c r="J424" s="127"/>
      <c r="L424" s="131"/>
    </row>
    <row r="425" spans="1:12" ht="25.5">
      <c r="A425" s="265"/>
      <c r="B425" s="134" t="s">
        <v>1206</v>
      </c>
      <c r="C425" s="135" t="s">
        <v>1932</v>
      </c>
      <c r="D425" s="130">
        <f>+ROUND(SUM('Alimentazione CE Costi'!L734:L745),2)</f>
        <v>3774510.09</v>
      </c>
      <c r="E425" s="130">
        <f>+ROUND(SUM('Alimentazione CE Costi'!M734:M745),2)</f>
        <v>3181900.56</v>
      </c>
      <c r="F425" s="92"/>
      <c r="G425" s="278"/>
      <c r="H425" s="131"/>
      <c r="J425" s="127"/>
      <c r="L425" s="131"/>
    </row>
    <row r="426" spans="1:12" ht="25.5">
      <c r="A426" s="265"/>
      <c r="B426" s="134" t="s">
        <v>1208</v>
      </c>
      <c r="C426" s="135" t="s">
        <v>1933</v>
      </c>
      <c r="D426" s="130">
        <f>+ROUND(SUM('Alimentazione CE Costi'!L747:L758),2)</f>
        <v>827837.1</v>
      </c>
      <c r="E426" s="130">
        <f>+ROUND(SUM('Alimentazione CE Costi'!M747:M758),2)</f>
        <v>189405.05</v>
      </c>
      <c r="F426" s="92"/>
      <c r="G426" s="278"/>
      <c r="H426" s="131"/>
      <c r="J426" s="127"/>
      <c r="L426" s="131"/>
    </row>
    <row r="427" spans="1:12" ht="25.5">
      <c r="A427" s="265"/>
      <c r="B427" s="134" t="s">
        <v>1210</v>
      </c>
      <c r="C427" s="135" t="s">
        <v>1934</v>
      </c>
      <c r="D427" s="130">
        <f>+'Alimentazione CE Costi'!L759</f>
        <v>0</v>
      </c>
      <c r="E427" s="130">
        <f>+'Alimentazione CE Costi'!M759</f>
        <v>0</v>
      </c>
      <c r="F427" s="92"/>
      <c r="G427" s="278"/>
      <c r="H427" s="131"/>
      <c r="J427" s="127"/>
      <c r="L427" s="131"/>
    </row>
    <row r="428" spans="1:12" ht="18.75">
      <c r="A428" s="261"/>
      <c r="B428" s="165" t="s">
        <v>1211</v>
      </c>
      <c r="C428" s="166" t="s">
        <v>1935</v>
      </c>
      <c r="D428" s="167">
        <f t="shared" ref="D428" si="148">+D429+D430+D431</f>
        <v>910645.49</v>
      </c>
      <c r="E428" s="167">
        <f t="shared" ref="E428" si="149">+E429+E430+E431</f>
        <v>780302.49</v>
      </c>
      <c r="F428" s="92" t="s">
        <v>2123</v>
      </c>
      <c r="G428" s="278"/>
      <c r="H428" s="131"/>
      <c r="J428" s="127"/>
      <c r="L428" s="131"/>
    </row>
    <row r="429" spans="1:12" ht="18.75">
      <c r="A429" s="261"/>
      <c r="B429" s="132" t="s">
        <v>1213</v>
      </c>
      <c r="C429" s="133" t="s">
        <v>1936</v>
      </c>
      <c r="D429" s="140">
        <f>+ROUND(SUM('Alimentazione CE Costi'!L762:L768),2)</f>
        <v>32000</v>
      </c>
      <c r="E429" s="140">
        <f>+ROUND(SUM('Alimentazione CE Costi'!M762:M768),2)</f>
        <v>53277.41</v>
      </c>
      <c r="F429" s="92"/>
      <c r="G429" s="278"/>
      <c r="H429" s="131"/>
      <c r="J429" s="127"/>
      <c r="L429" s="131"/>
    </row>
    <row r="430" spans="1:12" ht="18.75">
      <c r="A430" s="261"/>
      <c r="B430" s="132" t="s">
        <v>1222</v>
      </c>
      <c r="C430" s="133" t="s">
        <v>1937</v>
      </c>
      <c r="D430" s="140">
        <f>+'Alimentazione CE Costi'!L769</f>
        <v>0</v>
      </c>
      <c r="E430" s="140">
        <f>+'Alimentazione CE Costi'!M769</f>
        <v>0</v>
      </c>
      <c r="F430" s="92"/>
      <c r="G430" s="278"/>
      <c r="H430" s="131"/>
      <c r="J430" s="127"/>
      <c r="L430" s="131"/>
    </row>
    <row r="431" spans="1:12" ht="18.75">
      <c r="A431" s="261"/>
      <c r="B431" s="160" t="s">
        <v>1224</v>
      </c>
      <c r="C431" s="161" t="s">
        <v>1938</v>
      </c>
      <c r="D431" s="159">
        <f t="shared" ref="D431" si="150">+D432+D433+D434+D435</f>
        <v>878645.49</v>
      </c>
      <c r="E431" s="159">
        <f t="shared" ref="E431" si="151">+E432+E433+E434+E435</f>
        <v>727025.08</v>
      </c>
      <c r="F431" s="92" t="s">
        <v>2123</v>
      </c>
      <c r="G431" s="278"/>
      <c r="H431" s="131"/>
      <c r="J431" s="127"/>
      <c r="L431" s="131"/>
    </row>
    <row r="432" spans="1:12" ht="25.5">
      <c r="A432" s="261"/>
      <c r="B432" s="134" t="s">
        <v>1226</v>
      </c>
      <c r="C432" s="135" t="s">
        <v>1939</v>
      </c>
      <c r="D432" s="130">
        <f>+ROUND(SUM('Alimentazione CE Costi'!L773:L783),2)</f>
        <v>878645.49</v>
      </c>
      <c r="E432" s="130">
        <f>+ROUND(SUM('Alimentazione CE Costi'!M773:M783),2)</f>
        <v>726909.08</v>
      </c>
      <c r="F432" s="92"/>
      <c r="G432" s="278"/>
      <c r="H432" s="131"/>
      <c r="J432" s="127"/>
      <c r="L432" s="131"/>
    </row>
    <row r="433" spans="1:12" ht="18.75">
      <c r="A433" s="265"/>
      <c r="B433" s="134" t="s">
        <v>1234</v>
      </c>
      <c r="C433" s="135" t="s">
        <v>1940</v>
      </c>
      <c r="D433" s="130">
        <f>+'Alimentazione CE Costi'!L785+'Alimentazione CE Costi'!L786+'Alimentazione CE Costi'!L787</f>
        <v>0</v>
      </c>
      <c r="E433" s="130">
        <f>+'Alimentazione CE Costi'!M785+'Alimentazione CE Costi'!M786+'Alimentazione CE Costi'!M787</f>
        <v>116</v>
      </c>
      <c r="F433" s="92"/>
      <c r="G433" s="278"/>
      <c r="H433" s="131"/>
      <c r="J433" s="127"/>
      <c r="L433" s="131"/>
    </row>
    <row r="434" spans="1:12" ht="25.5">
      <c r="A434" s="265" t="s">
        <v>1538</v>
      </c>
      <c r="B434" s="134" t="s">
        <v>1238</v>
      </c>
      <c r="C434" s="135" t="s">
        <v>1941</v>
      </c>
      <c r="D434" s="130">
        <f>+'Alimentazione CE Costi'!L788</f>
        <v>0</v>
      </c>
      <c r="E434" s="130">
        <f>+'Alimentazione CE Costi'!M788</f>
        <v>0</v>
      </c>
      <c r="F434" s="92"/>
      <c r="G434" s="278"/>
      <c r="H434" s="131"/>
      <c r="J434" s="127"/>
      <c r="L434" s="131"/>
    </row>
    <row r="435" spans="1:12" ht="25.5">
      <c r="A435" s="265"/>
      <c r="B435" s="134" t="s">
        <v>1240</v>
      </c>
      <c r="C435" s="135" t="s">
        <v>1942</v>
      </c>
      <c r="D435" s="130">
        <f>+'Alimentazione CE Costi'!L789</f>
        <v>0</v>
      </c>
      <c r="E435" s="130">
        <f>+'Alimentazione CE Costi'!M789</f>
        <v>0</v>
      </c>
      <c r="F435" s="92"/>
      <c r="G435" s="278"/>
      <c r="H435" s="131"/>
      <c r="J435" s="127"/>
      <c r="L435" s="131"/>
    </row>
    <row r="436" spans="1:12" ht="18.75">
      <c r="A436" s="261"/>
      <c r="B436" s="191" t="s">
        <v>1943</v>
      </c>
      <c r="C436" s="192" t="s">
        <v>1944</v>
      </c>
      <c r="D436" s="180">
        <f t="shared" ref="D436" si="152">+D437+D438</f>
        <v>210270</v>
      </c>
      <c r="E436" s="180">
        <f t="shared" ref="E436" si="153">+E437+E438</f>
        <v>210268.94</v>
      </c>
      <c r="F436" s="92" t="s">
        <v>2123</v>
      </c>
      <c r="G436" s="278"/>
      <c r="H436" s="131"/>
      <c r="J436" s="127"/>
      <c r="L436" s="131"/>
    </row>
    <row r="437" spans="1:12" ht="18.75">
      <c r="A437" s="261"/>
      <c r="B437" s="128" t="s">
        <v>1242</v>
      </c>
      <c r="C437" s="129" t="s">
        <v>1945</v>
      </c>
      <c r="D437" s="130">
        <f>+ROUND(SUM('Alimentazione CE Costi'!L791:L798),2)</f>
        <v>6080</v>
      </c>
      <c r="E437" s="130">
        <f>+ROUND(SUM('Alimentazione CE Costi'!M791:M798),2)</f>
        <v>6079.98</v>
      </c>
      <c r="F437" s="92"/>
      <c r="G437" s="278"/>
      <c r="H437" s="131"/>
      <c r="J437" s="127"/>
      <c r="L437" s="131"/>
    </row>
    <row r="438" spans="1:12" ht="18.75">
      <c r="A438" s="261"/>
      <c r="B438" s="165" t="s">
        <v>1252</v>
      </c>
      <c r="C438" s="166" t="s">
        <v>1946</v>
      </c>
      <c r="D438" s="167">
        <f t="shared" ref="D438" si="154">+D439+D442</f>
        <v>204190</v>
      </c>
      <c r="E438" s="167">
        <f t="shared" ref="E438" si="155">+E439+E442</f>
        <v>204188.96</v>
      </c>
      <c r="F438" s="92" t="s">
        <v>2123</v>
      </c>
      <c r="G438" s="278"/>
      <c r="H438" s="131"/>
      <c r="J438" s="127"/>
      <c r="L438" s="131"/>
    </row>
    <row r="439" spans="1:12" ht="18.75">
      <c r="A439" s="263"/>
      <c r="B439" s="160" t="s">
        <v>1254</v>
      </c>
      <c r="C439" s="161" t="s">
        <v>1947</v>
      </c>
      <c r="D439" s="159">
        <f t="shared" ref="D439" si="156">+D440+D441</f>
        <v>0</v>
      </c>
      <c r="E439" s="159">
        <f t="shared" ref="E439" si="157">+E440+E441</f>
        <v>0</v>
      </c>
      <c r="F439" s="92" t="s">
        <v>2123</v>
      </c>
      <c r="G439" s="278"/>
      <c r="H439" s="131"/>
      <c r="J439" s="127"/>
      <c r="L439" s="131"/>
    </row>
    <row r="440" spans="1:12" ht="25.5">
      <c r="A440" s="263"/>
      <c r="B440" s="134" t="s">
        <v>1256</v>
      </c>
      <c r="C440" s="135" t="s">
        <v>1948</v>
      </c>
      <c r="D440" s="130">
        <f>+'Alimentazione CE Costi'!L801</f>
        <v>0</v>
      </c>
      <c r="E440" s="130">
        <f>+'Alimentazione CE Costi'!M801</f>
        <v>0</v>
      </c>
      <c r="F440" s="473"/>
      <c r="G440" s="278"/>
      <c r="H440" s="131"/>
      <c r="J440" s="127"/>
      <c r="L440" s="131"/>
    </row>
    <row r="441" spans="1:12" ht="25.5">
      <c r="A441" s="263"/>
      <c r="B441" s="134" t="s">
        <v>1258</v>
      </c>
      <c r="C441" s="135" t="s">
        <v>1949</v>
      </c>
      <c r="D441" s="130">
        <f>+'Alimentazione CE Costi'!L802</f>
        <v>0</v>
      </c>
      <c r="E441" s="130">
        <f>+'Alimentazione CE Costi'!M802</f>
        <v>0</v>
      </c>
      <c r="F441" s="473"/>
      <c r="G441" s="278"/>
      <c r="H441" s="131"/>
      <c r="J441" s="127"/>
      <c r="L441" s="131"/>
    </row>
    <row r="442" spans="1:12" ht="25.5">
      <c r="A442" s="263"/>
      <c r="B442" s="128" t="s">
        <v>1260</v>
      </c>
      <c r="C442" s="129" t="s">
        <v>1950</v>
      </c>
      <c r="D442" s="130">
        <f>+ROUND(SUM('Alimentazione CE Costi'!L804:L808),2)</f>
        <v>204190</v>
      </c>
      <c r="E442" s="130">
        <f>+ROUND(SUM('Alimentazione CE Costi'!M804:M808),2)</f>
        <v>204188.96</v>
      </c>
      <c r="F442" s="473"/>
      <c r="G442" s="278"/>
      <c r="H442" s="131"/>
      <c r="J442" s="127"/>
      <c r="L442" s="131"/>
    </row>
    <row r="443" spans="1:12" ht="18.75">
      <c r="A443" s="263"/>
      <c r="B443" s="165" t="s">
        <v>1267</v>
      </c>
      <c r="C443" s="166" t="s">
        <v>1951</v>
      </c>
      <c r="D443" s="167">
        <f t="shared" ref="D443" si="158">+D444+D445</f>
        <v>0</v>
      </c>
      <c r="E443" s="167">
        <f t="shared" ref="E443" si="159">+E444+E445</f>
        <v>31638.35</v>
      </c>
      <c r="F443" s="92" t="s">
        <v>2123</v>
      </c>
      <c r="G443" s="278"/>
      <c r="H443" s="131"/>
      <c r="J443" s="127"/>
      <c r="L443" s="131"/>
    </row>
    <row r="444" spans="1:12" ht="25.5">
      <c r="A444" s="263"/>
      <c r="B444" s="132" t="s">
        <v>1269</v>
      </c>
      <c r="C444" s="133" t="s">
        <v>1952</v>
      </c>
      <c r="D444" s="140">
        <f>+ROUND(SUM('Alimentazione CE Costi'!L812:L826),2)</f>
        <v>0</v>
      </c>
      <c r="E444" s="140">
        <f>+ROUND(SUM('Alimentazione CE Costi'!M812:M826),2)</f>
        <v>0</v>
      </c>
      <c r="F444" s="473"/>
      <c r="G444" s="278"/>
      <c r="H444" s="131"/>
      <c r="J444" s="127"/>
      <c r="L444" s="131"/>
    </row>
    <row r="445" spans="1:12" ht="18.75">
      <c r="A445" s="263"/>
      <c r="B445" s="132" t="s">
        <v>1287</v>
      </c>
      <c r="C445" s="133" t="s">
        <v>1953</v>
      </c>
      <c r="D445" s="130">
        <f>+ROUND(SUM('Alimentazione CE Costi'!L828:L874),2)</f>
        <v>0</v>
      </c>
      <c r="E445" s="130">
        <f>+ROUND(SUM('Alimentazione CE Costi'!M828:M874),2)</f>
        <v>31638.35</v>
      </c>
      <c r="F445" s="473"/>
      <c r="G445" s="278"/>
      <c r="H445" s="131"/>
      <c r="J445" s="127"/>
      <c r="L445" s="131"/>
    </row>
    <row r="446" spans="1:12" ht="18.75">
      <c r="A446" s="263"/>
      <c r="B446" s="165" t="s">
        <v>1335</v>
      </c>
      <c r="C446" s="166" t="s">
        <v>1954</v>
      </c>
      <c r="D446" s="167">
        <f t="shared" ref="D446" si="160">+D447+D456</f>
        <v>0</v>
      </c>
      <c r="E446" s="167">
        <f t="shared" ref="E446" si="161">+E447+E456</f>
        <v>11419959.649999999</v>
      </c>
      <c r="F446" s="92" t="s">
        <v>2123</v>
      </c>
      <c r="G446" s="278"/>
      <c r="H446" s="131"/>
      <c r="J446" s="127"/>
      <c r="L446" s="131"/>
    </row>
    <row r="447" spans="1:12" ht="18.75">
      <c r="A447" s="263"/>
      <c r="B447" s="160" t="s">
        <v>1337</v>
      </c>
      <c r="C447" s="161" t="s">
        <v>1955</v>
      </c>
      <c r="D447" s="159">
        <f t="shared" ref="D447" si="162">SUM(D448:D455)</f>
        <v>0</v>
      </c>
      <c r="E447" s="159">
        <f t="shared" ref="E447" si="163">SUM(E448:E455)</f>
        <v>9397006.6799999978</v>
      </c>
      <c r="F447" s="92" t="s">
        <v>2123</v>
      </c>
      <c r="G447" s="278"/>
      <c r="H447" s="131"/>
      <c r="J447" s="127"/>
      <c r="L447" s="131"/>
    </row>
    <row r="448" spans="1:12" ht="18.75">
      <c r="A448" s="263"/>
      <c r="B448" s="134" t="s">
        <v>1338</v>
      </c>
      <c r="C448" s="135" t="s">
        <v>1956</v>
      </c>
      <c r="D448" s="130">
        <f>+'Alimentazione CE Costi'!L877</f>
        <v>0</v>
      </c>
      <c r="E448" s="130">
        <f>+'Alimentazione CE Costi'!M877</f>
        <v>7166264.3300000001</v>
      </c>
      <c r="F448" s="473"/>
      <c r="G448" s="278"/>
      <c r="H448" s="131"/>
      <c r="J448" s="127"/>
      <c r="L448" s="131"/>
    </row>
    <row r="449" spans="1:12" ht="18.75">
      <c r="A449" s="263"/>
      <c r="B449" s="134" t="s">
        <v>1339</v>
      </c>
      <c r="C449" s="135" t="s">
        <v>1957</v>
      </c>
      <c r="D449" s="130">
        <f>+'Alimentazione CE Costi'!L878</f>
        <v>0</v>
      </c>
      <c r="E449" s="130">
        <f>+'Alimentazione CE Costi'!M878</f>
        <v>0</v>
      </c>
      <c r="F449" s="473"/>
      <c r="G449" s="278"/>
      <c r="H449" s="131"/>
      <c r="J449" s="127"/>
      <c r="L449" s="131"/>
    </row>
    <row r="450" spans="1:12" ht="18.75">
      <c r="A450" s="263"/>
      <c r="B450" s="134" t="s">
        <v>1340</v>
      </c>
      <c r="C450" s="135" t="s">
        <v>1958</v>
      </c>
      <c r="D450" s="130">
        <f>+'Alimentazione CE Costi'!L879</f>
        <v>0</v>
      </c>
      <c r="E450" s="130">
        <f>+'Alimentazione CE Costi'!M879</f>
        <v>600683.04</v>
      </c>
      <c r="F450" s="473"/>
      <c r="G450" s="278"/>
      <c r="H450" s="131"/>
      <c r="J450" s="127"/>
      <c r="L450" s="131"/>
    </row>
    <row r="451" spans="1:12" ht="18.75">
      <c r="A451" s="263"/>
      <c r="B451" s="134" t="s">
        <v>1341</v>
      </c>
      <c r="C451" s="135" t="s">
        <v>1959</v>
      </c>
      <c r="D451" s="130">
        <f>+'Alimentazione CE Costi'!L880</f>
        <v>0</v>
      </c>
      <c r="E451" s="130">
        <f>+'Alimentazione CE Costi'!M880</f>
        <v>103303.67999999999</v>
      </c>
      <c r="F451" s="473"/>
      <c r="G451" s="278"/>
      <c r="H451" s="131"/>
      <c r="J451" s="127"/>
      <c r="L451" s="131"/>
    </row>
    <row r="452" spans="1:12" ht="18.75">
      <c r="A452" s="263"/>
      <c r="B452" s="134" t="s">
        <v>1342</v>
      </c>
      <c r="C452" s="135" t="s">
        <v>1960</v>
      </c>
      <c r="D452" s="130">
        <f>+'Alimentazione CE Costi'!L881</f>
        <v>0</v>
      </c>
      <c r="E452" s="130">
        <f>+'Alimentazione CE Costi'!M881</f>
        <v>1430621.49</v>
      </c>
      <c r="F452" s="473"/>
      <c r="G452" s="278"/>
      <c r="H452" s="131"/>
      <c r="J452" s="127"/>
      <c r="L452" s="131"/>
    </row>
    <row r="453" spans="1:12" ht="18.75">
      <c r="A453" s="263"/>
      <c r="B453" s="134" t="s">
        <v>1343</v>
      </c>
      <c r="C453" s="135" t="s">
        <v>1961</v>
      </c>
      <c r="D453" s="130">
        <f>+'Alimentazione CE Costi'!L882</f>
        <v>0</v>
      </c>
      <c r="E453" s="130">
        <f>+'Alimentazione CE Costi'!M882</f>
        <v>0</v>
      </c>
      <c r="F453" s="473"/>
      <c r="G453" s="278"/>
      <c r="H453" s="131"/>
      <c r="J453" s="127"/>
      <c r="L453" s="131"/>
    </row>
    <row r="454" spans="1:12" ht="18.75">
      <c r="A454" s="263"/>
      <c r="B454" s="134" t="s">
        <v>1344</v>
      </c>
      <c r="C454" s="135" t="s">
        <v>1962</v>
      </c>
      <c r="D454" s="130">
        <f>+'Alimentazione CE Costi'!L883</f>
        <v>0</v>
      </c>
      <c r="E454" s="130">
        <f>+'Alimentazione CE Costi'!M883</f>
        <v>4457.3599999999997</v>
      </c>
      <c r="F454" s="473"/>
      <c r="G454" s="278"/>
      <c r="H454" s="131"/>
      <c r="J454" s="127"/>
      <c r="L454" s="131"/>
    </row>
    <row r="455" spans="1:12" ht="18.75">
      <c r="A455" s="263"/>
      <c r="B455" s="134" t="s">
        <v>1345</v>
      </c>
      <c r="C455" s="135" t="s">
        <v>1963</v>
      </c>
      <c r="D455" s="130">
        <f>+'Alimentazione CE Costi'!L884</f>
        <v>0</v>
      </c>
      <c r="E455" s="130">
        <f>+'Alimentazione CE Costi'!M884</f>
        <v>91676.78</v>
      </c>
      <c r="F455" s="473"/>
      <c r="G455" s="278"/>
      <c r="H455" s="131"/>
      <c r="J455" s="127"/>
      <c r="L455" s="131"/>
    </row>
    <row r="456" spans="1:12" ht="18.75">
      <c r="A456" s="263"/>
      <c r="B456" s="160" t="s">
        <v>1347</v>
      </c>
      <c r="C456" s="161" t="s">
        <v>1964</v>
      </c>
      <c r="D456" s="159">
        <f t="shared" ref="D456" si="164">SUM(D457:D462)</f>
        <v>0</v>
      </c>
      <c r="E456" s="159">
        <f t="shared" ref="E456" si="165">SUM(E457:E462)</f>
        <v>2022952.97</v>
      </c>
      <c r="F456" s="92" t="s">
        <v>2123</v>
      </c>
      <c r="G456" s="278"/>
      <c r="H456" s="131"/>
      <c r="J456" s="127"/>
      <c r="L456" s="131"/>
    </row>
    <row r="457" spans="1:12" ht="18.75">
      <c r="A457" s="263"/>
      <c r="B457" s="134" t="s">
        <v>1348</v>
      </c>
      <c r="C457" s="135" t="s">
        <v>1965</v>
      </c>
      <c r="D457" s="130">
        <f>+'Alimentazione CE Costi'!L886</f>
        <v>0</v>
      </c>
      <c r="E457" s="130">
        <f>+'Alimentazione CE Costi'!M886</f>
        <v>1007.2</v>
      </c>
      <c r="F457" s="473"/>
      <c r="G457" s="278"/>
      <c r="H457" s="131"/>
      <c r="J457" s="127"/>
      <c r="L457" s="131"/>
    </row>
    <row r="458" spans="1:12" ht="25.5">
      <c r="A458" s="263"/>
      <c r="B458" s="134" t="s">
        <v>1349</v>
      </c>
      <c r="C458" s="135" t="s">
        <v>1966</v>
      </c>
      <c r="D458" s="130">
        <f>+'Alimentazione CE Costi'!L887</f>
        <v>0</v>
      </c>
      <c r="E458" s="130">
        <f>+'Alimentazione CE Costi'!M887</f>
        <v>1976893.92</v>
      </c>
      <c r="F458" s="473"/>
      <c r="G458" s="278"/>
      <c r="H458" s="131"/>
      <c r="J458" s="127"/>
      <c r="L458" s="131"/>
    </row>
    <row r="459" spans="1:12" ht="18.75">
      <c r="A459" s="263"/>
      <c r="B459" s="134" t="s">
        <v>1350</v>
      </c>
      <c r="C459" s="135" t="s">
        <v>1967</v>
      </c>
      <c r="D459" s="130">
        <f>+'Alimentazione CE Costi'!L888</f>
        <v>0</v>
      </c>
      <c r="E459" s="130">
        <f>+'Alimentazione CE Costi'!M888</f>
        <v>0</v>
      </c>
      <c r="F459" s="473"/>
      <c r="G459" s="278"/>
      <c r="H459" s="131"/>
      <c r="J459" s="127"/>
      <c r="L459" s="131"/>
    </row>
    <row r="460" spans="1:12" ht="18.75">
      <c r="A460" s="263"/>
      <c r="B460" s="134" t="s">
        <v>1351</v>
      </c>
      <c r="C460" s="135" t="s">
        <v>1968</v>
      </c>
      <c r="D460" s="130">
        <f>+'Alimentazione CE Costi'!L889</f>
        <v>0</v>
      </c>
      <c r="E460" s="130">
        <f>+'Alimentazione CE Costi'!M889</f>
        <v>41735.61</v>
      </c>
      <c r="F460" s="473"/>
      <c r="G460" s="278"/>
      <c r="H460" s="131"/>
      <c r="J460" s="127"/>
      <c r="L460" s="131"/>
    </row>
    <row r="461" spans="1:12" ht="18.75">
      <c r="A461" s="263"/>
      <c r="B461" s="134" t="s">
        <v>1352</v>
      </c>
      <c r="C461" s="135" t="s">
        <v>1969</v>
      </c>
      <c r="D461" s="130">
        <f>+'Alimentazione CE Costi'!L890</f>
        <v>0</v>
      </c>
      <c r="E461" s="130">
        <f>+'Alimentazione CE Costi'!M890</f>
        <v>492.7</v>
      </c>
      <c r="F461" s="473"/>
      <c r="G461" s="278"/>
      <c r="H461" s="131"/>
      <c r="J461" s="127"/>
      <c r="L461" s="131"/>
    </row>
    <row r="462" spans="1:12" ht="18.75">
      <c r="A462" s="263"/>
      <c r="B462" s="134" t="s">
        <v>1353</v>
      </c>
      <c r="C462" s="135" t="s">
        <v>1970</v>
      </c>
      <c r="D462" s="130">
        <f>+'Alimentazione CE Costi'!L891</f>
        <v>0</v>
      </c>
      <c r="E462" s="130">
        <f>+'Alimentazione CE Costi'!M891</f>
        <v>2823.54</v>
      </c>
      <c r="F462" s="473"/>
      <c r="G462" s="278"/>
      <c r="H462" s="131"/>
      <c r="J462" s="127"/>
      <c r="L462" s="131"/>
    </row>
    <row r="463" spans="1:12" ht="18.75">
      <c r="A463" s="263"/>
      <c r="B463" s="165" t="s">
        <v>1355</v>
      </c>
      <c r="C463" s="166" t="s">
        <v>1971</v>
      </c>
      <c r="D463" s="167">
        <f t="shared" ref="D463" si="166">+D464+D472+D473+D480</f>
        <v>13544641.923093</v>
      </c>
      <c r="E463" s="167">
        <f t="shared" ref="E463" si="167">+E464+E472+E473+E480</f>
        <v>13588028.99</v>
      </c>
      <c r="F463" s="92" t="s">
        <v>2123</v>
      </c>
      <c r="G463" s="278"/>
      <c r="H463" s="131"/>
      <c r="J463" s="127"/>
      <c r="L463" s="131"/>
    </row>
    <row r="464" spans="1:12" ht="18.75">
      <c r="A464" s="263"/>
      <c r="B464" s="160" t="s">
        <v>1357</v>
      </c>
      <c r="C464" s="161" t="s">
        <v>1972</v>
      </c>
      <c r="D464" s="159">
        <f t="shared" ref="D464" si="168">SUM(D465:D471)</f>
        <v>13082561</v>
      </c>
      <c r="E464" s="159">
        <f t="shared" ref="E464" si="169">SUM(E465:E471)</f>
        <v>13237018.73</v>
      </c>
      <c r="F464" s="92" t="s">
        <v>2123</v>
      </c>
      <c r="G464" s="278"/>
      <c r="H464" s="131"/>
      <c r="J464" s="127"/>
      <c r="L464" s="131"/>
    </row>
    <row r="465" spans="1:12" ht="25.5">
      <c r="A465" s="263"/>
      <c r="B465" s="134" t="s">
        <v>1359</v>
      </c>
      <c r="C465" s="135" t="s">
        <v>1973</v>
      </c>
      <c r="D465" s="130">
        <f>+'Alimentazione CE Costi'!L894</f>
        <v>0</v>
      </c>
      <c r="E465" s="130">
        <f>+'Alimentazione CE Costi'!M894</f>
        <v>58374.46</v>
      </c>
      <c r="F465" s="473"/>
      <c r="G465" s="278"/>
      <c r="H465" s="131"/>
      <c r="J465" s="127"/>
      <c r="L465" s="131"/>
    </row>
    <row r="466" spans="1:12" ht="25.5">
      <c r="A466" s="263"/>
      <c r="B466" s="134" t="s">
        <v>1361</v>
      </c>
      <c r="C466" s="135" t="s">
        <v>1974</v>
      </c>
      <c r="D466" s="130">
        <f>+'Alimentazione CE Costi'!L895</f>
        <v>0</v>
      </c>
      <c r="E466" s="130">
        <f>+'Alimentazione CE Costi'!M895</f>
        <v>0</v>
      </c>
      <c r="F466" s="473"/>
      <c r="G466" s="278"/>
      <c r="H466" s="131"/>
      <c r="J466" s="127"/>
      <c r="L466" s="131"/>
    </row>
    <row r="467" spans="1:12" ht="25.5">
      <c r="A467" s="263"/>
      <c r="B467" s="134" t="s">
        <v>1363</v>
      </c>
      <c r="C467" s="135" t="s">
        <v>1975</v>
      </c>
      <c r="D467" s="130">
        <f>+'Alimentazione CE Costi'!L896</f>
        <v>0</v>
      </c>
      <c r="E467" s="130">
        <f>+'Alimentazione CE Costi'!M896</f>
        <v>0</v>
      </c>
      <c r="F467" s="473"/>
      <c r="G467" s="278"/>
      <c r="H467" s="131"/>
      <c r="J467" s="127"/>
      <c r="L467" s="131"/>
    </row>
    <row r="468" spans="1:12" ht="25.5">
      <c r="A468" s="263"/>
      <c r="B468" s="134" t="s">
        <v>1365</v>
      </c>
      <c r="C468" s="135" t="s">
        <v>1976</v>
      </c>
      <c r="D468" s="130">
        <f>+'Alimentazione CE Costi'!L897</f>
        <v>0</v>
      </c>
      <c r="E468" s="130">
        <f>+'Alimentazione CE Costi'!M897</f>
        <v>0</v>
      </c>
      <c r="F468" s="473"/>
      <c r="G468" s="278"/>
      <c r="H468" s="131"/>
      <c r="J468" s="127"/>
      <c r="L468" s="131"/>
    </row>
    <row r="469" spans="1:12" ht="18.75">
      <c r="A469" s="263"/>
      <c r="B469" s="134" t="s">
        <v>1367</v>
      </c>
      <c r="C469" s="135" t="s">
        <v>1977</v>
      </c>
      <c r="D469" s="130">
        <f>+'Alimentazione CE Costi'!L898</f>
        <v>13082561</v>
      </c>
      <c r="E469" s="130">
        <f>+'Alimentazione CE Costi'!M898</f>
        <v>13178644.27</v>
      </c>
      <c r="F469" s="473"/>
      <c r="G469" s="278"/>
      <c r="H469" s="131"/>
      <c r="J469" s="127"/>
      <c r="L469" s="131"/>
    </row>
    <row r="470" spans="1:12" ht="18.75">
      <c r="A470" s="263"/>
      <c r="B470" s="134" t="s">
        <v>1369</v>
      </c>
      <c r="C470" s="135" t="s">
        <v>1978</v>
      </c>
      <c r="D470" s="130">
        <f>+'Alimentazione CE Costi'!L900+'Alimentazione CE Costi'!L901+'Alimentazione CE Costi'!L902</f>
        <v>0</v>
      </c>
      <c r="E470" s="130">
        <f>+'Alimentazione CE Costi'!M900+'Alimentazione CE Costi'!M901+'Alimentazione CE Costi'!M902</f>
        <v>0</v>
      </c>
      <c r="F470" s="473"/>
      <c r="G470" s="278"/>
      <c r="H470" s="131"/>
      <c r="J470" s="127"/>
      <c r="L470" s="131"/>
    </row>
    <row r="471" spans="1:12" ht="18.75">
      <c r="A471" s="263"/>
      <c r="B471" s="134" t="s">
        <v>1373</v>
      </c>
      <c r="C471" s="135" t="s">
        <v>1979</v>
      </c>
      <c r="D471" s="130">
        <f>+'Alimentazione CE Costi'!L903</f>
        <v>0</v>
      </c>
      <c r="E471" s="130">
        <f>+'Alimentazione CE Costi'!M903</f>
        <v>0</v>
      </c>
      <c r="F471" s="473"/>
      <c r="G471" s="278"/>
      <c r="H471" s="131"/>
      <c r="J471" s="127"/>
      <c r="L471" s="131"/>
    </row>
    <row r="472" spans="1:12" ht="25.5">
      <c r="A472" s="263"/>
      <c r="B472" s="132" t="s">
        <v>1375</v>
      </c>
      <c r="C472" s="133" t="s">
        <v>1980</v>
      </c>
      <c r="D472" s="130">
        <f>+'Alimentazione CE Costi'!L905+'Alimentazione CE Costi'!L906</f>
        <v>0</v>
      </c>
      <c r="E472" s="130">
        <f>+'Alimentazione CE Costi'!M905+'Alimentazione CE Costi'!M906</f>
        <v>0</v>
      </c>
      <c r="F472" s="473"/>
      <c r="G472" s="278"/>
      <c r="H472" s="131"/>
      <c r="J472" s="127"/>
      <c r="L472" s="131"/>
    </row>
    <row r="473" spans="1:12" ht="25.5">
      <c r="A473" s="263"/>
      <c r="B473" s="160" t="s">
        <v>1379</v>
      </c>
      <c r="C473" s="161" t="s">
        <v>1981</v>
      </c>
      <c r="D473" s="159">
        <f t="shared" ref="D473" si="170">SUM(D474:D479)</f>
        <v>0</v>
      </c>
      <c r="E473" s="159">
        <f t="shared" ref="E473" si="171">SUM(E474:E479)</f>
        <v>262700.07</v>
      </c>
      <c r="F473" s="92" t="s">
        <v>2123</v>
      </c>
      <c r="G473" s="278"/>
      <c r="H473" s="131"/>
      <c r="J473" s="127"/>
      <c r="L473" s="131"/>
    </row>
    <row r="474" spans="1:12" ht="25.5">
      <c r="A474" s="263"/>
      <c r="B474" s="134" t="s">
        <v>1381</v>
      </c>
      <c r="C474" s="135" t="s">
        <v>1982</v>
      </c>
      <c r="D474" s="130">
        <f>+'Alimentazione CE Costi'!L908</f>
        <v>0</v>
      </c>
      <c r="E474" s="130">
        <f>+'Alimentazione CE Costi'!M908</f>
        <v>816.36</v>
      </c>
      <c r="F474" s="473"/>
      <c r="G474" s="278"/>
      <c r="H474" s="131"/>
      <c r="J474" s="127"/>
      <c r="L474" s="131"/>
    </row>
    <row r="475" spans="1:12" ht="25.5">
      <c r="A475" s="263"/>
      <c r="B475" s="134" t="s">
        <v>1383</v>
      </c>
      <c r="C475" s="135" t="s">
        <v>1983</v>
      </c>
      <c r="D475" s="130">
        <f>+'Alimentazione CE Costi'!L909</f>
        <v>0</v>
      </c>
      <c r="E475" s="130">
        <f>+'Alimentazione CE Costi'!M909</f>
        <v>0</v>
      </c>
      <c r="F475" s="473"/>
      <c r="G475" s="278"/>
      <c r="H475" s="131"/>
      <c r="J475" s="127"/>
      <c r="L475" s="131"/>
    </row>
    <row r="476" spans="1:12" ht="25.5">
      <c r="A476" s="263"/>
      <c r="B476" s="134" t="s">
        <v>1385</v>
      </c>
      <c r="C476" s="135" t="s">
        <v>1984</v>
      </c>
      <c r="D476" s="130">
        <f>+'Alimentazione CE Costi'!L910</f>
        <v>0</v>
      </c>
      <c r="E476" s="130">
        <f>+'Alimentazione CE Costi'!M910</f>
        <v>214690.42</v>
      </c>
      <c r="F476" s="473"/>
      <c r="G476" s="278"/>
      <c r="H476" s="131"/>
      <c r="J476" s="127"/>
      <c r="L476" s="131"/>
    </row>
    <row r="477" spans="1:12" ht="25.5">
      <c r="A477" s="263"/>
      <c r="B477" s="134" t="s">
        <v>1387</v>
      </c>
      <c r="C477" s="135" t="s">
        <v>1985</v>
      </c>
      <c r="D477" s="130">
        <f>+'Alimentazione CE Costi'!L911</f>
        <v>0</v>
      </c>
      <c r="E477" s="130">
        <f>+'Alimentazione CE Costi'!M911</f>
        <v>0</v>
      </c>
      <c r="F477" s="473"/>
      <c r="G477" s="278"/>
      <c r="H477" s="131"/>
      <c r="J477" s="127"/>
      <c r="L477" s="131"/>
    </row>
    <row r="478" spans="1:12" ht="25.5">
      <c r="A478" s="263"/>
      <c r="B478" s="134" t="s">
        <v>1389</v>
      </c>
      <c r="C478" s="135" t="s">
        <v>1986</v>
      </c>
      <c r="D478" s="130">
        <f>+'Alimentazione CE Costi'!L913+'Alimentazione CE Costi'!L914</f>
        <v>0</v>
      </c>
      <c r="E478" s="130">
        <f>+'Alimentazione CE Costi'!M913+'Alimentazione CE Costi'!M914</f>
        <v>47193.29</v>
      </c>
      <c r="F478" s="473"/>
      <c r="G478" s="278"/>
      <c r="H478" s="131"/>
      <c r="J478" s="127"/>
      <c r="L478" s="131"/>
    </row>
    <row r="479" spans="1:12" ht="25.5">
      <c r="A479" s="263"/>
      <c r="B479" s="134" t="s">
        <v>1393</v>
      </c>
      <c r="C479" s="135" t="s">
        <v>1987</v>
      </c>
      <c r="D479" s="130">
        <f>+'Alimentazione CE Costi'!L915</f>
        <v>0</v>
      </c>
      <c r="E479" s="130">
        <f>+'Alimentazione CE Costi'!M915</f>
        <v>0</v>
      </c>
      <c r="F479" s="473"/>
      <c r="G479" s="278"/>
      <c r="H479" s="131"/>
      <c r="J479" s="127"/>
      <c r="L479" s="131"/>
    </row>
    <row r="480" spans="1:12" ht="18.75">
      <c r="A480" s="263"/>
      <c r="B480" s="160" t="s">
        <v>1395</v>
      </c>
      <c r="C480" s="161" t="s">
        <v>1988</v>
      </c>
      <c r="D480" s="159">
        <f t="shared" ref="D480" si="172">SUM(D481:D490)</f>
        <v>462080.92309299996</v>
      </c>
      <c r="E480" s="159">
        <f t="shared" ref="E480" si="173">SUM(E481:E490)</f>
        <v>88310.19</v>
      </c>
      <c r="F480" s="92" t="s">
        <v>2123</v>
      </c>
      <c r="G480" s="278"/>
      <c r="H480" s="131"/>
      <c r="J480" s="127"/>
      <c r="L480" s="131"/>
    </row>
    <row r="481" spans="1:12" ht="18.75">
      <c r="A481" s="263"/>
      <c r="B481" s="145" t="s">
        <v>1397</v>
      </c>
      <c r="C481" s="146" t="s">
        <v>1989</v>
      </c>
      <c r="D481" s="130">
        <f>+'Alimentazione CE Costi'!L917</f>
        <v>0</v>
      </c>
      <c r="E481" s="130">
        <f>+'Alimentazione CE Costi'!M917</f>
        <v>0</v>
      </c>
      <c r="F481" s="473"/>
      <c r="G481" s="278"/>
      <c r="H481" s="131"/>
      <c r="J481" s="127"/>
      <c r="L481" s="131"/>
    </row>
    <row r="482" spans="1:12" ht="18.75">
      <c r="A482" s="263"/>
      <c r="B482" s="145" t="s">
        <v>1399</v>
      </c>
      <c r="C482" s="146" t="s">
        <v>1990</v>
      </c>
      <c r="D482" s="130">
        <f>+'Alimentazione CE Costi'!L918</f>
        <v>0</v>
      </c>
      <c r="E482" s="130">
        <f>+'Alimentazione CE Costi'!M918</f>
        <v>0</v>
      </c>
      <c r="F482" s="473"/>
      <c r="G482" s="278"/>
      <c r="H482" s="131"/>
      <c r="J482" s="127"/>
      <c r="L482" s="131"/>
    </row>
    <row r="483" spans="1:12" ht="18.75">
      <c r="A483" s="263"/>
      <c r="B483" s="145" t="s">
        <v>1401</v>
      </c>
      <c r="C483" s="146" t="s">
        <v>1991</v>
      </c>
      <c r="D483" s="130">
        <f>+'Alimentazione CE Costi'!L919</f>
        <v>0</v>
      </c>
      <c r="E483" s="130">
        <f>+'Alimentazione CE Costi'!M919</f>
        <v>5619.9</v>
      </c>
      <c r="F483" s="473"/>
      <c r="G483" s="278"/>
      <c r="H483" s="131"/>
      <c r="J483" s="127"/>
      <c r="L483" s="131"/>
    </row>
    <row r="484" spans="1:12" ht="18.75">
      <c r="A484" s="263"/>
      <c r="B484" s="134" t="s">
        <v>1403</v>
      </c>
      <c r="C484" s="135" t="s">
        <v>1992</v>
      </c>
      <c r="D484" s="130">
        <f>+'Alimentazione CE Costi'!L920</f>
        <v>370127.31309299998</v>
      </c>
      <c r="E484" s="130">
        <f>+'Alimentazione CE Costi'!M920</f>
        <v>78918.8</v>
      </c>
      <c r="F484" s="473"/>
      <c r="G484" s="278"/>
      <c r="H484" s="131"/>
      <c r="J484" s="127"/>
      <c r="L484" s="131"/>
    </row>
    <row r="485" spans="1:12" ht="18.75">
      <c r="A485" s="263"/>
      <c r="B485" s="134" t="s">
        <v>1405</v>
      </c>
      <c r="C485" s="135" t="s">
        <v>1993</v>
      </c>
      <c r="D485" s="130">
        <f>+'Alimentazione CE Costi'!L921</f>
        <v>91953.609999999986</v>
      </c>
      <c r="E485" s="130">
        <f>+'Alimentazione CE Costi'!M921</f>
        <v>3771.49</v>
      </c>
      <c r="F485" s="473"/>
      <c r="G485" s="278"/>
      <c r="H485" s="131"/>
      <c r="J485" s="127"/>
      <c r="L485" s="131"/>
    </row>
    <row r="486" spans="1:12" ht="18.75">
      <c r="A486" s="263"/>
      <c r="B486" s="134" t="s">
        <v>1407</v>
      </c>
      <c r="C486" s="135" t="s">
        <v>1994</v>
      </c>
      <c r="D486" s="130">
        <f>+'Alimentazione CE Costi'!L922</f>
        <v>0</v>
      </c>
      <c r="E486" s="130">
        <f>+'Alimentazione CE Costi'!M922</f>
        <v>0</v>
      </c>
      <c r="F486" s="473"/>
      <c r="G486" s="278"/>
      <c r="H486" s="131"/>
      <c r="J486" s="127"/>
      <c r="L486" s="131"/>
    </row>
    <row r="487" spans="1:12" ht="18.75">
      <c r="A487" s="263"/>
      <c r="B487" s="134" t="s">
        <v>1409</v>
      </c>
      <c r="C487" s="135" t="s">
        <v>1995</v>
      </c>
      <c r="D487" s="130">
        <f>+'Alimentazione CE Costi'!L923</f>
        <v>0</v>
      </c>
      <c r="E487" s="130">
        <f>+'Alimentazione CE Costi'!M923</f>
        <v>0</v>
      </c>
      <c r="F487" s="473"/>
      <c r="G487" s="278"/>
      <c r="H487" s="131"/>
      <c r="J487" s="127"/>
      <c r="L487" s="131"/>
    </row>
    <row r="488" spans="1:12" ht="18.75">
      <c r="A488" s="263"/>
      <c r="B488" s="134" t="s">
        <v>1411</v>
      </c>
      <c r="C488" s="135" t="s">
        <v>1996</v>
      </c>
      <c r="D488" s="130">
        <f>+'Alimentazione CE Costi'!L924</f>
        <v>0</v>
      </c>
      <c r="E488" s="130">
        <f>+'Alimentazione CE Costi'!M924</f>
        <v>0</v>
      </c>
      <c r="F488" s="473"/>
      <c r="G488" s="278"/>
      <c r="H488" s="131"/>
      <c r="J488" s="127"/>
      <c r="L488" s="131"/>
    </row>
    <row r="489" spans="1:12" ht="25.5">
      <c r="A489" s="263"/>
      <c r="B489" s="134" t="s">
        <v>1413</v>
      </c>
      <c r="C489" s="135" t="s">
        <v>1997</v>
      </c>
      <c r="D489" s="130">
        <f>+'Alimentazione CE Costi'!L925</f>
        <v>0</v>
      </c>
      <c r="E489" s="130">
        <f>+'Alimentazione CE Costi'!M925</f>
        <v>0</v>
      </c>
      <c r="F489" s="473"/>
      <c r="G489" s="278"/>
      <c r="H489" s="131"/>
      <c r="J489" s="127"/>
      <c r="L489" s="131"/>
    </row>
    <row r="490" spans="1:12" ht="18.75">
      <c r="A490" s="263"/>
      <c r="B490" s="145" t="s">
        <v>1414</v>
      </c>
      <c r="C490" s="147" t="s">
        <v>1998</v>
      </c>
      <c r="D490" s="130">
        <f>+'Alimentazione CE Costi'!L926</f>
        <v>0</v>
      </c>
      <c r="E490" s="130">
        <f>+'Alimentazione CE Costi'!M926</f>
        <v>0</v>
      </c>
      <c r="F490" s="473"/>
      <c r="G490" s="278"/>
      <c r="H490" s="131"/>
      <c r="J490" s="127"/>
      <c r="L490" s="131"/>
    </row>
    <row r="491" spans="1:12" ht="18.75">
      <c r="A491" s="261"/>
      <c r="B491" s="168" t="s">
        <v>1999</v>
      </c>
      <c r="C491" s="169" t="s">
        <v>2000</v>
      </c>
      <c r="D491" s="170">
        <f t="shared" ref="D491" si="174">+D463+D446+D436+D428+D386+D376+D368+D199+D159+D443</f>
        <v>436706482.93309301</v>
      </c>
      <c r="E491" s="170">
        <f t="shared" ref="E491" si="175">+E463+E446+E436+E428+E386+E376+E368+E199+E159+E443</f>
        <v>455361944.05000001</v>
      </c>
      <c r="F491" s="92"/>
      <c r="G491" s="278"/>
      <c r="H491" s="131"/>
      <c r="J491" s="127"/>
      <c r="L491" s="131"/>
    </row>
    <row r="492" spans="1:12" ht="18.75">
      <c r="A492" s="261"/>
      <c r="B492" s="181"/>
      <c r="C492" s="182" t="s">
        <v>2001</v>
      </c>
      <c r="D492" s="183"/>
      <c r="E492" s="183"/>
      <c r="F492" s="92"/>
      <c r="G492" s="278"/>
      <c r="H492" s="131"/>
      <c r="J492" s="127"/>
      <c r="L492" s="131"/>
    </row>
    <row r="493" spans="1:12" ht="18.75">
      <c r="A493" s="261"/>
      <c r="B493" s="165" t="s">
        <v>460</v>
      </c>
      <c r="C493" s="166" t="s">
        <v>2002</v>
      </c>
      <c r="D493" s="167">
        <f t="shared" ref="D493" si="176">+D494+D495+D496</f>
        <v>0</v>
      </c>
      <c r="E493" s="167">
        <f t="shared" ref="E493" si="177">+E494+E495+E496</f>
        <v>0.01</v>
      </c>
      <c r="F493" s="92" t="s">
        <v>2123</v>
      </c>
      <c r="G493" s="278"/>
      <c r="H493" s="131"/>
      <c r="J493" s="127"/>
      <c r="L493" s="131"/>
    </row>
    <row r="494" spans="1:12" ht="18.75">
      <c r="A494" s="261"/>
      <c r="B494" s="132" t="s">
        <v>462</v>
      </c>
      <c r="C494" s="133" t="s">
        <v>2003</v>
      </c>
      <c r="D494" s="130">
        <f>+'Alimentazione CE Ricavi'!K230</f>
        <v>0</v>
      </c>
      <c r="E494" s="130">
        <f>+'Alimentazione CE Ricavi'!L230</f>
        <v>0.01</v>
      </c>
      <c r="F494" s="92"/>
      <c r="G494" s="278"/>
      <c r="H494" s="131"/>
      <c r="J494" s="127"/>
      <c r="L494" s="131"/>
    </row>
    <row r="495" spans="1:12" ht="18.75">
      <c r="A495" s="261"/>
      <c r="B495" s="132" t="s">
        <v>464</v>
      </c>
      <c r="C495" s="133" t="s">
        <v>2004</v>
      </c>
      <c r="D495" s="130">
        <f>+'Alimentazione CE Ricavi'!K232+'Alimentazione CE Ricavi'!K233</f>
        <v>0</v>
      </c>
      <c r="E495" s="130">
        <f>+'Alimentazione CE Ricavi'!L232+'Alimentazione CE Ricavi'!L233</f>
        <v>0</v>
      </c>
      <c r="F495" s="92"/>
      <c r="G495" s="278"/>
      <c r="H495" s="131"/>
      <c r="J495" s="127"/>
      <c r="L495" s="131"/>
    </row>
    <row r="496" spans="1:12" ht="18.75">
      <c r="A496" s="261"/>
      <c r="B496" s="132" t="s">
        <v>468</v>
      </c>
      <c r="C496" s="133" t="s">
        <v>2005</v>
      </c>
      <c r="D496" s="130">
        <f>+'Alimentazione CE Ricavi'!K235+'Alimentazione CE Ricavi'!K236+'Alimentazione CE Ricavi'!K237</f>
        <v>0</v>
      </c>
      <c r="E496" s="130">
        <f>+'Alimentazione CE Ricavi'!L235+'Alimentazione CE Ricavi'!L236+'Alimentazione CE Ricavi'!L237</f>
        <v>0</v>
      </c>
      <c r="F496" s="92"/>
      <c r="G496" s="278"/>
      <c r="H496" s="131"/>
      <c r="J496" s="127"/>
      <c r="L496" s="131"/>
    </row>
    <row r="497" spans="1:12" ht="18.75">
      <c r="A497" s="261"/>
      <c r="B497" s="165" t="s">
        <v>472</v>
      </c>
      <c r="C497" s="166" t="s">
        <v>2006</v>
      </c>
      <c r="D497" s="167">
        <f t="shared" ref="D497" si="178">SUM(D498:D502)</f>
        <v>0</v>
      </c>
      <c r="E497" s="167">
        <f t="shared" ref="E497" si="179">SUM(E498:E502)</f>
        <v>0</v>
      </c>
      <c r="F497" s="92" t="s">
        <v>2123</v>
      </c>
      <c r="G497" s="278"/>
      <c r="H497" s="131"/>
      <c r="J497" s="127"/>
      <c r="L497" s="131"/>
    </row>
    <row r="498" spans="1:12" ht="18.75">
      <c r="A498" s="261"/>
      <c r="B498" s="132" t="s">
        <v>474</v>
      </c>
      <c r="C498" s="133" t="s">
        <v>2007</v>
      </c>
      <c r="D498" s="130">
        <f>+'Alimentazione CE Ricavi'!K239</f>
        <v>0</v>
      </c>
      <c r="E498" s="130">
        <f>+'Alimentazione CE Ricavi'!L239</f>
        <v>0</v>
      </c>
      <c r="F498" s="92"/>
      <c r="G498" s="278"/>
      <c r="H498" s="131"/>
      <c r="J498" s="127"/>
      <c r="L498" s="131"/>
    </row>
    <row r="499" spans="1:12" ht="25.5">
      <c r="A499" s="261"/>
      <c r="B499" s="132" t="s">
        <v>476</v>
      </c>
      <c r="C499" s="133" t="s">
        <v>2008</v>
      </c>
      <c r="D499" s="130">
        <f>+'Alimentazione CE Ricavi'!K240</f>
        <v>0</v>
      </c>
      <c r="E499" s="130">
        <f>+'Alimentazione CE Ricavi'!L240</f>
        <v>0</v>
      </c>
      <c r="F499" s="92"/>
      <c r="G499" s="278"/>
      <c r="H499" s="131"/>
      <c r="J499" s="127"/>
      <c r="L499" s="131"/>
    </row>
    <row r="500" spans="1:12" ht="25.5">
      <c r="A500" s="261"/>
      <c r="B500" s="132" t="s">
        <v>478</v>
      </c>
      <c r="C500" s="133" t="s">
        <v>2009</v>
      </c>
      <c r="D500" s="130">
        <f>+'Alimentazione CE Ricavi'!K241</f>
        <v>0</v>
      </c>
      <c r="E500" s="130">
        <f>+'Alimentazione CE Ricavi'!L241</f>
        <v>0</v>
      </c>
      <c r="F500" s="92"/>
      <c r="G500" s="278"/>
      <c r="H500" s="131"/>
      <c r="J500" s="127"/>
      <c r="L500" s="131"/>
    </row>
    <row r="501" spans="1:12" ht="18.75">
      <c r="A501" s="261"/>
      <c r="B501" s="132" t="s">
        <v>480</v>
      </c>
      <c r="C501" s="133" t="s">
        <v>2010</v>
      </c>
      <c r="D501" s="130">
        <f>+'Alimentazione CE Ricavi'!K242</f>
        <v>0</v>
      </c>
      <c r="E501" s="130">
        <f>+'Alimentazione CE Ricavi'!L242</f>
        <v>0</v>
      </c>
      <c r="F501" s="92"/>
      <c r="G501" s="278"/>
      <c r="H501" s="131"/>
      <c r="J501" s="127"/>
      <c r="L501" s="131"/>
    </row>
    <row r="502" spans="1:12" ht="18.75">
      <c r="A502" s="261"/>
      <c r="B502" s="132" t="s">
        <v>482</v>
      </c>
      <c r="C502" s="133" t="s">
        <v>2011</v>
      </c>
      <c r="D502" s="130">
        <f>+'Alimentazione CE Ricavi'!K243</f>
        <v>0</v>
      </c>
      <c r="E502" s="130">
        <f>+'Alimentazione CE Ricavi'!L243</f>
        <v>0</v>
      </c>
      <c r="F502" s="92"/>
      <c r="G502" s="278"/>
      <c r="H502" s="131"/>
      <c r="J502" s="127"/>
      <c r="L502" s="131"/>
    </row>
    <row r="503" spans="1:12" ht="18.75">
      <c r="A503" s="261"/>
      <c r="B503" s="165" t="s">
        <v>1416</v>
      </c>
      <c r="C503" s="166" t="s">
        <v>2012</v>
      </c>
      <c r="D503" s="167">
        <f t="shared" ref="D503" si="180">SUM(D504:D506)</f>
        <v>0</v>
      </c>
      <c r="E503" s="167">
        <f t="shared" ref="E503" si="181">SUM(E504:E506)</f>
        <v>0</v>
      </c>
      <c r="F503" s="92" t="s">
        <v>2123</v>
      </c>
      <c r="G503" s="278"/>
      <c r="H503" s="131"/>
      <c r="J503" s="127"/>
      <c r="L503" s="131"/>
    </row>
    <row r="504" spans="1:12" ht="18.75">
      <c r="A504" s="261"/>
      <c r="B504" s="132" t="s">
        <v>1418</v>
      </c>
      <c r="C504" s="133" t="s">
        <v>2013</v>
      </c>
      <c r="D504" s="130">
        <f>+'Alimentazione CE Costi'!L928</f>
        <v>0</v>
      </c>
      <c r="E504" s="130">
        <f>+'Alimentazione CE Costi'!M928</f>
        <v>0</v>
      </c>
      <c r="F504" s="92"/>
      <c r="G504" s="278"/>
      <c r="H504" s="131"/>
      <c r="J504" s="127"/>
      <c r="L504" s="131"/>
    </row>
    <row r="505" spans="1:12" ht="18.75">
      <c r="A505" s="261"/>
      <c r="B505" s="132" t="s">
        <v>1420</v>
      </c>
      <c r="C505" s="133" t="s">
        <v>2014</v>
      </c>
      <c r="D505" s="130">
        <f>+'Alimentazione CE Costi'!L929</f>
        <v>0</v>
      </c>
      <c r="E505" s="130">
        <f>+'Alimentazione CE Costi'!M929</f>
        <v>0</v>
      </c>
      <c r="F505" s="92"/>
      <c r="G505" s="278"/>
      <c r="H505" s="131"/>
      <c r="J505" s="127"/>
      <c r="L505" s="131"/>
    </row>
    <row r="506" spans="1:12" ht="18.75">
      <c r="A506" s="261"/>
      <c r="B506" s="132" t="s">
        <v>1422</v>
      </c>
      <c r="C506" s="133" t="s">
        <v>2015</v>
      </c>
      <c r="D506" s="130">
        <f>+'Alimentazione CE Costi'!L931+'Alimentazione CE Costi'!L932</f>
        <v>0</v>
      </c>
      <c r="E506" s="130">
        <f>+'Alimentazione CE Costi'!M931+'Alimentazione CE Costi'!M932</f>
        <v>0</v>
      </c>
      <c r="F506" s="92"/>
      <c r="G506" s="278"/>
      <c r="H506" s="131"/>
      <c r="J506" s="127"/>
      <c r="L506" s="131"/>
    </row>
    <row r="507" spans="1:12" ht="18.75">
      <c r="A507" s="265"/>
      <c r="B507" s="165" t="s">
        <v>2016</v>
      </c>
      <c r="C507" s="166" t="s">
        <v>2017</v>
      </c>
      <c r="D507" s="167">
        <f t="shared" ref="D507" si="182">SUM(D508:D509)</f>
        <v>0</v>
      </c>
      <c r="E507" s="167">
        <f t="shared" ref="E507" si="183">SUM(E508:E509)</f>
        <v>0</v>
      </c>
      <c r="F507" s="92" t="s">
        <v>2123</v>
      </c>
      <c r="G507" s="278"/>
      <c r="H507" s="131"/>
      <c r="J507" s="127"/>
      <c r="L507" s="131"/>
    </row>
    <row r="508" spans="1:12" ht="18.75">
      <c r="A508" s="265"/>
      <c r="B508" s="132" t="s">
        <v>1425</v>
      </c>
      <c r="C508" s="133" t="s">
        <v>2018</v>
      </c>
      <c r="D508" s="130">
        <f>+'Alimentazione CE Costi'!L934</f>
        <v>0</v>
      </c>
      <c r="E508" s="130">
        <f>+'Alimentazione CE Costi'!M934</f>
        <v>0</v>
      </c>
      <c r="F508" s="92"/>
      <c r="G508" s="278"/>
      <c r="H508" s="131"/>
      <c r="J508" s="127"/>
      <c r="L508" s="131"/>
    </row>
    <row r="509" spans="1:12" ht="18.75">
      <c r="A509" s="261"/>
      <c r="B509" s="132" t="s">
        <v>1427</v>
      </c>
      <c r="C509" s="133" t="s">
        <v>2019</v>
      </c>
      <c r="D509" s="130">
        <f>+'Alimentazione CE Costi'!L935</f>
        <v>0</v>
      </c>
      <c r="E509" s="130">
        <f>+'Alimentazione CE Costi'!M935</f>
        <v>0</v>
      </c>
      <c r="F509" s="92"/>
      <c r="G509" s="278"/>
      <c r="H509" s="131"/>
      <c r="J509" s="127"/>
      <c r="L509" s="131"/>
    </row>
    <row r="510" spans="1:12" ht="18.75">
      <c r="A510" s="265"/>
      <c r="B510" s="168" t="s">
        <v>2020</v>
      </c>
      <c r="C510" s="169" t="s">
        <v>2021</v>
      </c>
      <c r="D510" s="170">
        <f t="shared" ref="D510" si="184">+D493+D497-D503-D507</f>
        <v>0</v>
      </c>
      <c r="E510" s="170">
        <f t="shared" ref="E510" si="185">+E493+E497-E503-E507</f>
        <v>0.01</v>
      </c>
      <c r="F510" s="92" t="s">
        <v>2123</v>
      </c>
      <c r="G510" s="278"/>
      <c r="H510" s="131"/>
      <c r="J510" s="127"/>
      <c r="L510" s="131"/>
    </row>
    <row r="511" spans="1:12" ht="18.75">
      <c r="A511" s="261"/>
      <c r="B511" s="181"/>
      <c r="C511" s="182" t="s">
        <v>2022</v>
      </c>
      <c r="D511" s="183"/>
      <c r="E511" s="183"/>
      <c r="F511" s="92"/>
      <c r="G511" s="278"/>
      <c r="H511" s="131"/>
      <c r="J511" s="127"/>
      <c r="L511" s="131"/>
    </row>
    <row r="512" spans="1:12" ht="18.75">
      <c r="A512" s="261"/>
      <c r="B512" s="128" t="s">
        <v>484</v>
      </c>
      <c r="C512" s="129" t="s">
        <v>2023</v>
      </c>
      <c r="D512" s="130">
        <f>+'Alimentazione CE Ricavi'!K244</f>
        <v>0</v>
      </c>
      <c r="E512" s="130">
        <f>+'Alimentazione CE Ricavi'!L244</f>
        <v>0</v>
      </c>
      <c r="F512" s="92"/>
      <c r="G512" s="278"/>
      <c r="H512" s="131"/>
      <c r="J512" s="127"/>
      <c r="L512" s="131"/>
    </row>
    <row r="513" spans="1:12" ht="18.75">
      <c r="A513" s="261"/>
      <c r="B513" s="128" t="s">
        <v>1429</v>
      </c>
      <c r="C513" s="129" t="s">
        <v>2024</v>
      </c>
      <c r="D513" s="130">
        <f>+'Alimentazione CE Costi'!L936</f>
        <v>0</v>
      </c>
      <c r="E513" s="130">
        <f>+'Alimentazione CE Costi'!M936</f>
        <v>0</v>
      </c>
      <c r="F513" s="92"/>
      <c r="G513" s="278"/>
      <c r="H513" s="131"/>
      <c r="J513" s="127"/>
      <c r="L513" s="131"/>
    </row>
    <row r="514" spans="1:12" ht="18.75">
      <c r="A514" s="261"/>
      <c r="B514" s="168" t="s">
        <v>2025</v>
      </c>
      <c r="C514" s="169" t="s">
        <v>2026</v>
      </c>
      <c r="D514" s="170">
        <f t="shared" ref="D514" si="186">+D512-D513</f>
        <v>0</v>
      </c>
      <c r="E514" s="170">
        <f t="shared" ref="E514" si="187">+E512-E513</f>
        <v>0</v>
      </c>
      <c r="F514" s="92" t="s">
        <v>2123</v>
      </c>
      <c r="G514" s="278"/>
      <c r="H514" s="131"/>
      <c r="J514" s="127"/>
      <c r="L514" s="131"/>
    </row>
    <row r="515" spans="1:12" ht="18.75">
      <c r="A515" s="261"/>
      <c r="B515" s="181"/>
      <c r="C515" s="182" t="s">
        <v>2027</v>
      </c>
      <c r="D515" s="183"/>
      <c r="E515" s="183"/>
      <c r="F515" s="92"/>
      <c r="G515" s="278"/>
      <c r="H515" s="131"/>
      <c r="J515" s="127"/>
      <c r="L515" s="131"/>
    </row>
    <row r="516" spans="1:12" ht="18.75">
      <c r="A516" s="261"/>
      <c r="B516" s="165" t="s">
        <v>485</v>
      </c>
      <c r="C516" s="166" t="s">
        <v>2028</v>
      </c>
      <c r="D516" s="167">
        <f t="shared" ref="D516" si="188">+D517+D518</f>
        <v>0</v>
      </c>
      <c r="E516" s="167">
        <f t="shared" ref="E516" si="189">+E517+E518</f>
        <v>119278.81</v>
      </c>
      <c r="F516" s="92" t="s">
        <v>2123</v>
      </c>
      <c r="G516" s="278"/>
      <c r="H516" s="131"/>
      <c r="J516" s="127"/>
      <c r="L516" s="131"/>
    </row>
    <row r="517" spans="1:12" ht="18.75">
      <c r="A517" s="261"/>
      <c r="B517" s="132" t="s">
        <v>487</v>
      </c>
      <c r="C517" s="133" t="s">
        <v>2029</v>
      </c>
      <c r="D517" s="130">
        <f>+'Alimentazione CE Ricavi'!K246</f>
        <v>0</v>
      </c>
      <c r="E517" s="130">
        <f>+'Alimentazione CE Ricavi'!L246</f>
        <v>0</v>
      </c>
      <c r="F517" s="92"/>
      <c r="G517" s="278"/>
      <c r="H517" s="131"/>
      <c r="J517" s="127"/>
      <c r="L517" s="131"/>
    </row>
    <row r="518" spans="1:12" ht="18.75">
      <c r="A518" s="261"/>
      <c r="B518" s="160" t="s">
        <v>489</v>
      </c>
      <c r="C518" s="161" t="s">
        <v>2030</v>
      </c>
      <c r="D518" s="159">
        <f t="shared" ref="D518" si="190">+D519+D520+D531+D541</f>
        <v>0</v>
      </c>
      <c r="E518" s="159">
        <f t="shared" ref="E518" si="191">+E519+E520+E531+E541</f>
        <v>119278.81</v>
      </c>
      <c r="F518" s="92" t="s">
        <v>2123</v>
      </c>
      <c r="G518" s="278"/>
      <c r="H518" s="131"/>
      <c r="J518" s="127"/>
      <c r="L518" s="131"/>
    </row>
    <row r="519" spans="1:12" ht="18.75">
      <c r="A519" s="261"/>
      <c r="B519" s="134" t="s">
        <v>491</v>
      </c>
      <c r="C519" s="135" t="s">
        <v>2031</v>
      </c>
      <c r="D519" s="130">
        <f>+'Alimentazione CE Ricavi'!K248</f>
        <v>0</v>
      </c>
      <c r="E519" s="130">
        <f>+'Alimentazione CE Ricavi'!L248</f>
        <v>0</v>
      </c>
      <c r="F519" s="92"/>
      <c r="G519" s="278"/>
      <c r="H519" s="131"/>
      <c r="J519" s="127"/>
      <c r="L519" s="131"/>
    </row>
    <row r="520" spans="1:12" ht="18.75">
      <c r="A520" s="261"/>
      <c r="B520" s="171" t="s">
        <v>493</v>
      </c>
      <c r="C520" s="172" t="s">
        <v>2032</v>
      </c>
      <c r="D520" s="173">
        <f t="shared" ref="D520" si="192">+D521+D522+D523</f>
        <v>0</v>
      </c>
      <c r="E520" s="173">
        <f t="shared" ref="E520" si="193">+E521+E522+E523</f>
        <v>117520.66</v>
      </c>
      <c r="F520" s="92" t="s">
        <v>2123</v>
      </c>
      <c r="G520" s="278"/>
      <c r="H520" s="131"/>
      <c r="J520" s="127"/>
      <c r="L520" s="131"/>
    </row>
    <row r="521" spans="1:12" ht="18.75">
      <c r="A521" s="263"/>
      <c r="B521" s="134" t="s">
        <v>495</v>
      </c>
      <c r="C521" s="135" t="s">
        <v>2033</v>
      </c>
      <c r="D521" s="130">
        <f>+'Alimentazione CE Ricavi'!K250</f>
        <v>0</v>
      </c>
      <c r="E521" s="130">
        <f>+'Alimentazione CE Ricavi'!L250</f>
        <v>17418.72</v>
      </c>
      <c r="F521" s="473"/>
      <c r="G521" s="278"/>
      <c r="H521" s="131"/>
      <c r="J521" s="127"/>
      <c r="L521" s="131"/>
    </row>
    <row r="522" spans="1:12" ht="25.5">
      <c r="A522" s="263" t="s">
        <v>1538</v>
      </c>
      <c r="B522" s="134" t="s">
        <v>497</v>
      </c>
      <c r="C522" s="135" t="s">
        <v>2034</v>
      </c>
      <c r="D522" s="130">
        <f>+'Alimentazione CE Ricavi'!K251</f>
        <v>0</v>
      </c>
      <c r="E522" s="130">
        <f>+'Alimentazione CE Ricavi'!L251</f>
        <v>0</v>
      </c>
      <c r="F522" s="473"/>
      <c r="G522" s="278"/>
      <c r="H522" s="131"/>
      <c r="J522" s="127"/>
      <c r="L522" s="131"/>
    </row>
    <row r="523" spans="1:12" ht="18.75">
      <c r="A523" s="263"/>
      <c r="B523" s="177" t="s">
        <v>499</v>
      </c>
      <c r="C523" s="178" t="s">
        <v>2035</v>
      </c>
      <c r="D523" s="176">
        <f t="shared" ref="D523" si="194">SUM(D524:D530)</f>
        <v>0</v>
      </c>
      <c r="E523" s="176">
        <f t="shared" ref="E523" si="195">SUM(E524:E530)</f>
        <v>100101.94</v>
      </c>
      <c r="F523" s="92" t="s">
        <v>2123</v>
      </c>
      <c r="G523" s="278"/>
      <c r="H523" s="131"/>
      <c r="J523" s="127"/>
      <c r="L523" s="131"/>
    </row>
    <row r="524" spans="1:12" ht="25.5">
      <c r="A524" s="263" t="s">
        <v>1583</v>
      </c>
      <c r="B524" s="136" t="s">
        <v>501</v>
      </c>
      <c r="C524" s="137" t="s">
        <v>2036</v>
      </c>
      <c r="D524" s="130">
        <f>+'Alimentazione CE Ricavi'!K253</f>
        <v>0</v>
      </c>
      <c r="E524" s="130">
        <f>+'Alimentazione CE Ricavi'!L253</f>
        <v>0</v>
      </c>
      <c r="F524" s="473"/>
      <c r="G524" s="278"/>
      <c r="H524" s="131"/>
      <c r="J524" s="127"/>
      <c r="L524" s="131"/>
    </row>
    <row r="525" spans="1:12" ht="25.5">
      <c r="A525" s="263"/>
      <c r="B525" s="136" t="s">
        <v>503</v>
      </c>
      <c r="C525" s="137" t="s">
        <v>2037</v>
      </c>
      <c r="D525" s="130">
        <f>+'Alimentazione CE Ricavi'!K254</f>
        <v>0</v>
      </c>
      <c r="E525" s="130">
        <f>+'Alimentazione CE Ricavi'!L254</f>
        <v>0</v>
      </c>
      <c r="F525" s="473"/>
      <c r="G525" s="278"/>
      <c r="H525" s="131"/>
      <c r="J525" s="127"/>
      <c r="L525" s="131"/>
    </row>
    <row r="526" spans="1:12" ht="25.5">
      <c r="A526" s="263"/>
      <c r="B526" s="136" t="s">
        <v>505</v>
      </c>
      <c r="C526" s="137" t="s">
        <v>2038</v>
      </c>
      <c r="D526" s="130">
        <f>+'Alimentazione CE Ricavi'!K255</f>
        <v>0</v>
      </c>
      <c r="E526" s="130">
        <f>+'Alimentazione CE Ricavi'!L255</f>
        <v>0</v>
      </c>
      <c r="F526" s="473"/>
      <c r="G526" s="278"/>
      <c r="H526" s="131"/>
      <c r="J526" s="127"/>
      <c r="L526" s="131"/>
    </row>
    <row r="527" spans="1:12" ht="25.5">
      <c r="A527" s="263"/>
      <c r="B527" s="136" t="s">
        <v>507</v>
      </c>
      <c r="C527" s="137" t="s">
        <v>2039</v>
      </c>
      <c r="D527" s="130">
        <f>+'Alimentazione CE Ricavi'!K256</f>
        <v>0</v>
      </c>
      <c r="E527" s="130">
        <f>+'Alimentazione CE Ricavi'!L256</f>
        <v>0</v>
      </c>
      <c r="F527" s="473"/>
      <c r="G527" s="278"/>
      <c r="H527" s="131"/>
      <c r="J527" s="127"/>
      <c r="L527" s="131"/>
    </row>
    <row r="528" spans="1:12" ht="25.5">
      <c r="A528" s="263"/>
      <c r="B528" s="136" t="s">
        <v>509</v>
      </c>
      <c r="C528" s="137" t="s">
        <v>2040</v>
      </c>
      <c r="D528" s="130">
        <f>+'Alimentazione CE Ricavi'!K257</f>
        <v>0</v>
      </c>
      <c r="E528" s="130">
        <f>+'Alimentazione CE Ricavi'!L257</f>
        <v>0</v>
      </c>
      <c r="F528" s="473"/>
      <c r="G528" s="278"/>
      <c r="H528" s="131"/>
      <c r="J528" s="127"/>
      <c r="L528" s="131"/>
    </row>
    <row r="529" spans="1:12" ht="25.5">
      <c r="A529" s="263"/>
      <c r="B529" s="136" t="s">
        <v>511</v>
      </c>
      <c r="C529" s="137" t="s">
        <v>2041</v>
      </c>
      <c r="D529" s="130">
        <f>+'Alimentazione CE Ricavi'!K258</f>
        <v>0</v>
      </c>
      <c r="E529" s="130">
        <f>+'Alimentazione CE Ricavi'!L258</f>
        <v>101.94</v>
      </c>
      <c r="F529" s="473"/>
      <c r="G529" s="278"/>
      <c r="H529" s="131"/>
      <c r="J529" s="127"/>
      <c r="L529" s="131"/>
    </row>
    <row r="530" spans="1:12" ht="18.75">
      <c r="A530" s="263"/>
      <c r="B530" s="136" t="s">
        <v>513</v>
      </c>
      <c r="C530" s="137" t="s">
        <v>2042</v>
      </c>
      <c r="D530" s="130">
        <f>+'Alimentazione CE Ricavi'!K259</f>
        <v>0</v>
      </c>
      <c r="E530" s="130">
        <f>+'Alimentazione CE Ricavi'!L259</f>
        <v>100000</v>
      </c>
      <c r="F530" s="473"/>
      <c r="G530" s="278"/>
      <c r="H530" s="131"/>
      <c r="J530" s="127"/>
      <c r="L530" s="131"/>
    </row>
    <row r="531" spans="1:12" ht="18.75">
      <c r="A531" s="263"/>
      <c r="B531" s="171" t="s">
        <v>2043</v>
      </c>
      <c r="C531" s="172" t="s">
        <v>2044</v>
      </c>
      <c r="D531" s="173">
        <f t="shared" ref="D531" si="196">+D532+D533</f>
        <v>0</v>
      </c>
      <c r="E531" s="173">
        <f t="shared" ref="E531" si="197">+E532+E533</f>
        <v>357.54</v>
      </c>
      <c r="F531" s="92" t="s">
        <v>2123</v>
      </c>
      <c r="G531" s="278"/>
      <c r="H531" s="131"/>
      <c r="J531" s="127"/>
      <c r="L531" s="131"/>
    </row>
    <row r="532" spans="1:12" ht="25.5">
      <c r="A532" s="261" t="s">
        <v>1538</v>
      </c>
      <c r="B532" s="134" t="s">
        <v>516</v>
      </c>
      <c r="C532" s="135" t="s">
        <v>2045</v>
      </c>
      <c r="D532" s="130">
        <f>+'Alimentazione CE Ricavi'!K261</f>
        <v>0</v>
      </c>
      <c r="E532" s="130">
        <f>+'Alimentazione CE Ricavi'!L261</f>
        <v>0</v>
      </c>
      <c r="F532" s="92"/>
      <c r="G532" s="278"/>
      <c r="H532" s="131"/>
      <c r="J532" s="127"/>
      <c r="L532" s="131"/>
    </row>
    <row r="533" spans="1:12" ht="18.75">
      <c r="A533" s="261"/>
      <c r="B533" s="177" t="s">
        <v>2046</v>
      </c>
      <c r="C533" s="178" t="s">
        <v>2047</v>
      </c>
      <c r="D533" s="176">
        <f t="shared" ref="D533" si="198">SUM(D534:D540)</f>
        <v>0</v>
      </c>
      <c r="E533" s="176">
        <f t="shared" ref="E533" si="199">SUM(E534:E540)</f>
        <v>357.54</v>
      </c>
      <c r="F533" s="92" t="s">
        <v>2123</v>
      </c>
      <c r="G533" s="278"/>
      <c r="H533" s="131"/>
      <c r="J533" s="127"/>
      <c r="L533" s="131"/>
    </row>
    <row r="534" spans="1:12" ht="25.5">
      <c r="A534" s="261" t="s">
        <v>1583</v>
      </c>
      <c r="B534" s="136" t="s">
        <v>519</v>
      </c>
      <c r="C534" s="137" t="s">
        <v>2048</v>
      </c>
      <c r="D534" s="130">
        <f>+'Alimentazione CE Ricavi'!K263</f>
        <v>0</v>
      </c>
      <c r="E534" s="130">
        <f>+'Alimentazione CE Ricavi'!L263</f>
        <v>0</v>
      </c>
      <c r="F534" s="92"/>
      <c r="G534" s="278"/>
      <c r="H534" s="131"/>
      <c r="J534" s="127"/>
      <c r="L534" s="131"/>
    </row>
    <row r="535" spans="1:12" ht="18.75">
      <c r="A535" s="261"/>
      <c r="B535" s="136" t="s">
        <v>521</v>
      </c>
      <c r="C535" s="137" t="s">
        <v>2049</v>
      </c>
      <c r="D535" s="130">
        <f>+'Alimentazione CE Ricavi'!K264</f>
        <v>0</v>
      </c>
      <c r="E535" s="130">
        <f>+'Alimentazione CE Ricavi'!L264</f>
        <v>0</v>
      </c>
      <c r="F535" s="92"/>
      <c r="G535" s="278"/>
      <c r="H535" s="131"/>
      <c r="J535" s="127"/>
      <c r="L535" s="131"/>
    </row>
    <row r="536" spans="1:12" ht="25.5">
      <c r="A536" s="261"/>
      <c r="B536" s="136" t="s">
        <v>523</v>
      </c>
      <c r="C536" s="137" t="s">
        <v>2050</v>
      </c>
      <c r="D536" s="130">
        <f>+'Alimentazione CE Ricavi'!K265</f>
        <v>0</v>
      </c>
      <c r="E536" s="130">
        <f>+'Alimentazione CE Ricavi'!L265</f>
        <v>0</v>
      </c>
      <c r="F536" s="92"/>
      <c r="G536" s="278"/>
      <c r="H536" s="131"/>
      <c r="J536" s="127"/>
      <c r="L536" s="131"/>
    </row>
    <row r="537" spans="1:12" ht="25.5">
      <c r="A537" s="261"/>
      <c r="B537" s="136" t="s">
        <v>525</v>
      </c>
      <c r="C537" s="137" t="s">
        <v>2051</v>
      </c>
      <c r="D537" s="130">
        <f>+'Alimentazione CE Ricavi'!K266</f>
        <v>0</v>
      </c>
      <c r="E537" s="130">
        <f>+'Alimentazione CE Ricavi'!L266</f>
        <v>0</v>
      </c>
      <c r="F537" s="92"/>
      <c r="G537" s="278"/>
      <c r="H537" s="131"/>
      <c r="J537" s="127"/>
      <c r="L537" s="131"/>
    </row>
    <row r="538" spans="1:12" ht="25.5">
      <c r="A538" s="261"/>
      <c r="B538" s="136" t="s">
        <v>527</v>
      </c>
      <c r="C538" s="137" t="s">
        <v>2052</v>
      </c>
      <c r="D538" s="130">
        <f>+'Alimentazione CE Ricavi'!K267</f>
        <v>0</v>
      </c>
      <c r="E538" s="130">
        <f>+'Alimentazione CE Ricavi'!L267</f>
        <v>0</v>
      </c>
      <c r="F538" s="92"/>
      <c r="G538" s="278"/>
      <c r="H538" s="131"/>
      <c r="J538" s="127"/>
      <c r="L538" s="131"/>
    </row>
    <row r="539" spans="1:12" ht="25.5">
      <c r="A539" s="261"/>
      <c r="B539" s="136" t="s">
        <v>529</v>
      </c>
      <c r="C539" s="137" t="s">
        <v>2053</v>
      </c>
      <c r="D539" s="130">
        <f>+'Alimentazione CE Ricavi'!K268</f>
        <v>0</v>
      </c>
      <c r="E539" s="130">
        <f>+'Alimentazione CE Ricavi'!L268</f>
        <v>0</v>
      </c>
      <c r="F539" s="92"/>
      <c r="G539" s="278"/>
      <c r="H539" s="131"/>
      <c r="J539" s="127"/>
      <c r="L539" s="131"/>
    </row>
    <row r="540" spans="1:12" ht="18.75">
      <c r="A540" s="261"/>
      <c r="B540" s="136" t="s">
        <v>531</v>
      </c>
      <c r="C540" s="137" t="s">
        <v>2054</v>
      </c>
      <c r="D540" s="130">
        <f>+'Alimentazione CE Ricavi'!K269</f>
        <v>0</v>
      </c>
      <c r="E540" s="130">
        <f>+'Alimentazione CE Ricavi'!L269</f>
        <v>357.54</v>
      </c>
      <c r="F540" s="92"/>
      <c r="G540" s="278"/>
      <c r="H540" s="131"/>
      <c r="J540" s="127"/>
      <c r="L540" s="131"/>
    </row>
    <row r="541" spans="1:12" ht="18.75">
      <c r="A541" s="261"/>
      <c r="B541" s="134" t="s">
        <v>532</v>
      </c>
      <c r="C541" s="135" t="s">
        <v>2055</v>
      </c>
      <c r="D541" s="130">
        <f>+'Alimentazione CE Ricavi'!K270</f>
        <v>0</v>
      </c>
      <c r="E541" s="130">
        <f>+'Alimentazione CE Ricavi'!L270</f>
        <v>1400.61</v>
      </c>
      <c r="F541" s="92"/>
      <c r="G541" s="278"/>
      <c r="H541" s="131"/>
      <c r="J541" s="127"/>
      <c r="L541" s="131"/>
    </row>
    <row r="542" spans="1:12" ht="18.75">
      <c r="A542" s="261"/>
      <c r="B542" s="165" t="s">
        <v>1430</v>
      </c>
      <c r="C542" s="166" t="s">
        <v>2056</v>
      </c>
      <c r="D542" s="167">
        <f t="shared" ref="D542" si="200">+D543+D544</f>
        <v>0</v>
      </c>
      <c r="E542" s="167">
        <f t="shared" ref="E542" si="201">+E543+E544</f>
        <v>370438.44</v>
      </c>
      <c r="F542" s="92"/>
      <c r="G542" s="278"/>
      <c r="H542" s="131"/>
      <c r="J542" s="127"/>
      <c r="L542" s="131"/>
    </row>
    <row r="543" spans="1:12" ht="18.75">
      <c r="A543" s="261"/>
      <c r="B543" s="132" t="s">
        <v>1432</v>
      </c>
      <c r="C543" s="133" t="s">
        <v>2057</v>
      </c>
      <c r="D543" s="130">
        <f>+'Alimentazione CE Costi'!L938</f>
        <v>0</v>
      </c>
      <c r="E543" s="130">
        <f>+'Alimentazione CE Costi'!M938</f>
        <v>0</v>
      </c>
      <c r="F543" s="92"/>
      <c r="G543" s="278"/>
      <c r="H543" s="131"/>
      <c r="J543" s="127"/>
      <c r="L543" s="131"/>
    </row>
    <row r="544" spans="1:12" ht="18.75">
      <c r="A544" s="261"/>
      <c r="B544" s="160" t="s">
        <v>1434</v>
      </c>
      <c r="C544" s="161" t="s">
        <v>2058</v>
      </c>
      <c r="D544" s="159">
        <f t="shared" ref="D544" si="202">+D545+D546+D547+D562+D573</f>
        <v>0</v>
      </c>
      <c r="E544" s="159">
        <f t="shared" ref="E544" si="203">+E545+E546+E547+E562+E573</f>
        <v>370438.44</v>
      </c>
      <c r="F544" s="92"/>
      <c r="G544" s="278"/>
      <c r="H544" s="131"/>
      <c r="J544" s="127"/>
      <c r="L544" s="131"/>
    </row>
    <row r="545" spans="1:12" ht="18.75">
      <c r="A545" s="261"/>
      <c r="B545" s="134" t="s">
        <v>1436</v>
      </c>
      <c r="C545" s="135" t="s">
        <v>2059</v>
      </c>
      <c r="D545" s="130">
        <f>+'Alimentazione CE Costi'!L940</f>
        <v>0</v>
      </c>
      <c r="E545" s="130">
        <f>+'Alimentazione CE Costi'!M940</f>
        <v>0</v>
      </c>
      <c r="F545" s="92"/>
      <c r="G545" s="278"/>
      <c r="H545" s="131"/>
      <c r="J545" s="127"/>
      <c r="L545" s="131"/>
    </row>
    <row r="546" spans="1:12" ht="18.75">
      <c r="A546" s="261"/>
      <c r="B546" s="134" t="s">
        <v>1438</v>
      </c>
      <c r="C546" s="135" t="s">
        <v>2060</v>
      </c>
      <c r="D546" s="130">
        <f>+'Alimentazione CE Costi'!L941</f>
        <v>0</v>
      </c>
      <c r="E546" s="130">
        <f>+'Alimentazione CE Costi'!M941</f>
        <v>0</v>
      </c>
      <c r="F546" s="92"/>
      <c r="G546" s="278"/>
      <c r="H546" s="131"/>
      <c r="J546" s="127"/>
      <c r="L546" s="131"/>
    </row>
    <row r="547" spans="1:12" ht="18.75">
      <c r="A547" s="261"/>
      <c r="B547" s="171" t="s">
        <v>1440</v>
      </c>
      <c r="C547" s="172" t="s">
        <v>2061</v>
      </c>
      <c r="D547" s="173">
        <f t="shared" ref="D547" si="204">+D548+D551</f>
        <v>0</v>
      </c>
      <c r="E547" s="173">
        <f t="shared" ref="E547" si="205">+E548+E551</f>
        <v>360558.36</v>
      </c>
      <c r="F547" s="92"/>
      <c r="G547" s="278"/>
      <c r="H547" s="131"/>
      <c r="J547" s="127"/>
      <c r="L547" s="131"/>
    </row>
    <row r="548" spans="1:12" ht="25.5">
      <c r="A548" s="261" t="s">
        <v>1538</v>
      </c>
      <c r="B548" s="177" t="s">
        <v>1442</v>
      </c>
      <c r="C548" s="178" t="s">
        <v>2062</v>
      </c>
      <c r="D548" s="176">
        <f t="shared" ref="D548" si="206">+D549+D550</f>
        <v>0</v>
      </c>
      <c r="E548" s="176">
        <f t="shared" ref="E548" si="207">+E549+E550</f>
        <v>218544.43</v>
      </c>
      <c r="F548" s="92"/>
      <c r="G548" s="278"/>
      <c r="H548" s="131"/>
      <c r="J548" s="127"/>
      <c r="L548" s="131"/>
    </row>
    <row r="549" spans="1:12" ht="25.5">
      <c r="A549" s="261" t="s">
        <v>1538</v>
      </c>
      <c r="B549" s="136" t="s">
        <v>1444</v>
      </c>
      <c r="C549" s="137" t="s">
        <v>2063</v>
      </c>
      <c r="D549" s="130">
        <f>+'Alimentazione CE Costi'!L944</f>
        <v>0</v>
      </c>
      <c r="E549" s="130">
        <f>+'Alimentazione CE Costi'!M944</f>
        <v>0</v>
      </c>
      <c r="F549" s="92"/>
      <c r="G549" s="278"/>
      <c r="H549" s="131"/>
      <c r="J549" s="127"/>
      <c r="L549" s="131"/>
    </row>
    <row r="550" spans="1:12" ht="25.5">
      <c r="A550" s="261" t="s">
        <v>1538</v>
      </c>
      <c r="B550" s="136" t="s">
        <v>1446</v>
      </c>
      <c r="C550" s="137" t="s">
        <v>2064</v>
      </c>
      <c r="D550" s="130">
        <f>+'Alimentazione CE Costi'!L945</f>
        <v>0</v>
      </c>
      <c r="E550" s="130">
        <f>+'Alimentazione CE Costi'!M945</f>
        <v>218544.43</v>
      </c>
      <c r="F550" s="92"/>
      <c r="G550" s="278"/>
      <c r="H550" s="131"/>
      <c r="J550" s="127"/>
      <c r="L550" s="131"/>
    </row>
    <row r="551" spans="1:12" ht="18.75">
      <c r="A551" s="261"/>
      <c r="B551" s="177" t="s">
        <v>1448</v>
      </c>
      <c r="C551" s="178" t="s">
        <v>2065</v>
      </c>
      <c r="D551" s="176">
        <f t="shared" ref="D551" si="208">+D552+D553+D557+D558+D559+D560+D561</f>
        <v>0</v>
      </c>
      <c r="E551" s="176">
        <f t="shared" ref="E551" si="209">+E552+E553+E557+E558+E559+E560+E561</f>
        <v>142013.93</v>
      </c>
      <c r="F551" s="92"/>
      <c r="G551" s="278"/>
      <c r="H551" s="131"/>
      <c r="J551" s="127"/>
      <c r="L551" s="131"/>
    </row>
    <row r="552" spans="1:12" ht="25.5">
      <c r="A552" s="261" t="s">
        <v>1583</v>
      </c>
      <c r="B552" s="136" t="s">
        <v>1450</v>
      </c>
      <c r="C552" s="137" t="s">
        <v>2066</v>
      </c>
      <c r="D552" s="130">
        <f>+'Alimentazione CE Costi'!L947</f>
        <v>0</v>
      </c>
      <c r="E552" s="130">
        <f>+'Alimentazione CE Costi'!M947</f>
        <v>0</v>
      </c>
      <c r="F552" s="92"/>
      <c r="G552" s="278"/>
      <c r="H552" s="131"/>
      <c r="J552" s="127"/>
      <c r="L552" s="131"/>
    </row>
    <row r="553" spans="1:12" ht="25.5">
      <c r="A553" s="261"/>
      <c r="B553" s="193" t="s">
        <v>1452</v>
      </c>
      <c r="C553" s="194" t="s">
        <v>2067</v>
      </c>
      <c r="D553" s="195">
        <f t="shared" ref="D553" si="210">+D554+D555+D556</f>
        <v>0</v>
      </c>
      <c r="E553" s="195">
        <f t="shared" ref="E553" si="211">+E554+E555+E556</f>
        <v>6.84</v>
      </c>
      <c r="F553" s="92"/>
      <c r="G553" s="278"/>
      <c r="H553" s="131"/>
      <c r="J553" s="127"/>
      <c r="L553" s="131"/>
    </row>
    <row r="554" spans="1:12" ht="25.5">
      <c r="A554" s="261"/>
      <c r="B554" s="134" t="s">
        <v>1454</v>
      </c>
      <c r="C554" s="135" t="s">
        <v>2068</v>
      </c>
      <c r="D554" s="130">
        <f>+'Alimentazione CE Costi'!L949</f>
        <v>0</v>
      </c>
      <c r="E554" s="130">
        <f>+'Alimentazione CE Costi'!M949</f>
        <v>0</v>
      </c>
      <c r="F554" s="92"/>
      <c r="G554" s="278"/>
      <c r="H554" s="131"/>
      <c r="J554" s="127"/>
      <c r="L554" s="131"/>
    </row>
    <row r="555" spans="1:12" ht="25.5">
      <c r="A555" s="261"/>
      <c r="B555" s="134" t="s">
        <v>1456</v>
      </c>
      <c r="C555" s="135" t="s">
        <v>2069</v>
      </c>
      <c r="D555" s="130">
        <f>+'Alimentazione CE Costi'!L950</f>
        <v>0</v>
      </c>
      <c r="E555" s="130">
        <f>+'Alimentazione CE Costi'!M950</f>
        <v>0</v>
      </c>
      <c r="F555" s="92"/>
      <c r="G555" s="278"/>
      <c r="H555" s="131"/>
      <c r="J555" s="127"/>
      <c r="L555" s="131"/>
    </row>
    <row r="556" spans="1:12" ht="25.5">
      <c r="A556" s="261"/>
      <c r="B556" s="134" t="s">
        <v>1458</v>
      </c>
      <c r="C556" s="135" t="s">
        <v>2070</v>
      </c>
      <c r="D556" s="130">
        <f>+'Alimentazione CE Costi'!L951</f>
        <v>0</v>
      </c>
      <c r="E556" s="130">
        <f>+'Alimentazione CE Costi'!M951</f>
        <v>6.84</v>
      </c>
      <c r="F556" s="92"/>
      <c r="G556" s="278"/>
      <c r="H556" s="131"/>
      <c r="J556" s="127"/>
      <c r="L556" s="131"/>
    </row>
    <row r="557" spans="1:12" ht="25.5">
      <c r="A557" s="261"/>
      <c r="B557" s="136" t="s">
        <v>1460</v>
      </c>
      <c r="C557" s="137" t="s">
        <v>2071</v>
      </c>
      <c r="D557" s="130">
        <f>+'Alimentazione CE Costi'!L952</f>
        <v>0</v>
      </c>
      <c r="E557" s="130">
        <f>+'Alimentazione CE Costi'!M952</f>
        <v>0</v>
      </c>
      <c r="F557" s="92"/>
      <c r="G557" s="278"/>
      <c r="H557" s="131"/>
      <c r="J557" s="127"/>
      <c r="L557" s="131"/>
    </row>
    <row r="558" spans="1:12" ht="25.5">
      <c r="A558" s="261"/>
      <c r="B558" s="136" t="s">
        <v>1462</v>
      </c>
      <c r="C558" s="137" t="s">
        <v>2072</v>
      </c>
      <c r="D558" s="130">
        <f>+'Alimentazione CE Costi'!L953</f>
        <v>0</v>
      </c>
      <c r="E558" s="130">
        <f>+'Alimentazione CE Costi'!M953</f>
        <v>0</v>
      </c>
      <c r="F558" s="92"/>
      <c r="G558" s="278"/>
      <c r="H558" s="131"/>
      <c r="J558" s="127"/>
      <c r="L558" s="131"/>
    </row>
    <row r="559" spans="1:12" ht="25.5">
      <c r="A559" s="261"/>
      <c r="B559" s="136" t="s">
        <v>1464</v>
      </c>
      <c r="C559" s="137" t="s">
        <v>2073</v>
      </c>
      <c r="D559" s="130">
        <f>+'Alimentazione CE Costi'!L954</f>
        <v>0</v>
      </c>
      <c r="E559" s="130">
        <f>+'Alimentazione CE Costi'!M954</f>
        <v>0</v>
      </c>
      <c r="F559" s="92"/>
      <c r="G559" s="278"/>
      <c r="H559" s="131"/>
      <c r="J559" s="127"/>
      <c r="L559" s="131"/>
    </row>
    <row r="560" spans="1:12" ht="25.5">
      <c r="A560" s="261"/>
      <c r="B560" s="136" t="s">
        <v>1466</v>
      </c>
      <c r="C560" s="137" t="s">
        <v>2074</v>
      </c>
      <c r="D560" s="130">
        <f>+'Alimentazione CE Costi'!L955</f>
        <v>0</v>
      </c>
      <c r="E560" s="130">
        <f>+'Alimentazione CE Costi'!M955</f>
        <v>44149.81</v>
      </c>
      <c r="F560" s="92"/>
      <c r="G560" s="278"/>
      <c r="H560" s="131"/>
      <c r="J560" s="127"/>
      <c r="L560" s="131"/>
    </row>
    <row r="561" spans="1:12" ht="18.75">
      <c r="A561" s="261"/>
      <c r="B561" s="136" t="s">
        <v>1468</v>
      </c>
      <c r="C561" s="137" t="s">
        <v>2075</v>
      </c>
      <c r="D561" s="130">
        <f>+'Alimentazione CE Costi'!L956</f>
        <v>0</v>
      </c>
      <c r="E561" s="130">
        <f>+'Alimentazione CE Costi'!M956</f>
        <v>97857.279999999999</v>
      </c>
      <c r="F561" s="92"/>
      <c r="G561" s="278"/>
      <c r="H561" s="131"/>
      <c r="J561" s="127"/>
      <c r="L561" s="131"/>
    </row>
    <row r="562" spans="1:12" ht="18.75">
      <c r="A562" s="261"/>
      <c r="B562" s="171" t="s">
        <v>1470</v>
      </c>
      <c r="C562" s="172" t="s">
        <v>2076</v>
      </c>
      <c r="D562" s="173">
        <f t="shared" ref="D562" si="212">+D563+D564+D565</f>
        <v>0</v>
      </c>
      <c r="E562" s="173">
        <f t="shared" ref="E562" si="213">+E563+E564+E565</f>
        <v>8997.0499999999993</v>
      </c>
      <c r="F562" s="92"/>
      <c r="G562" s="278"/>
      <c r="H562" s="131"/>
      <c r="J562" s="127"/>
      <c r="L562" s="131"/>
    </row>
    <row r="563" spans="1:12" ht="18.75">
      <c r="A563" s="263"/>
      <c r="B563" s="134" t="s">
        <v>1472</v>
      </c>
      <c r="C563" s="135" t="s">
        <v>2077</v>
      </c>
      <c r="D563" s="130">
        <f>+'Alimentazione CE Costi'!L958</f>
        <v>0</v>
      </c>
      <c r="E563" s="130">
        <f>+'Alimentazione CE Costi'!M958</f>
        <v>0</v>
      </c>
      <c r="F563" s="473"/>
      <c r="G563" s="278"/>
      <c r="H563" s="131"/>
      <c r="J563" s="127"/>
      <c r="L563" s="131"/>
    </row>
    <row r="564" spans="1:12" ht="25.5">
      <c r="A564" s="263" t="s">
        <v>1538</v>
      </c>
      <c r="B564" s="134" t="s">
        <v>1474</v>
      </c>
      <c r="C564" s="135" t="s">
        <v>2078</v>
      </c>
      <c r="D564" s="130">
        <f>+'Alimentazione CE Costi'!L959</f>
        <v>0</v>
      </c>
      <c r="E564" s="130">
        <f>+'Alimentazione CE Costi'!M959</f>
        <v>0</v>
      </c>
      <c r="F564" s="473"/>
      <c r="G564" s="278"/>
      <c r="H564" s="131"/>
      <c r="J564" s="127"/>
      <c r="L564" s="131"/>
    </row>
    <row r="565" spans="1:12" ht="18.75">
      <c r="A565" s="263"/>
      <c r="B565" s="177" t="s">
        <v>1476</v>
      </c>
      <c r="C565" s="178" t="s">
        <v>2079</v>
      </c>
      <c r="D565" s="176">
        <f t="shared" ref="D565" si="214">SUM(D566:D572)</f>
        <v>0</v>
      </c>
      <c r="E565" s="176">
        <f t="shared" ref="E565" si="215">SUM(E566:E572)</f>
        <v>8997.0499999999993</v>
      </c>
      <c r="F565" s="92"/>
      <c r="G565" s="278"/>
      <c r="H565" s="131"/>
      <c r="J565" s="127"/>
      <c r="L565" s="131"/>
    </row>
    <row r="566" spans="1:12" ht="25.5">
      <c r="A566" s="263" t="s">
        <v>1583</v>
      </c>
      <c r="B566" s="136" t="s">
        <v>1478</v>
      </c>
      <c r="C566" s="137" t="s">
        <v>2080</v>
      </c>
      <c r="D566" s="130">
        <f>+'Alimentazione CE Costi'!L961</f>
        <v>0</v>
      </c>
      <c r="E566" s="130">
        <f>+'Alimentazione CE Costi'!M961</f>
        <v>0</v>
      </c>
      <c r="F566" s="473"/>
      <c r="G566" s="278"/>
      <c r="H566" s="131"/>
      <c r="J566" s="127"/>
      <c r="L566" s="131"/>
    </row>
    <row r="567" spans="1:12" ht="25.5">
      <c r="A567" s="263"/>
      <c r="B567" s="136" t="s">
        <v>1480</v>
      </c>
      <c r="C567" s="137" t="s">
        <v>2081</v>
      </c>
      <c r="D567" s="130">
        <f>+'Alimentazione CE Costi'!L962</f>
        <v>0</v>
      </c>
      <c r="E567" s="130">
        <f>+'Alimentazione CE Costi'!M962</f>
        <v>0</v>
      </c>
      <c r="F567" s="473"/>
      <c r="G567" s="278"/>
      <c r="H567" s="131"/>
      <c r="J567" s="127"/>
      <c r="L567" s="131"/>
    </row>
    <row r="568" spans="1:12" ht="25.5">
      <c r="A568" s="263"/>
      <c r="B568" s="136" t="s">
        <v>1482</v>
      </c>
      <c r="C568" s="137" t="s">
        <v>2082</v>
      </c>
      <c r="D568" s="130">
        <f>+'Alimentazione CE Costi'!L963</f>
        <v>0</v>
      </c>
      <c r="E568" s="130">
        <f>+'Alimentazione CE Costi'!M963</f>
        <v>0</v>
      </c>
      <c r="F568" s="473"/>
      <c r="G568" s="278"/>
      <c r="H568" s="131"/>
      <c r="J568" s="127"/>
      <c r="L568" s="131"/>
    </row>
    <row r="569" spans="1:12" ht="25.5">
      <c r="A569" s="263"/>
      <c r="B569" s="136" t="s">
        <v>1484</v>
      </c>
      <c r="C569" s="137" t="s">
        <v>2083</v>
      </c>
      <c r="D569" s="130">
        <f>+'Alimentazione CE Costi'!L964</f>
        <v>0</v>
      </c>
      <c r="E569" s="130">
        <f>+'Alimentazione CE Costi'!M964</f>
        <v>0</v>
      </c>
      <c r="F569" s="473"/>
      <c r="G569" s="278"/>
      <c r="H569" s="131"/>
      <c r="J569" s="127"/>
      <c r="L569" s="131"/>
    </row>
    <row r="570" spans="1:12" ht="25.5">
      <c r="A570" s="263"/>
      <c r="B570" s="136" t="s">
        <v>1486</v>
      </c>
      <c r="C570" s="137" t="s">
        <v>2084</v>
      </c>
      <c r="D570" s="130">
        <f>+'Alimentazione CE Costi'!L965</f>
        <v>0</v>
      </c>
      <c r="E570" s="130">
        <f>+'Alimentazione CE Costi'!M965</f>
        <v>0</v>
      </c>
      <c r="F570" s="473"/>
      <c r="G570" s="278"/>
      <c r="H570" s="131"/>
      <c r="J570" s="127"/>
      <c r="L570" s="131"/>
    </row>
    <row r="571" spans="1:12" ht="25.5">
      <c r="A571" s="263"/>
      <c r="B571" s="136" t="s">
        <v>1488</v>
      </c>
      <c r="C571" s="137" t="s">
        <v>2085</v>
      </c>
      <c r="D571" s="130">
        <f>+'Alimentazione CE Costi'!L966</f>
        <v>0</v>
      </c>
      <c r="E571" s="130">
        <f>+'Alimentazione CE Costi'!M966</f>
        <v>3210.5</v>
      </c>
      <c r="F571" s="473"/>
      <c r="G571" s="278"/>
      <c r="H571" s="131"/>
      <c r="J571" s="127"/>
      <c r="L571" s="131"/>
    </row>
    <row r="572" spans="1:12" ht="18.75">
      <c r="A572" s="263"/>
      <c r="B572" s="136" t="s">
        <v>1490</v>
      </c>
      <c r="C572" s="137" t="s">
        <v>2086</v>
      </c>
      <c r="D572" s="130">
        <f>+'Alimentazione CE Costi'!L967</f>
        <v>0</v>
      </c>
      <c r="E572" s="130">
        <f>+'Alimentazione CE Costi'!M967</f>
        <v>5786.55</v>
      </c>
      <c r="F572" s="473"/>
      <c r="G572" s="278"/>
      <c r="H572" s="131"/>
      <c r="J572" s="127"/>
      <c r="L572" s="131"/>
    </row>
    <row r="573" spans="1:12" ht="18.75">
      <c r="A573" s="261"/>
      <c r="B573" s="134" t="s">
        <v>1491</v>
      </c>
      <c r="C573" s="135" t="s">
        <v>2087</v>
      </c>
      <c r="D573" s="130">
        <f>+'Alimentazione CE Costi'!L968</f>
        <v>0</v>
      </c>
      <c r="E573" s="130">
        <f>+'Alimentazione CE Costi'!M968</f>
        <v>883.03</v>
      </c>
      <c r="F573" s="92"/>
      <c r="G573" s="278"/>
      <c r="H573" s="148"/>
      <c r="J573" s="127"/>
      <c r="L573" s="131"/>
    </row>
    <row r="574" spans="1:12" ht="18.75">
      <c r="A574" s="261"/>
      <c r="B574" s="168" t="s">
        <v>2088</v>
      </c>
      <c r="C574" s="169" t="s">
        <v>2089</v>
      </c>
      <c r="D574" s="170">
        <f t="shared" ref="D574" si="216">+D516-D542</f>
        <v>0</v>
      </c>
      <c r="E574" s="170">
        <f t="shared" ref="E574" si="217">+E516-E542</f>
        <v>-251159.63</v>
      </c>
      <c r="F574" s="92"/>
      <c r="G574" s="278"/>
      <c r="H574" s="148"/>
      <c r="J574" s="127"/>
      <c r="L574" s="131"/>
    </row>
    <row r="575" spans="1:12" ht="25.5">
      <c r="A575" s="261"/>
      <c r="B575" s="128" t="s">
        <v>2090</v>
      </c>
      <c r="C575" s="129" t="s">
        <v>2091</v>
      </c>
      <c r="D575" s="130">
        <f t="shared" ref="D575" si="218">+D157-D491+D510+D514+D574</f>
        <v>925077.18690699339</v>
      </c>
      <c r="E575" s="130">
        <f t="shared" ref="E575" si="219">+E157-E491+E510+E514+E574</f>
        <v>2296866.0700000571</v>
      </c>
      <c r="F575" s="92"/>
      <c r="G575" s="278"/>
      <c r="H575" s="149"/>
      <c r="J575" s="127"/>
      <c r="L575" s="131"/>
    </row>
    <row r="576" spans="1:12" ht="18.75">
      <c r="A576" s="263"/>
      <c r="B576" s="181"/>
      <c r="C576" s="182" t="s">
        <v>2092</v>
      </c>
      <c r="D576" s="183"/>
      <c r="E576" s="183"/>
      <c r="F576" s="473"/>
      <c r="G576" s="278"/>
      <c r="H576" s="150"/>
      <c r="J576" s="127"/>
      <c r="L576" s="131"/>
    </row>
    <row r="577" spans="1:26" ht="18.75">
      <c r="A577" s="261"/>
      <c r="B577" s="165" t="s">
        <v>1492</v>
      </c>
      <c r="C577" s="166" t="s">
        <v>2093</v>
      </c>
      <c r="D577" s="167">
        <f t="shared" ref="D577" si="220">+D578+D579+D580+D581</f>
        <v>925077.19</v>
      </c>
      <c r="E577" s="167">
        <f t="shared" ref="E577" si="221">+E578+E579+E580+E581</f>
        <v>864089.87</v>
      </c>
      <c r="F577" s="92"/>
      <c r="G577" s="278"/>
      <c r="H577" s="151"/>
      <c r="J577" s="127"/>
      <c r="L577" s="131"/>
    </row>
    <row r="578" spans="1:26" ht="18.75">
      <c r="A578" s="265"/>
      <c r="B578" s="132" t="s">
        <v>1494</v>
      </c>
      <c r="C578" s="133" t="s">
        <v>2094</v>
      </c>
      <c r="D578" s="130">
        <f>+'Alimentazione CE Costi'!L970</f>
        <v>694576.02999999991</v>
      </c>
      <c r="E578" s="130">
        <f>+'Alimentazione CE Costi'!M970</f>
        <v>636118.16</v>
      </c>
      <c r="F578" s="92"/>
      <c r="G578" s="278"/>
      <c r="H578" s="150"/>
      <c r="J578" s="127"/>
      <c r="L578" s="131"/>
    </row>
    <row r="579" spans="1:26" ht="25.5">
      <c r="A579" s="265"/>
      <c r="B579" s="132" t="s">
        <v>1496</v>
      </c>
      <c r="C579" s="133" t="s">
        <v>2095</v>
      </c>
      <c r="D579" s="130">
        <f>+'Alimentazione CE Costi'!L971</f>
        <v>230501.16</v>
      </c>
      <c r="E579" s="130">
        <f>+'Alimentazione CE Costi'!M971</f>
        <v>227971.71</v>
      </c>
      <c r="F579" s="92"/>
      <c r="G579" s="278"/>
      <c r="H579" s="148"/>
      <c r="J579" s="127"/>
      <c r="L579" s="131"/>
    </row>
    <row r="580" spans="1:26" ht="25.5">
      <c r="A580" s="265"/>
      <c r="B580" s="132" t="s">
        <v>1498</v>
      </c>
      <c r="C580" s="133" t="s">
        <v>2096</v>
      </c>
      <c r="D580" s="130">
        <f>+'Alimentazione CE Costi'!L972</f>
        <v>0</v>
      </c>
      <c r="E580" s="130">
        <f>+'Alimentazione CE Costi'!M972</f>
        <v>0</v>
      </c>
      <c r="F580" s="92"/>
      <c r="G580" s="278"/>
      <c r="H580" s="150"/>
      <c r="J580" s="127"/>
      <c r="L580" s="131"/>
    </row>
    <row r="581" spans="1:26" ht="18.75">
      <c r="A581" s="265"/>
      <c r="B581" s="132" t="s">
        <v>1500</v>
      </c>
      <c r="C581" s="133" t="s">
        <v>2097</v>
      </c>
      <c r="D581" s="130">
        <f>+'Alimentazione CE Costi'!L973</f>
        <v>0</v>
      </c>
      <c r="E581" s="130">
        <f>+'Alimentazione CE Costi'!M973</f>
        <v>0</v>
      </c>
      <c r="F581" s="92"/>
      <c r="G581" s="278"/>
      <c r="H581" s="150"/>
      <c r="J581" s="127"/>
      <c r="L581" s="131"/>
    </row>
    <row r="582" spans="1:26" ht="18.75">
      <c r="A582" s="261"/>
      <c r="B582" s="165" t="s">
        <v>1501</v>
      </c>
      <c r="C582" s="166" t="s">
        <v>2098</v>
      </c>
      <c r="D582" s="167">
        <f t="shared" ref="D582" si="222">+D583+D584</f>
        <v>0</v>
      </c>
      <c r="E582" s="167">
        <f t="shared" ref="E582" si="223">+E583+E584</f>
        <v>0</v>
      </c>
      <c r="F582" s="92"/>
      <c r="G582" s="278"/>
      <c r="H582" s="150"/>
      <c r="J582" s="127"/>
      <c r="L582" s="131"/>
    </row>
    <row r="583" spans="1:26" ht="18.75">
      <c r="A583" s="261"/>
      <c r="B583" s="132" t="s">
        <v>1503</v>
      </c>
      <c r="C583" s="133" t="s">
        <v>2099</v>
      </c>
      <c r="D583" s="130">
        <f>+'Alimentazione CE Costi'!L975</f>
        <v>0</v>
      </c>
      <c r="E583" s="130">
        <f>+'Alimentazione CE Costi'!M975</f>
        <v>0</v>
      </c>
      <c r="F583" s="92"/>
      <c r="G583" s="278"/>
      <c r="H583" s="151"/>
      <c r="J583" s="127"/>
      <c r="L583" s="131"/>
    </row>
    <row r="584" spans="1:26" ht="18.75">
      <c r="A584" s="261"/>
      <c r="B584" s="132" t="s">
        <v>1505</v>
      </c>
      <c r="C584" s="133" t="s">
        <v>2100</v>
      </c>
      <c r="D584" s="130">
        <f>+'Alimentazione CE Costi'!L976</f>
        <v>0</v>
      </c>
      <c r="E584" s="130">
        <f>+'Alimentazione CE Costi'!M976</f>
        <v>0</v>
      </c>
      <c r="F584" s="92"/>
      <c r="G584" s="278"/>
      <c r="H584" s="150"/>
      <c r="J584" s="127"/>
      <c r="L584" s="131"/>
      <c r="P584" s="148"/>
      <c r="Q584" s="148"/>
      <c r="R584" s="148"/>
      <c r="S584" s="148"/>
      <c r="T584" s="148"/>
      <c r="U584" s="148"/>
      <c r="V584" s="148"/>
      <c r="W584" s="148"/>
      <c r="X584" s="148"/>
      <c r="Y584" s="148"/>
      <c r="Z584" s="148"/>
    </row>
    <row r="585" spans="1:26" ht="25.5">
      <c r="A585" s="263"/>
      <c r="B585" s="128" t="s">
        <v>1507</v>
      </c>
      <c r="C585" s="129" t="s">
        <v>2101</v>
      </c>
      <c r="D585" s="130">
        <f>+'Alimentazione CE Costi'!L977</f>
        <v>0</v>
      </c>
      <c r="E585" s="130">
        <f>+'Alimentazione CE Costi'!M977</f>
        <v>0</v>
      </c>
      <c r="F585" s="473"/>
      <c r="G585" s="278"/>
      <c r="H585" s="152"/>
      <c r="J585" s="127"/>
      <c r="L585" s="131"/>
      <c r="P585" s="148"/>
      <c r="Q585" s="148"/>
      <c r="R585" s="148"/>
      <c r="S585" s="148"/>
      <c r="T585" s="148"/>
      <c r="U585" s="148"/>
      <c r="V585" s="148"/>
      <c r="W585" s="148"/>
      <c r="X585" s="148"/>
      <c r="Y585" s="148"/>
      <c r="Z585" s="148"/>
    </row>
    <row r="586" spans="1:26" ht="18.75">
      <c r="A586" s="263"/>
      <c r="B586" s="168" t="s">
        <v>2102</v>
      </c>
      <c r="C586" s="169" t="s">
        <v>2103</v>
      </c>
      <c r="D586" s="170">
        <f t="shared" ref="D586" si="224">+D577+D582+D585</f>
        <v>925077.19</v>
      </c>
      <c r="E586" s="170">
        <f t="shared" ref="E586" si="225">+E577+E582+E585</f>
        <v>864089.87</v>
      </c>
      <c r="F586" s="92"/>
      <c r="G586" s="278"/>
      <c r="H586" s="153"/>
      <c r="J586" s="127"/>
      <c r="L586" s="131"/>
      <c r="P586" s="149"/>
      <c r="Q586" s="149"/>
      <c r="R586" s="149"/>
      <c r="S586" s="149"/>
      <c r="T586" s="149"/>
      <c r="U586" s="149"/>
      <c r="V586" s="149"/>
      <c r="W586" s="149"/>
      <c r="X586" s="149"/>
      <c r="Y586" s="149"/>
      <c r="Z586" s="149"/>
    </row>
    <row r="587" spans="1:26" ht="19.5" thickBot="1">
      <c r="A587" s="272"/>
      <c r="B587" s="196" t="s">
        <v>2104</v>
      </c>
      <c r="C587" s="197" t="s">
        <v>2105</v>
      </c>
      <c r="D587" s="198">
        <f t="shared" ref="D587" si="226">+D575-D586</f>
        <v>-3.0930065549910069E-3</v>
      </c>
      <c r="E587" s="198">
        <f t="shared" ref="E587" si="227">+E575-E586</f>
        <v>1432776.200000057</v>
      </c>
      <c r="F587" s="92"/>
      <c r="G587" s="278"/>
      <c r="H587" s="153"/>
      <c r="J587" s="127"/>
      <c r="L587" s="131"/>
      <c r="P587" s="150"/>
      <c r="Q587" s="150"/>
      <c r="R587" s="150"/>
      <c r="S587" s="150"/>
      <c r="T587" s="150"/>
      <c r="U587" s="150"/>
      <c r="V587" s="150"/>
      <c r="W587" s="150"/>
      <c r="X587" s="150"/>
      <c r="Y587" s="150"/>
      <c r="Z587" s="150"/>
    </row>
    <row r="588" spans="1:26">
      <c r="A588" s="148"/>
      <c r="B588" s="154"/>
      <c r="C588" s="155"/>
      <c r="D588" s="155"/>
      <c r="E588" s="156"/>
      <c r="F588" s="148"/>
      <c r="G588" s="148"/>
      <c r="H588" s="148"/>
      <c r="I588" s="148"/>
      <c r="J588" s="148"/>
      <c r="K588" s="151"/>
      <c r="L588" s="151"/>
      <c r="M588" s="151"/>
      <c r="N588" s="151"/>
      <c r="O588" s="151"/>
      <c r="P588" s="151"/>
      <c r="Q588" s="151"/>
      <c r="R588" s="151"/>
      <c r="S588" s="151"/>
      <c r="T588" s="151"/>
      <c r="U588" s="151"/>
      <c r="V588" s="157"/>
    </row>
    <row r="589" spans="1:26">
      <c r="G589" s="277"/>
      <c r="U589" s="158"/>
      <c r="V589" s="158"/>
      <c r="W589" s="158"/>
      <c r="X589" s="158"/>
      <c r="Y589" s="158"/>
    </row>
    <row r="590" spans="1:26">
      <c r="G590" s="277"/>
      <c r="U590" s="158"/>
      <c r="V590" s="158"/>
      <c r="W590" s="158"/>
      <c r="X590" s="158"/>
      <c r="Y590" s="158"/>
    </row>
    <row r="591" spans="1:26">
      <c r="G591" s="277"/>
      <c r="U591" s="158"/>
      <c r="V591" s="158"/>
      <c r="W591" s="158"/>
      <c r="X591" s="158"/>
      <c r="Y591" s="158"/>
    </row>
    <row r="592" spans="1:26">
      <c r="G592" s="277"/>
      <c r="U592" s="158"/>
      <c r="V592" s="158"/>
      <c r="W592" s="158"/>
      <c r="X592" s="158"/>
      <c r="Y592" s="158"/>
    </row>
    <row r="593" spans="7:25">
      <c r="G593" s="277"/>
      <c r="U593" s="158"/>
      <c r="V593" s="158"/>
      <c r="W593" s="158"/>
      <c r="X593" s="158"/>
      <c r="Y593" s="158"/>
    </row>
    <row r="594" spans="7:25">
      <c r="G594" s="277"/>
      <c r="U594" s="158"/>
      <c r="V594" s="158"/>
      <c r="W594" s="158"/>
      <c r="X594" s="158"/>
      <c r="Y594" s="158"/>
    </row>
    <row r="595" spans="7:25">
      <c r="G595" s="277"/>
      <c r="U595" s="158"/>
      <c r="V595" s="158"/>
      <c r="W595" s="158"/>
      <c r="X595" s="158"/>
      <c r="Y595" s="158"/>
    </row>
    <row r="596" spans="7:25">
      <c r="G596" s="277"/>
      <c r="U596" s="158"/>
      <c r="V596" s="158"/>
      <c r="W596" s="158"/>
      <c r="X596" s="158"/>
      <c r="Y596" s="158"/>
    </row>
    <row r="597" spans="7:25">
      <c r="G597" s="277"/>
      <c r="U597" s="158"/>
      <c r="V597" s="158"/>
      <c r="W597" s="158"/>
      <c r="X597" s="158"/>
      <c r="Y597" s="158"/>
    </row>
    <row r="598" spans="7:25">
      <c r="G598" s="277"/>
      <c r="U598" s="158"/>
      <c r="V598" s="158"/>
      <c r="W598" s="158"/>
      <c r="X598" s="158"/>
      <c r="Y598" s="158"/>
    </row>
    <row r="599" spans="7:25">
      <c r="G599" s="277"/>
      <c r="U599" s="158"/>
      <c r="V599" s="158"/>
      <c r="W599" s="158"/>
      <c r="X599" s="158"/>
      <c r="Y599" s="158"/>
    </row>
    <row r="600" spans="7:25">
      <c r="G600" s="277"/>
      <c r="U600" s="158"/>
      <c r="V600" s="158"/>
      <c r="W600" s="158"/>
      <c r="X600" s="158"/>
      <c r="Y600" s="158"/>
    </row>
    <row r="601" spans="7:25">
      <c r="G601" s="277"/>
      <c r="U601" s="158"/>
      <c r="V601" s="158"/>
      <c r="W601" s="158"/>
      <c r="X601" s="158"/>
      <c r="Y601" s="158"/>
    </row>
    <row r="602" spans="7:25">
      <c r="G602" s="277"/>
      <c r="U602" s="158"/>
      <c r="V602" s="158"/>
      <c r="W602" s="158"/>
      <c r="X602" s="158"/>
      <c r="Y602" s="158"/>
    </row>
    <row r="603" spans="7:25">
      <c r="G603" s="277"/>
      <c r="U603" s="158"/>
      <c r="V603" s="158"/>
      <c r="W603" s="158"/>
      <c r="X603" s="158"/>
      <c r="Y603" s="158"/>
    </row>
    <row r="604" spans="7:25">
      <c r="G604" s="277"/>
      <c r="U604" s="158"/>
      <c r="V604" s="158"/>
      <c r="W604" s="158"/>
      <c r="X604" s="158"/>
      <c r="Y604" s="158"/>
    </row>
    <row r="605" spans="7:25">
      <c r="G605" s="277"/>
      <c r="U605" s="158"/>
      <c r="V605" s="158"/>
      <c r="W605" s="158"/>
      <c r="X605" s="158"/>
      <c r="Y605" s="158"/>
    </row>
    <row r="606" spans="7:25">
      <c r="G606" s="277"/>
      <c r="U606" s="158"/>
      <c r="V606" s="158"/>
      <c r="W606" s="158"/>
      <c r="X606" s="158"/>
      <c r="Y606" s="158"/>
    </row>
    <row r="607" spans="7:25">
      <c r="G607" s="277"/>
      <c r="U607" s="158"/>
      <c r="V607" s="158"/>
      <c r="W607" s="158"/>
      <c r="X607" s="158"/>
      <c r="Y607" s="158"/>
    </row>
    <row r="608" spans="7:25">
      <c r="G608" s="277"/>
      <c r="U608" s="158"/>
      <c r="V608" s="158"/>
      <c r="W608" s="158"/>
      <c r="X608" s="158"/>
      <c r="Y608" s="158"/>
    </row>
    <row r="609" spans="7:25">
      <c r="G609" s="277"/>
      <c r="U609" s="158"/>
      <c r="V609" s="158"/>
      <c r="W609" s="158"/>
      <c r="X609" s="158"/>
      <c r="Y609" s="158"/>
    </row>
    <row r="610" spans="7:25">
      <c r="G610" s="277"/>
      <c r="U610" s="158"/>
      <c r="V610" s="158"/>
      <c r="W610" s="158"/>
      <c r="X610" s="158"/>
      <c r="Y610" s="158"/>
    </row>
    <row r="611" spans="7:25">
      <c r="G611" s="277"/>
      <c r="U611" s="158"/>
      <c r="V611" s="158"/>
      <c r="W611" s="158"/>
      <c r="X611" s="158"/>
      <c r="Y611" s="158"/>
    </row>
    <row r="612" spans="7:25">
      <c r="G612" s="277"/>
      <c r="U612" s="158"/>
      <c r="V612" s="158"/>
      <c r="W612" s="158"/>
      <c r="X612" s="158"/>
      <c r="Y612" s="158"/>
    </row>
    <row r="613" spans="7:25">
      <c r="G613" s="277"/>
      <c r="U613" s="158"/>
      <c r="V613" s="158"/>
      <c r="W613" s="158"/>
      <c r="X613" s="158"/>
      <c r="Y613" s="158"/>
    </row>
    <row r="614" spans="7:25">
      <c r="G614" s="277"/>
      <c r="U614" s="158"/>
      <c r="V614" s="158"/>
      <c r="W614" s="158"/>
      <c r="X614" s="158"/>
      <c r="Y614" s="158"/>
    </row>
    <row r="615" spans="7:25">
      <c r="G615" s="277"/>
      <c r="U615" s="158"/>
      <c r="V615" s="158"/>
      <c r="W615" s="158"/>
      <c r="X615" s="158"/>
      <c r="Y615" s="158"/>
    </row>
    <row r="616" spans="7:25">
      <c r="G616" s="277"/>
      <c r="U616" s="158"/>
      <c r="V616" s="158"/>
      <c r="W616" s="158"/>
      <c r="X616" s="158"/>
      <c r="Y616" s="158"/>
    </row>
    <row r="617" spans="7:25">
      <c r="G617" s="277"/>
      <c r="U617" s="158"/>
      <c r="V617" s="158"/>
      <c r="W617" s="158"/>
      <c r="X617" s="158"/>
      <c r="Y617" s="158"/>
    </row>
    <row r="618" spans="7:25">
      <c r="G618" s="277"/>
      <c r="U618" s="158"/>
      <c r="V618" s="158"/>
      <c r="W618" s="158"/>
      <c r="X618" s="158"/>
      <c r="Y618" s="158"/>
    </row>
    <row r="619" spans="7:25">
      <c r="G619" s="277"/>
      <c r="U619" s="158"/>
      <c r="V619" s="158"/>
      <c r="W619" s="158"/>
      <c r="X619" s="158"/>
      <c r="Y619" s="158"/>
    </row>
    <row r="620" spans="7:25">
      <c r="G620" s="277"/>
      <c r="U620" s="158"/>
      <c r="V620" s="158"/>
      <c r="W620" s="158"/>
      <c r="X620" s="158"/>
      <c r="Y620" s="158"/>
    </row>
    <row r="621" spans="7:25">
      <c r="G621" s="277"/>
      <c r="U621" s="158"/>
      <c r="V621" s="158"/>
      <c r="W621" s="158"/>
      <c r="X621" s="158"/>
      <c r="Y621" s="158"/>
    </row>
    <row r="622" spans="7:25">
      <c r="G622" s="277"/>
      <c r="U622" s="158"/>
      <c r="V622" s="158"/>
      <c r="W622" s="158"/>
      <c r="X622" s="158"/>
      <c r="Y622" s="158"/>
    </row>
    <row r="623" spans="7:25">
      <c r="U623" s="158"/>
      <c r="V623" s="158"/>
      <c r="W623" s="158"/>
      <c r="X623" s="158"/>
      <c r="Y623" s="158"/>
    </row>
    <row r="624" spans="7:25">
      <c r="U624" s="158"/>
      <c r="V624" s="158"/>
      <c r="W624" s="158"/>
      <c r="X624" s="158"/>
      <c r="Y624" s="158"/>
    </row>
    <row r="625" spans="21:25">
      <c r="U625" s="158"/>
      <c r="V625" s="158"/>
      <c r="W625" s="158"/>
      <c r="X625" s="158"/>
      <c r="Y625" s="158"/>
    </row>
    <row r="626" spans="21:25">
      <c r="U626" s="158"/>
      <c r="V626" s="158"/>
      <c r="W626" s="158"/>
      <c r="X626" s="158"/>
      <c r="Y626" s="158"/>
    </row>
    <row r="627" spans="21:25">
      <c r="U627" s="158"/>
      <c r="V627" s="158"/>
      <c r="W627" s="158"/>
      <c r="X627" s="158"/>
      <c r="Y627" s="158"/>
    </row>
    <row r="628" spans="21:25">
      <c r="U628" s="158"/>
      <c r="V628" s="158"/>
      <c r="W628" s="158"/>
      <c r="X628" s="158"/>
      <c r="Y628" s="158"/>
    </row>
    <row r="629" spans="21:25">
      <c r="U629" s="158"/>
      <c r="V629" s="158"/>
      <c r="W629" s="158"/>
      <c r="X629" s="158"/>
      <c r="Y629" s="158"/>
    </row>
    <row r="630" spans="21:25">
      <c r="U630" s="158"/>
      <c r="V630" s="158"/>
      <c r="W630" s="158"/>
      <c r="X630" s="158"/>
      <c r="Y630" s="158"/>
    </row>
    <row r="631" spans="21:25">
      <c r="U631" s="158"/>
      <c r="V631" s="158"/>
      <c r="W631" s="158"/>
      <c r="X631" s="158"/>
      <c r="Y631" s="158"/>
    </row>
  </sheetData>
  <mergeCells count="1">
    <mergeCell ref="A18:AC18"/>
  </mergeCells>
  <pageMargins left="0.7" right="0.7" top="0.75" bottom="0.75" header="0.3" footer="0.3"/>
  <pageSetup paperSize="9" scale="2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07"/>
  <sheetViews>
    <sheetView topLeftCell="I1" workbookViewId="0">
      <pane ySplit="2" topLeftCell="A3" activePane="bottomLeft" state="frozen"/>
      <selection pane="bottomLeft" activeCell="N3" sqref="N3"/>
    </sheetView>
  </sheetViews>
  <sheetFormatPr defaultRowHeight="12.75"/>
  <cols>
    <col min="1" max="6" width="5.5703125" style="324" customWidth="1"/>
    <col min="7" max="7" width="16.85546875" customWidth="1"/>
    <col min="8" max="8" width="52.28515625" style="451" customWidth="1"/>
    <col min="9" max="9" width="14.5703125" customWidth="1"/>
    <col min="10" max="11" width="9.5703125" customWidth="1"/>
    <col min="12" max="12" width="18.28515625" customWidth="1"/>
    <col min="13" max="13" width="16.7109375" bestFit="1" customWidth="1"/>
    <col min="14" max="14" width="17.28515625" customWidth="1"/>
  </cols>
  <sheetData>
    <row r="1" spans="1:14" s="452" customFormat="1" ht="55.5" customHeight="1" thickBot="1">
      <c r="A1" s="399" t="s">
        <v>120</v>
      </c>
      <c r="B1" s="400"/>
      <c r="C1" s="400"/>
      <c r="D1" s="400"/>
      <c r="E1" s="400"/>
      <c r="F1" s="401"/>
      <c r="G1" s="552" t="s">
        <v>3472</v>
      </c>
      <c r="H1" s="552" t="s">
        <v>121</v>
      </c>
      <c r="I1" s="556" t="s">
        <v>122</v>
      </c>
      <c r="J1" s="398" t="s">
        <v>2224</v>
      </c>
      <c r="K1" s="488"/>
      <c r="L1" s="553" t="s">
        <v>3473</v>
      </c>
      <c r="M1" s="553" t="s">
        <v>3586</v>
      </c>
      <c r="N1" s="555" t="s">
        <v>3588</v>
      </c>
    </row>
    <row r="2" spans="1:14" ht="13.5" customHeight="1" thickBot="1">
      <c r="A2" s="402" t="s">
        <v>123</v>
      </c>
      <c r="B2" s="402" t="s">
        <v>124</v>
      </c>
      <c r="C2" s="402" t="s">
        <v>125</v>
      </c>
      <c r="D2" s="402" t="s">
        <v>126</v>
      </c>
      <c r="E2" s="402" t="s">
        <v>127</v>
      </c>
      <c r="F2" s="402" t="s">
        <v>128</v>
      </c>
      <c r="G2" s="552"/>
      <c r="H2" s="552"/>
      <c r="I2" s="557"/>
      <c r="J2" s="397"/>
      <c r="K2" s="489"/>
      <c r="L2" s="554"/>
      <c r="M2" s="554"/>
      <c r="N2" s="555"/>
    </row>
    <row r="3" spans="1:14">
      <c r="A3" s="200">
        <v>300</v>
      </c>
      <c r="B3" s="73">
        <v>0</v>
      </c>
      <c r="C3" s="73">
        <v>0</v>
      </c>
      <c r="D3" s="73">
        <v>0</v>
      </c>
      <c r="E3" s="73">
        <v>0</v>
      </c>
      <c r="F3" s="73">
        <v>0</v>
      </c>
      <c r="G3" s="70">
        <v>300</v>
      </c>
      <c r="H3" s="70" t="s">
        <v>536</v>
      </c>
      <c r="I3" s="71" t="s">
        <v>537</v>
      </c>
      <c r="J3" s="71"/>
      <c r="K3" s="71"/>
      <c r="L3" s="252"/>
      <c r="M3" s="252"/>
      <c r="N3" s="252"/>
    </row>
    <row r="4" spans="1:14">
      <c r="A4" s="203">
        <v>300</v>
      </c>
      <c r="B4" s="404">
        <v>100</v>
      </c>
      <c r="C4" s="404">
        <v>0</v>
      </c>
      <c r="D4" s="404">
        <v>0</v>
      </c>
      <c r="E4" s="404">
        <v>0</v>
      </c>
      <c r="F4" s="404">
        <v>0</v>
      </c>
      <c r="G4" s="413" t="s">
        <v>2344</v>
      </c>
      <c r="H4" s="413" t="s">
        <v>538</v>
      </c>
      <c r="I4" s="414" t="s">
        <v>539</v>
      </c>
      <c r="J4" s="414"/>
      <c r="K4" s="414"/>
      <c r="L4" s="415"/>
      <c r="M4" s="415"/>
      <c r="N4" s="416"/>
    </row>
    <row r="5" spans="1:14">
      <c r="A5" s="201">
        <v>300</v>
      </c>
      <c r="B5" s="403">
        <v>100</v>
      </c>
      <c r="C5" s="404">
        <v>100</v>
      </c>
      <c r="D5" s="404">
        <v>0</v>
      </c>
      <c r="E5" s="404">
        <v>0</v>
      </c>
      <c r="F5" s="404">
        <v>0</v>
      </c>
      <c r="G5" s="413" t="s">
        <v>2345</v>
      </c>
      <c r="H5" s="413" t="s">
        <v>540</v>
      </c>
      <c r="I5" s="417" t="s">
        <v>541</v>
      </c>
      <c r="J5" s="417"/>
      <c r="K5" s="417"/>
      <c r="L5" s="418"/>
      <c r="M5" s="418"/>
      <c r="N5" s="419"/>
    </row>
    <row r="6" spans="1:14" ht="38.25">
      <c r="A6" s="201">
        <v>300</v>
      </c>
      <c r="B6" s="403">
        <v>100</v>
      </c>
      <c r="C6" s="404">
        <v>100</v>
      </c>
      <c r="D6" s="202">
        <v>100</v>
      </c>
      <c r="E6" s="404">
        <v>0</v>
      </c>
      <c r="F6" s="404">
        <v>0</v>
      </c>
      <c r="G6" s="412" t="s">
        <v>2346</v>
      </c>
      <c r="H6" s="412" t="s">
        <v>544</v>
      </c>
      <c r="I6" s="404" t="s">
        <v>543</v>
      </c>
      <c r="J6" s="404"/>
      <c r="K6" s="404"/>
      <c r="L6" s="420">
        <v>276292598</v>
      </c>
      <c r="M6" s="420">
        <v>276076877.81</v>
      </c>
      <c r="N6" s="421">
        <f>+L6-M6</f>
        <v>215720.18999999762</v>
      </c>
    </row>
    <row r="7" spans="1:14" ht="25.5">
      <c r="A7" s="201">
        <v>300</v>
      </c>
      <c r="B7" s="403">
        <v>100</v>
      </c>
      <c r="C7" s="404">
        <v>100</v>
      </c>
      <c r="D7" s="202">
        <v>101</v>
      </c>
      <c r="E7" s="404">
        <v>0</v>
      </c>
      <c r="F7" s="404">
        <v>0</v>
      </c>
      <c r="G7" s="412" t="s">
        <v>2225</v>
      </c>
      <c r="H7" s="412" t="s">
        <v>2226</v>
      </c>
      <c r="I7" s="404" t="s">
        <v>543</v>
      </c>
      <c r="J7" s="404"/>
      <c r="K7" s="404"/>
      <c r="L7" s="420">
        <v>0</v>
      </c>
      <c r="M7" s="420"/>
      <c r="N7" s="421">
        <f>+L7-M7</f>
        <v>0</v>
      </c>
    </row>
    <row r="8" spans="1:14" ht="12.75" customHeight="1">
      <c r="A8" s="201">
        <v>300</v>
      </c>
      <c r="B8" s="403">
        <v>100</v>
      </c>
      <c r="C8" s="404">
        <v>100</v>
      </c>
      <c r="D8" s="202">
        <v>200</v>
      </c>
      <c r="E8" s="404">
        <v>0</v>
      </c>
      <c r="F8" s="404">
        <v>0</v>
      </c>
      <c r="G8" s="412" t="s">
        <v>2347</v>
      </c>
      <c r="H8" s="412" t="s">
        <v>545</v>
      </c>
      <c r="I8" s="404" t="s">
        <v>546</v>
      </c>
      <c r="J8" s="404"/>
      <c r="K8" s="404"/>
      <c r="L8" s="420">
        <v>1598126</v>
      </c>
      <c r="M8" s="420">
        <v>1462320.97</v>
      </c>
      <c r="N8" s="421">
        <f>+L8-M8</f>
        <v>135805.03000000003</v>
      </c>
    </row>
    <row r="9" spans="1:14" ht="25.5">
      <c r="A9" s="201">
        <v>300</v>
      </c>
      <c r="B9" s="403">
        <v>100</v>
      </c>
      <c r="C9" s="404">
        <v>100</v>
      </c>
      <c r="D9" s="202">
        <v>201</v>
      </c>
      <c r="E9" s="404">
        <v>0</v>
      </c>
      <c r="F9" s="404">
        <v>0</v>
      </c>
      <c r="G9" s="412" t="s">
        <v>2227</v>
      </c>
      <c r="H9" s="412" t="s">
        <v>2228</v>
      </c>
      <c r="I9" s="404" t="s">
        <v>546</v>
      </c>
      <c r="J9" s="404"/>
      <c r="K9" s="404"/>
      <c r="L9" s="420">
        <v>0</v>
      </c>
      <c r="M9" s="420"/>
      <c r="N9" s="421">
        <f>+L9-M9</f>
        <v>0</v>
      </c>
    </row>
    <row r="10" spans="1:14">
      <c r="A10" s="201">
        <v>300</v>
      </c>
      <c r="B10" s="403">
        <v>100</v>
      </c>
      <c r="C10" s="404">
        <v>100</v>
      </c>
      <c r="D10" s="202">
        <v>250</v>
      </c>
      <c r="E10" s="404">
        <v>0</v>
      </c>
      <c r="F10" s="404">
        <v>0</v>
      </c>
      <c r="G10" s="412" t="s">
        <v>2348</v>
      </c>
      <c r="H10" s="412" t="s">
        <v>547</v>
      </c>
      <c r="I10" s="404" t="s">
        <v>548</v>
      </c>
      <c r="J10" s="404"/>
      <c r="K10" s="404"/>
      <c r="L10" s="420">
        <v>0</v>
      </c>
      <c r="M10" s="420"/>
      <c r="N10" s="421">
        <f>+L10-M10</f>
        <v>0</v>
      </c>
    </row>
    <row r="11" spans="1:14">
      <c r="A11" s="201">
        <v>300</v>
      </c>
      <c r="B11" s="403">
        <v>100</v>
      </c>
      <c r="C11" s="404">
        <v>100</v>
      </c>
      <c r="D11" s="202">
        <v>300</v>
      </c>
      <c r="E11" s="404">
        <v>0</v>
      </c>
      <c r="F11" s="404">
        <v>0</v>
      </c>
      <c r="G11" s="412" t="s">
        <v>2349</v>
      </c>
      <c r="H11" s="412" t="s">
        <v>549</v>
      </c>
      <c r="I11" s="404" t="s">
        <v>550</v>
      </c>
      <c r="J11" s="403"/>
      <c r="K11" s="403"/>
      <c r="L11" s="422">
        <v>0</v>
      </c>
      <c r="M11" s="422"/>
      <c r="N11" s="423"/>
    </row>
    <row r="12" spans="1:14" ht="38.25">
      <c r="A12" s="201">
        <v>300</v>
      </c>
      <c r="B12" s="403">
        <v>100</v>
      </c>
      <c r="C12" s="404">
        <v>100</v>
      </c>
      <c r="D12" s="202">
        <v>300</v>
      </c>
      <c r="E12" s="404">
        <v>100</v>
      </c>
      <c r="F12" s="404">
        <v>0</v>
      </c>
      <c r="G12" s="412" t="s">
        <v>2350</v>
      </c>
      <c r="H12" s="412" t="s">
        <v>551</v>
      </c>
      <c r="I12" s="404" t="s">
        <v>552</v>
      </c>
      <c r="J12" s="404" t="s">
        <v>1538</v>
      </c>
      <c r="K12" s="404"/>
      <c r="L12" s="420">
        <v>0</v>
      </c>
      <c r="M12" s="420"/>
      <c r="N12" s="421">
        <f>+L12-M12</f>
        <v>0</v>
      </c>
    </row>
    <row r="13" spans="1:14" ht="38.25">
      <c r="A13" s="201">
        <v>300</v>
      </c>
      <c r="B13" s="403">
        <v>100</v>
      </c>
      <c r="C13" s="404">
        <v>100</v>
      </c>
      <c r="D13" s="202">
        <v>300</v>
      </c>
      <c r="E13" s="404">
        <v>200</v>
      </c>
      <c r="F13" s="404">
        <v>0</v>
      </c>
      <c r="G13" s="412" t="s">
        <v>2351</v>
      </c>
      <c r="H13" s="412" t="s">
        <v>553</v>
      </c>
      <c r="I13" s="404" t="s">
        <v>554</v>
      </c>
      <c r="J13" s="404" t="s">
        <v>1583</v>
      </c>
      <c r="K13" s="404"/>
      <c r="L13" s="420">
        <v>0</v>
      </c>
      <c r="M13" s="420"/>
      <c r="N13" s="421">
        <f>+L13-M13</f>
        <v>0</v>
      </c>
    </row>
    <row r="14" spans="1:14">
      <c r="A14" s="201">
        <v>300</v>
      </c>
      <c r="B14" s="403">
        <v>100</v>
      </c>
      <c r="C14" s="404">
        <v>100</v>
      </c>
      <c r="D14" s="202">
        <v>300</v>
      </c>
      <c r="E14" s="404">
        <v>300</v>
      </c>
      <c r="F14" s="404">
        <v>0</v>
      </c>
      <c r="G14" s="412" t="s">
        <v>2352</v>
      </c>
      <c r="H14" s="412" t="s">
        <v>555</v>
      </c>
      <c r="I14" s="404" t="s">
        <v>556</v>
      </c>
      <c r="J14" s="404"/>
      <c r="K14" s="404"/>
      <c r="L14" s="420">
        <v>0</v>
      </c>
      <c r="M14" s="420"/>
      <c r="N14" s="421">
        <f>+L14-M14</f>
        <v>0</v>
      </c>
    </row>
    <row r="15" spans="1:14">
      <c r="A15" s="201">
        <v>300</v>
      </c>
      <c r="B15" s="403">
        <v>100</v>
      </c>
      <c r="C15" s="404">
        <v>200</v>
      </c>
      <c r="D15" s="404">
        <v>0</v>
      </c>
      <c r="E15" s="404">
        <v>0</v>
      </c>
      <c r="F15" s="404">
        <v>0</v>
      </c>
      <c r="G15" s="413" t="s">
        <v>2353</v>
      </c>
      <c r="H15" s="413" t="s">
        <v>557</v>
      </c>
      <c r="I15" s="414" t="s">
        <v>558</v>
      </c>
      <c r="J15" s="417"/>
      <c r="K15" s="417"/>
      <c r="L15" s="422">
        <v>0</v>
      </c>
      <c r="M15" s="422"/>
      <c r="N15" s="423"/>
    </row>
    <row r="16" spans="1:14" ht="25.5">
      <c r="A16" s="203">
        <v>300</v>
      </c>
      <c r="B16" s="404">
        <v>100</v>
      </c>
      <c r="C16" s="404">
        <v>200</v>
      </c>
      <c r="D16" s="202">
        <v>100</v>
      </c>
      <c r="E16" s="202">
        <v>0</v>
      </c>
      <c r="F16" s="202">
        <v>0</v>
      </c>
      <c r="G16" s="412" t="s">
        <v>2354</v>
      </c>
      <c r="H16" s="412" t="s">
        <v>559</v>
      </c>
      <c r="I16" s="414" t="s">
        <v>560</v>
      </c>
      <c r="J16" s="414" t="s">
        <v>1538</v>
      </c>
      <c r="K16" s="414"/>
      <c r="L16" s="420">
        <v>0</v>
      </c>
      <c r="M16" s="420"/>
      <c r="N16" s="421">
        <f>+L16-M16</f>
        <v>0</v>
      </c>
    </row>
    <row r="17" spans="1:14" ht="25.5">
      <c r="A17" s="201">
        <v>300</v>
      </c>
      <c r="B17" s="403">
        <v>100</v>
      </c>
      <c r="C17" s="404">
        <v>200</v>
      </c>
      <c r="D17" s="202">
        <v>200</v>
      </c>
      <c r="E17" s="404">
        <v>0</v>
      </c>
      <c r="F17" s="404">
        <v>0</v>
      </c>
      <c r="G17" s="412" t="s">
        <v>2355</v>
      </c>
      <c r="H17" s="412" t="s">
        <v>561</v>
      </c>
      <c r="I17" s="404" t="s">
        <v>562</v>
      </c>
      <c r="J17" s="404" t="s">
        <v>1583</v>
      </c>
      <c r="K17" s="404"/>
      <c r="L17" s="420">
        <v>0</v>
      </c>
      <c r="M17" s="420"/>
      <c r="N17" s="421">
        <f>+L17-M17</f>
        <v>0</v>
      </c>
    </row>
    <row r="18" spans="1:14">
      <c r="A18" s="201">
        <v>300</v>
      </c>
      <c r="B18" s="403">
        <v>100</v>
      </c>
      <c r="C18" s="404">
        <v>200</v>
      </c>
      <c r="D18" s="202">
        <v>300</v>
      </c>
      <c r="E18" s="404">
        <v>0</v>
      </c>
      <c r="F18" s="404">
        <v>0</v>
      </c>
      <c r="G18" s="412" t="s">
        <v>2356</v>
      </c>
      <c r="H18" s="412" t="s">
        <v>563</v>
      </c>
      <c r="I18" s="404" t="s">
        <v>564</v>
      </c>
      <c r="J18" s="404"/>
      <c r="K18" s="404"/>
      <c r="L18" s="420">
        <v>0</v>
      </c>
      <c r="M18" s="420"/>
      <c r="N18" s="421">
        <f>+L18-M18</f>
        <v>0</v>
      </c>
    </row>
    <row r="19" spans="1:14">
      <c r="A19" s="201">
        <v>300</v>
      </c>
      <c r="B19" s="403">
        <v>100</v>
      </c>
      <c r="C19" s="404">
        <v>300</v>
      </c>
      <c r="D19" s="404">
        <v>0</v>
      </c>
      <c r="E19" s="404">
        <v>0</v>
      </c>
      <c r="F19" s="404">
        <v>0</v>
      </c>
      <c r="G19" s="413" t="s">
        <v>2357</v>
      </c>
      <c r="H19" s="413" t="s">
        <v>565</v>
      </c>
      <c r="I19" s="404" t="s">
        <v>566</v>
      </c>
      <c r="J19" s="403"/>
      <c r="K19" s="403"/>
      <c r="L19" s="422">
        <v>0</v>
      </c>
      <c r="M19" s="422"/>
      <c r="N19" s="423"/>
    </row>
    <row r="20" spans="1:14">
      <c r="A20" s="201">
        <v>300</v>
      </c>
      <c r="B20" s="403">
        <v>100</v>
      </c>
      <c r="C20" s="404">
        <v>300</v>
      </c>
      <c r="D20" s="202">
        <v>100</v>
      </c>
      <c r="E20" s="404">
        <v>0</v>
      </c>
      <c r="F20" s="404">
        <v>0</v>
      </c>
      <c r="G20" s="412" t="s">
        <v>2358</v>
      </c>
      <c r="H20" s="412" t="s">
        <v>567</v>
      </c>
      <c r="I20" s="404" t="s">
        <v>568</v>
      </c>
      <c r="J20" s="404"/>
      <c r="K20" s="404"/>
      <c r="L20" s="420">
        <v>67734374</v>
      </c>
      <c r="M20" s="420">
        <v>78803270.640000001</v>
      </c>
      <c r="N20" s="421">
        <f t="shared" ref="N20:N35" si="0">+L20-M20</f>
        <v>-11068896.640000001</v>
      </c>
    </row>
    <row r="21" spans="1:14" ht="25.5">
      <c r="A21" s="201">
        <v>300</v>
      </c>
      <c r="B21" s="403">
        <v>100</v>
      </c>
      <c r="C21" s="404">
        <v>300</v>
      </c>
      <c r="D21" s="202">
        <v>101</v>
      </c>
      <c r="E21" s="404">
        <v>0</v>
      </c>
      <c r="F21" s="404">
        <v>0</v>
      </c>
      <c r="G21" s="412" t="s">
        <v>2229</v>
      </c>
      <c r="H21" s="412" t="s">
        <v>2230</v>
      </c>
      <c r="I21" s="404" t="s">
        <v>568</v>
      </c>
      <c r="J21" s="404"/>
      <c r="K21" s="404"/>
      <c r="L21" s="420">
        <v>0</v>
      </c>
      <c r="M21" s="420"/>
      <c r="N21" s="421">
        <f t="shared" si="0"/>
        <v>0</v>
      </c>
    </row>
    <row r="22" spans="1:14">
      <c r="A22" s="201">
        <v>300</v>
      </c>
      <c r="B22" s="403">
        <v>100</v>
      </c>
      <c r="C22" s="404">
        <v>300</v>
      </c>
      <c r="D22" s="202">
        <v>200</v>
      </c>
      <c r="E22" s="404">
        <v>0</v>
      </c>
      <c r="F22" s="404">
        <v>0</v>
      </c>
      <c r="G22" s="412" t="s">
        <v>2359</v>
      </c>
      <c r="H22" s="412" t="s">
        <v>569</v>
      </c>
      <c r="I22" s="404" t="s">
        <v>570</v>
      </c>
      <c r="J22" s="404"/>
      <c r="K22" s="404"/>
      <c r="L22" s="420">
        <v>170195</v>
      </c>
      <c r="M22" s="420">
        <v>189245</v>
      </c>
      <c r="N22" s="421">
        <f t="shared" si="0"/>
        <v>-19050</v>
      </c>
    </row>
    <row r="23" spans="1:14" ht="25.5">
      <c r="A23" s="201">
        <v>300</v>
      </c>
      <c r="B23" s="403">
        <v>100</v>
      </c>
      <c r="C23" s="404">
        <v>300</v>
      </c>
      <c r="D23" s="202">
        <v>201</v>
      </c>
      <c r="E23" s="404">
        <v>0</v>
      </c>
      <c r="F23" s="404">
        <v>0</v>
      </c>
      <c r="G23" s="412" t="s">
        <v>2231</v>
      </c>
      <c r="H23" s="412" t="s">
        <v>2232</v>
      </c>
      <c r="I23" s="404" t="s">
        <v>570</v>
      </c>
      <c r="J23" s="404"/>
      <c r="K23" s="404"/>
      <c r="L23" s="420">
        <v>0</v>
      </c>
      <c r="M23" s="420"/>
      <c r="N23" s="421">
        <f t="shared" si="0"/>
        <v>0</v>
      </c>
    </row>
    <row r="24" spans="1:14">
      <c r="A24" s="201">
        <v>300</v>
      </c>
      <c r="B24" s="403">
        <v>100</v>
      </c>
      <c r="C24" s="404">
        <v>300</v>
      </c>
      <c r="D24" s="202">
        <v>300</v>
      </c>
      <c r="E24" s="404">
        <v>0</v>
      </c>
      <c r="F24" s="404">
        <v>0</v>
      </c>
      <c r="G24" s="412" t="s">
        <v>2360</v>
      </c>
      <c r="H24" s="412" t="s">
        <v>571</v>
      </c>
      <c r="I24" s="404" t="s">
        <v>572</v>
      </c>
      <c r="J24" s="404"/>
      <c r="K24" s="404"/>
      <c r="L24" s="420">
        <v>6976859</v>
      </c>
      <c r="M24" s="420">
        <v>8102376.9800000004</v>
      </c>
      <c r="N24" s="421">
        <f t="shared" si="0"/>
        <v>-1125517.9800000004</v>
      </c>
    </row>
    <row r="25" spans="1:14" ht="25.5">
      <c r="A25" s="201">
        <v>300</v>
      </c>
      <c r="B25" s="403">
        <v>100</v>
      </c>
      <c r="C25" s="404">
        <v>300</v>
      </c>
      <c r="D25" s="202">
        <v>301</v>
      </c>
      <c r="E25" s="404">
        <v>0</v>
      </c>
      <c r="F25" s="404">
        <v>0</v>
      </c>
      <c r="G25" s="412" t="s">
        <v>2233</v>
      </c>
      <c r="H25" s="412" t="s">
        <v>2234</v>
      </c>
      <c r="I25" s="404" t="s">
        <v>572</v>
      </c>
      <c r="J25" s="404"/>
      <c r="K25" s="404"/>
      <c r="L25" s="420">
        <v>0</v>
      </c>
      <c r="M25" s="420"/>
      <c r="N25" s="421">
        <f t="shared" si="0"/>
        <v>0</v>
      </c>
    </row>
    <row r="26" spans="1:14">
      <c r="A26" s="201">
        <v>300</v>
      </c>
      <c r="B26" s="403">
        <v>100</v>
      </c>
      <c r="C26" s="202">
        <v>400</v>
      </c>
      <c r="D26" s="404">
        <v>0</v>
      </c>
      <c r="E26" s="404">
        <v>0</v>
      </c>
      <c r="F26" s="404">
        <v>0</v>
      </c>
      <c r="G26" s="412" t="s">
        <v>2361</v>
      </c>
      <c r="H26" s="412" t="s">
        <v>573</v>
      </c>
      <c r="I26" s="404" t="s">
        <v>574</v>
      </c>
      <c r="J26" s="404"/>
      <c r="K26" s="404"/>
      <c r="L26" s="420">
        <v>2632000</v>
      </c>
      <c r="M26" s="420">
        <v>2515948.41</v>
      </c>
      <c r="N26" s="421">
        <f t="shared" si="0"/>
        <v>116051.58999999985</v>
      </c>
    </row>
    <row r="27" spans="1:14" ht="25.5">
      <c r="A27" s="201">
        <v>300</v>
      </c>
      <c r="B27" s="403">
        <v>100</v>
      </c>
      <c r="C27" s="202">
        <v>401</v>
      </c>
      <c r="D27" s="404">
        <v>0</v>
      </c>
      <c r="E27" s="404">
        <v>0</v>
      </c>
      <c r="F27" s="404">
        <v>0</v>
      </c>
      <c r="G27" s="412" t="s">
        <v>2235</v>
      </c>
      <c r="H27" s="412" t="s">
        <v>2236</v>
      </c>
      <c r="I27" s="404" t="s">
        <v>574</v>
      </c>
      <c r="J27" s="404"/>
      <c r="K27" s="404"/>
      <c r="L27" s="420">
        <v>0</v>
      </c>
      <c r="M27" s="420"/>
      <c r="N27" s="421">
        <f t="shared" si="0"/>
        <v>0</v>
      </c>
    </row>
    <row r="28" spans="1:14">
      <c r="A28" s="201">
        <v>300</v>
      </c>
      <c r="B28" s="403">
        <v>100</v>
      </c>
      <c r="C28" s="202">
        <v>500</v>
      </c>
      <c r="D28" s="404">
        <v>0</v>
      </c>
      <c r="E28" s="404">
        <v>0</v>
      </c>
      <c r="F28" s="404">
        <v>0</v>
      </c>
      <c r="G28" s="412" t="s">
        <v>2362</v>
      </c>
      <c r="H28" s="412" t="s">
        <v>575</v>
      </c>
      <c r="I28" s="404" t="s">
        <v>576</v>
      </c>
      <c r="J28" s="404"/>
      <c r="K28" s="404"/>
      <c r="L28" s="420">
        <v>13919200</v>
      </c>
      <c r="M28" s="420">
        <v>12598876.84</v>
      </c>
      <c r="N28" s="421">
        <f t="shared" si="0"/>
        <v>1320323.1600000001</v>
      </c>
    </row>
    <row r="29" spans="1:14" ht="25.5">
      <c r="A29" s="201">
        <v>300</v>
      </c>
      <c r="B29" s="403">
        <v>100</v>
      </c>
      <c r="C29" s="202">
        <v>501</v>
      </c>
      <c r="D29" s="404">
        <v>0</v>
      </c>
      <c r="E29" s="404">
        <v>0</v>
      </c>
      <c r="F29" s="404">
        <v>0</v>
      </c>
      <c r="G29" s="412" t="s">
        <v>2237</v>
      </c>
      <c r="H29" s="412" t="s">
        <v>2238</v>
      </c>
      <c r="I29" s="404" t="s">
        <v>576</v>
      </c>
      <c r="J29" s="404"/>
      <c r="K29" s="404"/>
      <c r="L29" s="420">
        <v>0</v>
      </c>
      <c r="M29" s="420"/>
      <c r="N29" s="421">
        <f t="shared" si="0"/>
        <v>0</v>
      </c>
    </row>
    <row r="30" spans="1:14">
      <c r="A30" s="201">
        <v>300</v>
      </c>
      <c r="B30" s="403">
        <v>100</v>
      </c>
      <c r="C30" s="202">
        <v>600</v>
      </c>
      <c r="D30" s="404">
        <v>0</v>
      </c>
      <c r="E30" s="404">
        <v>0</v>
      </c>
      <c r="F30" s="404">
        <v>0</v>
      </c>
      <c r="G30" s="412" t="s">
        <v>2363</v>
      </c>
      <c r="H30" s="412" t="s">
        <v>577</v>
      </c>
      <c r="I30" s="404" t="s">
        <v>578</v>
      </c>
      <c r="J30" s="404"/>
      <c r="K30" s="404"/>
      <c r="L30" s="420">
        <v>0</v>
      </c>
      <c r="M30" s="420"/>
      <c r="N30" s="421">
        <f t="shared" si="0"/>
        <v>0</v>
      </c>
    </row>
    <row r="31" spans="1:14" ht="25.5">
      <c r="A31" s="201">
        <v>300</v>
      </c>
      <c r="B31" s="403">
        <v>100</v>
      </c>
      <c r="C31" s="202">
        <v>601</v>
      </c>
      <c r="D31" s="404">
        <v>0</v>
      </c>
      <c r="E31" s="404">
        <v>0</v>
      </c>
      <c r="F31" s="404">
        <v>0</v>
      </c>
      <c r="G31" s="412" t="s">
        <v>2239</v>
      </c>
      <c r="H31" s="412" t="s">
        <v>2240</v>
      </c>
      <c r="I31" s="404" t="s">
        <v>578</v>
      </c>
      <c r="J31" s="404"/>
      <c r="K31" s="404"/>
      <c r="L31" s="420">
        <v>0</v>
      </c>
      <c r="M31" s="420"/>
      <c r="N31" s="421">
        <f t="shared" si="0"/>
        <v>0</v>
      </c>
    </row>
    <row r="32" spans="1:14">
      <c r="A32" s="201">
        <v>300</v>
      </c>
      <c r="B32" s="403">
        <v>100</v>
      </c>
      <c r="C32" s="202">
        <v>700</v>
      </c>
      <c r="D32" s="404">
        <v>0</v>
      </c>
      <c r="E32" s="404">
        <v>0</v>
      </c>
      <c r="F32" s="404">
        <v>0</v>
      </c>
      <c r="G32" s="412" t="s">
        <v>2364</v>
      </c>
      <c r="H32" s="412" t="s">
        <v>579</v>
      </c>
      <c r="I32" s="404" t="s">
        <v>580</v>
      </c>
      <c r="J32" s="404"/>
      <c r="K32" s="404"/>
      <c r="L32" s="420">
        <v>26900</v>
      </c>
      <c r="M32" s="420">
        <v>20896.400000000001</v>
      </c>
      <c r="N32" s="421">
        <f t="shared" si="0"/>
        <v>6003.5999999999985</v>
      </c>
    </row>
    <row r="33" spans="1:14" ht="25.5">
      <c r="A33" s="201">
        <v>300</v>
      </c>
      <c r="B33" s="403">
        <v>100</v>
      </c>
      <c r="C33" s="202">
        <v>701</v>
      </c>
      <c r="D33" s="404">
        <v>0</v>
      </c>
      <c r="E33" s="404">
        <v>0</v>
      </c>
      <c r="F33" s="404">
        <v>0</v>
      </c>
      <c r="G33" s="412" t="s">
        <v>2241</v>
      </c>
      <c r="H33" s="412" t="s">
        <v>2242</v>
      </c>
      <c r="I33" s="404" t="s">
        <v>580</v>
      </c>
      <c r="J33" s="404"/>
      <c r="K33" s="404"/>
      <c r="L33" s="420">
        <v>0</v>
      </c>
      <c r="M33" s="420"/>
      <c r="N33" s="421">
        <f t="shared" si="0"/>
        <v>0</v>
      </c>
    </row>
    <row r="34" spans="1:14">
      <c r="A34" s="201">
        <v>300</v>
      </c>
      <c r="B34" s="403">
        <v>100</v>
      </c>
      <c r="C34" s="202">
        <v>800</v>
      </c>
      <c r="D34" s="404">
        <v>0</v>
      </c>
      <c r="E34" s="404">
        <v>0</v>
      </c>
      <c r="F34" s="404">
        <v>0</v>
      </c>
      <c r="G34" s="412" t="s">
        <v>2365</v>
      </c>
      <c r="H34" s="412" t="s">
        <v>581</v>
      </c>
      <c r="I34" s="404" t="s">
        <v>582</v>
      </c>
      <c r="J34" s="404"/>
      <c r="K34" s="404"/>
      <c r="L34" s="420">
        <v>3567000</v>
      </c>
      <c r="M34" s="420">
        <v>3536785.63</v>
      </c>
      <c r="N34" s="421">
        <f t="shared" si="0"/>
        <v>30214.370000000112</v>
      </c>
    </row>
    <row r="35" spans="1:14" ht="25.5">
      <c r="A35" s="201">
        <v>300</v>
      </c>
      <c r="B35" s="403">
        <v>100</v>
      </c>
      <c r="C35" s="202">
        <v>801</v>
      </c>
      <c r="D35" s="404">
        <v>0</v>
      </c>
      <c r="E35" s="404">
        <v>0</v>
      </c>
      <c r="F35" s="404">
        <v>0</v>
      </c>
      <c r="G35" s="412" t="s">
        <v>2243</v>
      </c>
      <c r="H35" s="412" t="s">
        <v>2244</v>
      </c>
      <c r="I35" s="404" t="s">
        <v>582</v>
      </c>
      <c r="J35" s="403"/>
      <c r="K35" s="403"/>
      <c r="L35" s="424">
        <v>0</v>
      </c>
      <c r="M35" s="424"/>
      <c r="N35" s="425">
        <f t="shared" si="0"/>
        <v>0</v>
      </c>
    </row>
    <row r="36" spans="1:14" ht="25.5">
      <c r="A36" s="201">
        <v>300</v>
      </c>
      <c r="B36" s="403">
        <v>100</v>
      </c>
      <c r="C36" s="404">
        <v>900</v>
      </c>
      <c r="D36" s="404">
        <v>0</v>
      </c>
      <c r="E36" s="404">
        <v>0</v>
      </c>
      <c r="F36" s="404">
        <v>0</v>
      </c>
      <c r="G36" s="413" t="s">
        <v>2245</v>
      </c>
      <c r="H36" s="413" t="s">
        <v>583</v>
      </c>
      <c r="I36" s="404" t="s">
        <v>584</v>
      </c>
      <c r="J36" s="403" t="s">
        <v>1538</v>
      </c>
      <c r="K36" s="403"/>
      <c r="L36" s="422">
        <v>0</v>
      </c>
      <c r="M36" s="422"/>
      <c r="N36" s="423"/>
    </row>
    <row r="37" spans="1:14" ht="25.5">
      <c r="A37" s="201">
        <v>300</v>
      </c>
      <c r="B37" s="403">
        <v>100</v>
      </c>
      <c r="C37" s="404">
        <v>900</v>
      </c>
      <c r="D37" s="202">
        <v>50</v>
      </c>
      <c r="E37" s="404">
        <v>0</v>
      </c>
      <c r="F37" s="404">
        <v>0</v>
      </c>
      <c r="G37" s="412" t="s">
        <v>2366</v>
      </c>
      <c r="H37" s="412" t="s">
        <v>542</v>
      </c>
      <c r="I37" s="404" t="s">
        <v>585</v>
      </c>
      <c r="J37" s="404" t="s">
        <v>1538</v>
      </c>
      <c r="K37" s="404"/>
      <c r="L37" s="420">
        <v>0</v>
      </c>
      <c r="M37" s="420"/>
      <c r="N37" s="421">
        <f t="shared" ref="N37:N47" si="1">+L37-M37</f>
        <v>0</v>
      </c>
    </row>
    <row r="38" spans="1:14">
      <c r="A38" s="201">
        <v>300</v>
      </c>
      <c r="B38" s="403">
        <v>100</v>
      </c>
      <c r="C38" s="404">
        <v>900</v>
      </c>
      <c r="D38" s="202">
        <v>100</v>
      </c>
      <c r="E38" s="404">
        <v>0</v>
      </c>
      <c r="F38" s="404">
        <v>0</v>
      </c>
      <c r="G38" s="412" t="s">
        <v>2367</v>
      </c>
      <c r="H38" s="412" t="s">
        <v>545</v>
      </c>
      <c r="I38" s="404" t="s">
        <v>585</v>
      </c>
      <c r="J38" s="404" t="s">
        <v>1538</v>
      </c>
      <c r="K38" s="404"/>
      <c r="L38" s="420">
        <v>0</v>
      </c>
      <c r="M38" s="420"/>
      <c r="N38" s="421">
        <f t="shared" si="1"/>
        <v>0</v>
      </c>
    </row>
    <row r="39" spans="1:14">
      <c r="A39" s="201">
        <v>300</v>
      </c>
      <c r="B39" s="403">
        <v>100</v>
      </c>
      <c r="C39" s="404">
        <v>900</v>
      </c>
      <c r="D39" s="202">
        <v>150</v>
      </c>
      <c r="E39" s="404">
        <v>0</v>
      </c>
      <c r="F39" s="404">
        <v>0</v>
      </c>
      <c r="G39" s="412" t="s">
        <v>2368</v>
      </c>
      <c r="H39" s="412" t="s">
        <v>549</v>
      </c>
      <c r="I39" s="404" t="s">
        <v>585</v>
      </c>
      <c r="J39" s="403" t="s">
        <v>1538</v>
      </c>
      <c r="K39" s="403"/>
      <c r="L39" s="424">
        <v>0</v>
      </c>
      <c r="M39" s="424"/>
      <c r="N39" s="425">
        <f t="shared" si="1"/>
        <v>0</v>
      </c>
    </row>
    <row r="40" spans="1:14">
      <c r="A40" s="201">
        <v>300</v>
      </c>
      <c r="B40" s="403">
        <v>100</v>
      </c>
      <c r="C40" s="404">
        <v>900</v>
      </c>
      <c r="D40" s="202">
        <v>200</v>
      </c>
      <c r="E40" s="404">
        <v>0</v>
      </c>
      <c r="F40" s="404">
        <v>0</v>
      </c>
      <c r="G40" s="412" t="s">
        <v>2369</v>
      </c>
      <c r="H40" s="412" t="s">
        <v>567</v>
      </c>
      <c r="I40" s="404" t="s">
        <v>586</v>
      </c>
      <c r="J40" s="404" t="s">
        <v>1538</v>
      </c>
      <c r="K40" s="404"/>
      <c r="L40" s="420">
        <v>0</v>
      </c>
      <c r="M40" s="420"/>
      <c r="N40" s="421">
        <f t="shared" si="1"/>
        <v>0</v>
      </c>
    </row>
    <row r="41" spans="1:14">
      <c r="A41" s="201">
        <v>300</v>
      </c>
      <c r="B41" s="403">
        <v>100</v>
      </c>
      <c r="C41" s="404">
        <v>900</v>
      </c>
      <c r="D41" s="202">
        <v>250</v>
      </c>
      <c r="E41" s="404">
        <v>0</v>
      </c>
      <c r="F41" s="404">
        <v>0</v>
      </c>
      <c r="G41" s="412" t="s">
        <v>2370</v>
      </c>
      <c r="H41" s="412" t="s">
        <v>569</v>
      </c>
      <c r="I41" s="404" t="s">
        <v>586</v>
      </c>
      <c r="J41" s="404" t="s">
        <v>1538</v>
      </c>
      <c r="K41" s="404"/>
      <c r="L41" s="420">
        <v>0</v>
      </c>
      <c r="M41" s="420"/>
      <c r="N41" s="421">
        <f t="shared" si="1"/>
        <v>0</v>
      </c>
    </row>
    <row r="42" spans="1:14">
      <c r="A42" s="201">
        <v>300</v>
      </c>
      <c r="B42" s="403">
        <v>100</v>
      </c>
      <c r="C42" s="404">
        <v>900</v>
      </c>
      <c r="D42" s="202">
        <v>300</v>
      </c>
      <c r="E42" s="404">
        <v>0</v>
      </c>
      <c r="F42" s="404">
        <v>0</v>
      </c>
      <c r="G42" s="412" t="s">
        <v>2371</v>
      </c>
      <c r="H42" s="412" t="s">
        <v>571</v>
      </c>
      <c r="I42" s="404" t="s">
        <v>586</v>
      </c>
      <c r="J42" s="404" t="s">
        <v>1538</v>
      </c>
      <c r="K42" s="404"/>
      <c r="L42" s="420">
        <v>0</v>
      </c>
      <c r="M42" s="420"/>
      <c r="N42" s="421">
        <f t="shared" si="1"/>
        <v>0</v>
      </c>
    </row>
    <row r="43" spans="1:14">
      <c r="A43" s="201">
        <v>300</v>
      </c>
      <c r="B43" s="403">
        <v>100</v>
      </c>
      <c r="C43" s="404">
        <v>900</v>
      </c>
      <c r="D43" s="202">
        <v>350</v>
      </c>
      <c r="E43" s="404">
        <v>0</v>
      </c>
      <c r="F43" s="404">
        <v>0</v>
      </c>
      <c r="G43" s="412" t="s">
        <v>2372</v>
      </c>
      <c r="H43" s="412" t="s">
        <v>573</v>
      </c>
      <c r="I43" s="404" t="s">
        <v>587</v>
      </c>
      <c r="J43" s="404" t="s">
        <v>1538</v>
      </c>
      <c r="K43" s="404"/>
      <c r="L43" s="420">
        <v>0</v>
      </c>
      <c r="M43" s="420"/>
      <c r="N43" s="421">
        <f t="shared" si="1"/>
        <v>0</v>
      </c>
    </row>
    <row r="44" spans="1:14">
      <c r="A44" s="201">
        <v>300</v>
      </c>
      <c r="B44" s="403">
        <v>100</v>
      </c>
      <c r="C44" s="404">
        <v>900</v>
      </c>
      <c r="D44" s="202">
        <v>400</v>
      </c>
      <c r="E44" s="404">
        <v>0</v>
      </c>
      <c r="F44" s="404">
        <v>0</v>
      </c>
      <c r="G44" s="412" t="s">
        <v>2373</v>
      </c>
      <c r="H44" s="412" t="s">
        <v>575</v>
      </c>
      <c r="I44" s="404" t="s">
        <v>588</v>
      </c>
      <c r="J44" s="404" t="s">
        <v>1538</v>
      </c>
      <c r="K44" s="404"/>
      <c r="L44" s="420">
        <v>0</v>
      </c>
      <c r="M44" s="420"/>
      <c r="N44" s="421">
        <f t="shared" si="1"/>
        <v>0</v>
      </c>
    </row>
    <row r="45" spans="1:14">
      <c r="A45" s="201">
        <v>300</v>
      </c>
      <c r="B45" s="403">
        <v>100</v>
      </c>
      <c r="C45" s="404">
        <v>900</v>
      </c>
      <c r="D45" s="202">
        <v>450</v>
      </c>
      <c r="E45" s="404">
        <v>0</v>
      </c>
      <c r="F45" s="404">
        <v>0</v>
      </c>
      <c r="G45" s="412" t="s">
        <v>2374</v>
      </c>
      <c r="H45" s="412" t="s">
        <v>577</v>
      </c>
      <c r="I45" s="404" t="s">
        <v>589</v>
      </c>
      <c r="J45" s="404" t="s">
        <v>1538</v>
      </c>
      <c r="K45" s="404"/>
      <c r="L45" s="420">
        <v>0</v>
      </c>
      <c r="M45" s="420"/>
      <c r="N45" s="421">
        <f t="shared" si="1"/>
        <v>0</v>
      </c>
    </row>
    <row r="46" spans="1:14">
      <c r="A46" s="201">
        <v>300</v>
      </c>
      <c r="B46" s="403">
        <v>100</v>
      </c>
      <c r="C46" s="404">
        <v>900</v>
      </c>
      <c r="D46" s="202">
        <v>500</v>
      </c>
      <c r="E46" s="404">
        <v>0</v>
      </c>
      <c r="F46" s="404">
        <v>0</v>
      </c>
      <c r="G46" s="412" t="s">
        <v>2375</v>
      </c>
      <c r="H46" s="412" t="s">
        <v>579</v>
      </c>
      <c r="I46" s="404" t="s">
        <v>590</v>
      </c>
      <c r="J46" s="404" t="s">
        <v>1538</v>
      </c>
      <c r="K46" s="404"/>
      <c r="L46" s="420">
        <v>0</v>
      </c>
      <c r="M46" s="420"/>
      <c r="N46" s="421">
        <f t="shared" si="1"/>
        <v>0</v>
      </c>
    </row>
    <row r="47" spans="1:14">
      <c r="A47" s="203">
        <v>300</v>
      </c>
      <c r="B47" s="404">
        <v>100</v>
      </c>
      <c r="C47" s="404">
        <v>900</v>
      </c>
      <c r="D47" s="202">
        <v>900</v>
      </c>
      <c r="E47" s="202">
        <v>0</v>
      </c>
      <c r="F47" s="202">
        <v>0</v>
      </c>
      <c r="G47" s="412" t="s">
        <v>2376</v>
      </c>
      <c r="H47" s="412" t="s">
        <v>591</v>
      </c>
      <c r="I47" s="404" t="s">
        <v>592</v>
      </c>
      <c r="J47" s="403" t="s">
        <v>1538</v>
      </c>
      <c r="K47" s="403"/>
      <c r="L47" s="424">
        <v>0</v>
      </c>
      <c r="M47" s="424"/>
      <c r="N47" s="425">
        <f t="shared" si="1"/>
        <v>0</v>
      </c>
    </row>
    <row r="48" spans="1:14">
      <c r="A48" s="201">
        <v>300</v>
      </c>
      <c r="B48" s="403">
        <v>200</v>
      </c>
      <c r="C48" s="404">
        <v>0</v>
      </c>
      <c r="D48" s="404">
        <v>0</v>
      </c>
      <c r="E48" s="202">
        <v>0</v>
      </c>
      <c r="F48" s="202">
        <v>0</v>
      </c>
      <c r="G48" s="426" t="s">
        <v>2377</v>
      </c>
      <c r="H48" s="426" t="s">
        <v>593</v>
      </c>
      <c r="I48" s="404" t="s">
        <v>594</v>
      </c>
      <c r="J48" s="403"/>
      <c r="K48" s="403"/>
      <c r="L48" s="422">
        <v>0</v>
      </c>
      <c r="M48" s="422"/>
      <c r="N48" s="423"/>
    </row>
    <row r="49" spans="1:14">
      <c r="A49" s="201">
        <v>300</v>
      </c>
      <c r="B49" s="403">
        <v>200</v>
      </c>
      <c r="C49" s="202">
        <v>100</v>
      </c>
      <c r="D49" s="404">
        <v>0</v>
      </c>
      <c r="E49" s="404">
        <v>0</v>
      </c>
      <c r="F49" s="404">
        <v>0</v>
      </c>
      <c r="G49" s="412" t="s">
        <v>2378</v>
      </c>
      <c r="H49" s="412" t="s">
        <v>595</v>
      </c>
      <c r="I49" s="404" t="s">
        <v>596</v>
      </c>
      <c r="J49" s="404"/>
      <c r="K49" s="404"/>
      <c r="L49" s="420">
        <v>88300</v>
      </c>
      <c r="M49" s="420">
        <v>89057.75</v>
      </c>
      <c r="N49" s="421">
        <f t="shared" ref="N49:N54" si="2">+L49-M49</f>
        <v>-757.75</v>
      </c>
    </row>
    <row r="50" spans="1:14" ht="25.5">
      <c r="A50" s="201">
        <v>300</v>
      </c>
      <c r="B50" s="403">
        <v>200</v>
      </c>
      <c r="C50" s="202">
        <v>101</v>
      </c>
      <c r="D50" s="404">
        <v>0</v>
      </c>
      <c r="E50" s="404">
        <v>0</v>
      </c>
      <c r="F50" s="404">
        <v>0</v>
      </c>
      <c r="G50" s="412" t="s">
        <v>2246</v>
      </c>
      <c r="H50" s="412" t="s">
        <v>2247</v>
      </c>
      <c r="I50" s="404" t="s">
        <v>596</v>
      </c>
      <c r="J50" s="404"/>
      <c r="K50" s="404"/>
      <c r="L50" s="420">
        <v>0</v>
      </c>
      <c r="M50" s="420"/>
      <c r="N50" s="421">
        <f t="shared" si="2"/>
        <v>0</v>
      </c>
    </row>
    <row r="51" spans="1:14" ht="25.5">
      <c r="A51" s="201">
        <v>300</v>
      </c>
      <c r="B51" s="403">
        <v>200</v>
      </c>
      <c r="C51" s="202">
        <v>200</v>
      </c>
      <c r="D51" s="404">
        <v>0</v>
      </c>
      <c r="E51" s="404">
        <v>0</v>
      </c>
      <c r="F51" s="404">
        <v>0</v>
      </c>
      <c r="G51" s="412" t="s">
        <v>2379</v>
      </c>
      <c r="H51" s="412" t="s">
        <v>597</v>
      </c>
      <c r="I51" s="404" t="s">
        <v>598</v>
      </c>
      <c r="J51" s="404"/>
      <c r="K51" s="404"/>
      <c r="L51" s="420">
        <v>6520000</v>
      </c>
      <c r="M51" s="420">
        <v>5595422.0999999996</v>
      </c>
      <c r="N51" s="421">
        <f t="shared" si="2"/>
        <v>924577.90000000037</v>
      </c>
    </row>
    <row r="52" spans="1:14" ht="25.5">
      <c r="A52" s="201">
        <v>300</v>
      </c>
      <c r="B52" s="403">
        <v>200</v>
      </c>
      <c r="C52" s="202">
        <v>201</v>
      </c>
      <c r="D52" s="404">
        <v>0</v>
      </c>
      <c r="E52" s="404">
        <v>0</v>
      </c>
      <c r="F52" s="404">
        <v>0</v>
      </c>
      <c r="G52" s="412" t="s">
        <v>2248</v>
      </c>
      <c r="H52" s="412" t="s">
        <v>2249</v>
      </c>
      <c r="I52" s="404" t="s">
        <v>598</v>
      </c>
      <c r="J52" s="404"/>
      <c r="K52" s="404"/>
      <c r="L52" s="420">
        <v>0</v>
      </c>
      <c r="M52" s="420"/>
      <c r="N52" s="421">
        <f t="shared" si="2"/>
        <v>0</v>
      </c>
    </row>
    <row r="53" spans="1:14">
      <c r="A53" s="201">
        <v>300</v>
      </c>
      <c r="B53" s="403">
        <v>200</v>
      </c>
      <c r="C53" s="202">
        <v>300</v>
      </c>
      <c r="D53" s="404">
        <v>0</v>
      </c>
      <c r="E53" s="404">
        <v>0</v>
      </c>
      <c r="F53" s="404">
        <v>0</v>
      </c>
      <c r="G53" s="412" t="s">
        <v>2380</v>
      </c>
      <c r="H53" s="412" t="s">
        <v>599</v>
      </c>
      <c r="I53" s="404" t="s">
        <v>600</v>
      </c>
      <c r="J53" s="404"/>
      <c r="K53" s="404"/>
      <c r="L53" s="420">
        <v>0</v>
      </c>
      <c r="M53" s="420">
        <v>3789.49</v>
      </c>
      <c r="N53" s="421">
        <f t="shared" si="2"/>
        <v>-3789.49</v>
      </c>
    </row>
    <row r="54" spans="1:14" ht="25.5">
      <c r="A54" s="201">
        <v>300</v>
      </c>
      <c r="B54" s="403">
        <v>200</v>
      </c>
      <c r="C54" s="202">
        <v>301</v>
      </c>
      <c r="D54" s="404">
        <v>0</v>
      </c>
      <c r="E54" s="404">
        <v>0</v>
      </c>
      <c r="F54" s="404">
        <v>0</v>
      </c>
      <c r="G54" s="412" t="s">
        <v>2250</v>
      </c>
      <c r="H54" s="412" t="s">
        <v>2251</v>
      </c>
      <c r="I54" s="404" t="s">
        <v>600</v>
      </c>
      <c r="J54" s="403"/>
      <c r="K54" s="403"/>
      <c r="L54" s="424">
        <v>0</v>
      </c>
      <c r="M54" s="424"/>
      <c r="N54" s="425">
        <f t="shared" si="2"/>
        <v>0</v>
      </c>
    </row>
    <row r="55" spans="1:14">
      <c r="A55" s="201">
        <v>300</v>
      </c>
      <c r="B55" s="403">
        <v>200</v>
      </c>
      <c r="C55" s="404">
        <v>400</v>
      </c>
      <c r="D55" s="404">
        <v>0</v>
      </c>
      <c r="E55" s="404">
        <v>0</v>
      </c>
      <c r="F55" s="404">
        <v>0</v>
      </c>
      <c r="G55" s="413" t="s">
        <v>2381</v>
      </c>
      <c r="H55" s="413" t="s">
        <v>601</v>
      </c>
      <c r="I55" s="404" t="s">
        <v>602</v>
      </c>
      <c r="J55" s="403"/>
      <c r="K55" s="403"/>
      <c r="L55" s="422">
        <v>0</v>
      </c>
      <c r="M55" s="422"/>
      <c r="N55" s="423"/>
    </row>
    <row r="56" spans="1:14">
      <c r="A56" s="201">
        <v>300</v>
      </c>
      <c r="B56" s="403">
        <v>200</v>
      </c>
      <c r="C56" s="404">
        <v>400</v>
      </c>
      <c r="D56" s="202">
        <v>100</v>
      </c>
      <c r="E56" s="404">
        <v>0</v>
      </c>
      <c r="F56" s="404">
        <v>0</v>
      </c>
      <c r="G56" s="412" t="s">
        <v>2382</v>
      </c>
      <c r="H56" s="412" t="s">
        <v>603</v>
      </c>
      <c r="I56" s="427"/>
      <c r="J56" s="427"/>
      <c r="K56" s="427"/>
      <c r="L56" s="420">
        <v>2161000</v>
      </c>
      <c r="M56" s="420">
        <v>2178524.0099999998</v>
      </c>
      <c r="N56" s="421">
        <f>+L56-M56</f>
        <v>-17524.009999999776</v>
      </c>
    </row>
    <row r="57" spans="1:14">
      <c r="A57" s="201">
        <v>300</v>
      </c>
      <c r="B57" s="403">
        <v>200</v>
      </c>
      <c r="C57" s="404">
        <v>400</v>
      </c>
      <c r="D57" s="202">
        <v>200</v>
      </c>
      <c r="E57" s="404">
        <v>0</v>
      </c>
      <c r="F57" s="404">
        <v>0</v>
      </c>
      <c r="G57" s="412" t="s">
        <v>2383</v>
      </c>
      <c r="H57" s="412" t="s">
        <v>604</v>
      </c>
      <c r="I57" s="427"/>
      <c r="J57" s="427"/>
      <c r="K57" s="427"/>
      <c r="L57" s="420">
        <v>15000</v>
      </c>
      <c r="M57" s="420"/>
      <c r="N57" s="421">
        <f>+L57-M57</f>
        <v>15000</v>
      </c>
    </row>
    <row r="58" spans="1:14">
      <c r="A58" s="201">
        <v>300</v>
      </c>
      <c r="B58" s="403">
        <v>200</v>
      </c>
      <c r="C58" s="404">
        <v>400</v>
      </c>
      <c r="D58" s="202">
        <v>300</v>
      </c>
      <c r="E58" s="404">
        <v>0</v>
      </c>
      <c r="F58" s="404">
        <v>0</v>
      </c>
      <c r="G58" s="412" t="s">
        <v>2384</v>
      </c>
      <c r="H58" s="412" t="s">
        <v>605</v>
      </c>
      <c r="I58" s="427"/>
      <c r="J58" s="427"/>
      <c r="K58" s="427"/>
      <c r="L58" s="420">
        <v>0</v>
      </c>
      <c r="M58" s="420">
        <v>954.8</v>
      </c>
      <c r="N58" s="421">
        <f>+L58-M58</f>
        <v>-954.8</v>
      </c>
    </row>
    <row r="59" spans="1:14" ht="25.5">
      <c r="A59" s="201">
        <v>300</v>
      </c>
      <c r="B59" s="403">
        <v>200</v>
      </c>
      <c r="C59" s="404">
        <v>400</v>
      </c>
      <c r="D59" s="202">
        <v>400</v>
      </c>
      <c r="E59" s="404">
        <v>0</v>
      </c>
      <c r="F59" s="404">
        <v>0</v>
      </c>
      <c r="G59" s="412" t="s">
        <v>2252</v>
      </c>
      <c r="H59" s="412" t="s">
        <v>2253</v>
      </c>
      <c r="I59" s="427"/>
      <c r="J59" s="450"/>
      <c r="K59" s="450"/>
      <c r="L59" s="424">
        <v>0</v>
      </c>
      <c r="M59" s="424"/>
      <c r="N59" s="425">
        <f>+L59-M59</f>
        <v>0</v>
      </c>
    </row>
    <row r="60" spans="1:14">
      <c r="A60" s="201">
        <v>300</v>
      </c>
      <c r="B60" s="403">
        <v>200</v>
      </c>
      <c r="C60" s="404">
        <v>500</v>
      </c>
      <c r="D60" s="404">
        <v>0</v>
      </c>
      <c r="E60" s="404">
        <v>0</v>
      </c>
      <c r="F60" s="404">
        <v>0</v>
      </c>
      <c r="G60" s="413" t="s">
        <v>2385</v>
      </c>
      <c r="H60" s="413" t="s">
        <v>606</v>
      </c>
      <c r="I60" s="404" t="s">
        <v>607</v>
      </c>
      <c r="J60" s="403"/>
      <c r="K60" s="403"/>
      <c r="L60" s="422">
        <v>0</v>
      </c>
      <c r="M60" s="422"/>
      <c r="N60" s="423"/>
    </row>
    <row r="61" spans="1:14">
      <c r="A61" s="201">
        <v>300</v>
      </c>
      <c r="B61" s="403">
        <v>200</v>
      </c>
      <c r="C61" s="404">
        <v>500</v>
      </c>
      <c r="D61" s="202">
        <v>100</v>
      </c>
      <c r="E61" s="404">
        <v>0</v>
      </c>
      <c r="F61" s="404">
        <v>0</v>
      </c>
      <c r="G61" s="412" t="s">
        <v>2386</v>
      </c>
      <c r="H61" s="412" t="s">
        <v>608</v>
      </c>
      <c r="I61" s="204"/>
      <c r="J61" s="204"/>
      <c r="K61" s="204"/>
      <c r="L61" s="420">
        <v>25500</v>
      </c>
      <c r="M61" s="420">
        <v>14207.4</v>
      </c>
      <c r="N61" s="421">
        <f>+L61-M61</f>
        <v>11292.6</v>
      </c>
    </row>
    <row r="62" spans="1:14">
      <c r="A62" s="201">
        <v>300</v>
      </c>
      <c r="B62" s="403">
        <v>200</v>
      </c>
      <c r="C62" s="404">
        <v>500</v>
      </c>
      <c r="D62" s="202">
        <v>200</v>
      </c>
      <c r="E62" s="404">
        <v>0</v>
      </c>
      <c r="F62" s="404">
        <v>0</v>
      </c>
      <c r="G62" s="412" t="s">
        <v>2387</v>
      </c>
      <c r="H62" s="412" t="s">
        <v>609</v>
      </c>
      <c r="I62" s="204"/>
      <c r="J62" s="204"/>
      <c r="K62" s="204"/>
      <c r="L62" s="420">
        <v>11400</v>
      </c>
      <c r="M62" s="420">
        <v>154.5</v>
      </c>
      <c r="N62" s="421">
        <f>+L62-M62</f>
        <v>11245.5</v>
      </c>
    </row>
    <row r="63" spans="1:14" ht="25.5">
      <c r="A63" s="201">
        <v>300</v>
      </c>
      <c r="B63" s="403">
        <v>200</v>
      </c>
      <c r="C63" s="404">
        <v>500</v>
      </c>
      <c r="D63" s="202">
        <v>300</v>
      </c>
      <c r="E63" s="404">
        <v>0</v>
      </c>
      <c r="F63" s="404">
        <v>0</v>
      </c>
      <c r="G63" s="412" t="s">
        <v>2254</v>
      </c>
      <c r="H63" s="412" t="s">
        <v>2255</v>
      </c>
      <c r="I63" s="204"/>
      <c r="J63" s="204"/>
      <c r="K63" s="204"/>
      <c r="L63" s="420">
        <v>0</v>
      </c>
      <c r="M63" s="420"/>
      <c r="N63" s="421">
        <f>+L63-M63</f>
        <v>0</v>
      </c>
    </row>
    <row r="64" spans="1:14">
      <c r="A64" s="201">
        <v>300</v>
      </c>
      <c r="B64" s="403">
        <v>200</v>
      </c>
      <c r="C64" s="202">
        <v>600</v>
      </c>
      <c r="D64" s="404">
        <v>0</v>
      </c>
      <c r="E64" s="404">
        <v>0</v>
      </c>
      <c r="F64" s="404">
        <v>0</v>
      </c>
      <c r="G64" s="412" t="s">
        <v>2388</v>
      </c>
      <c r="H64" s="412" t="s">
        <v>610</v>
      </c>
      <c r="I64" s="404" t="s">
        <v>611</v>
      </c>
      <c r="J64" s="404"/>
      <c r="K64" s="404"/>
      <c r="L64" s="420">
        <v>39800</v>
      </c>
      <c r="M64" s="420">
        <v>52091.39</v>
      </c>
      <c r="N64" s="421">
        <f>+L64-M64</f>
        <v>-12291.39</v>
      </c>
    </row>
    <row r="65" spans="1:14" ht="25.5">
      <c r="A65" s="201">
        <v>300</v>
      </c>
      <c r="B65" s="403">
        <v>200</v>
      </c>
      <c r="C65" s="202">
        <v>601</v>
      </c>
      <c r="D65" s="404">
        <v>0</v>
      </c>
      <c r="E65" s="404">
        <v>0</v>
      </c>
      <c r="F65" s="404">
        <v>0</v>
      </c>
      <c r="G65" s="412" t="s">
        <v>2256</v>
      </c>
      <c r="H65" s="412" t="s">
        <v>2257</v>
      </c>
      <c r="I65" s="404" t="s">
        <v>611</v>
      </c>
      <c r="J65" s="403"/>
      <c r="K65" s="403"/>
      <c r="L65" s="424">
        <v>0</v>
      </c>
      <c r="M65" s="424"/>
      <c r="N65" s="425">
        <f>+L65-M65</f>
        <v>0</v>
      </c>
    </row>
    <row r="66" spans="1:14" ht="25.5">
      <c r="A66" s="201">
        <v>300</v>
      </c>
      <c r="B66" s="403">
        <v>200</v>
      </c>
      <c r="C66" s="404">
        <v>700</v>
      </c>
      <c r="D66" s="404">
        <v>0</v>
      </c>
      <c r="E66" s="404">
        <v>0</v>
      </c>
      <c r="F66" s="404">
        <v>0</v>
      </c>
      <c r="G66" s="413" t="s">
        <v>2389</v>
      </c>
      <c r="H66" s="413" t="s">
        <v>612</v>
      </c>
      <c r="I66" s="404" t="s">
        <v>613</v>
      </c>
      <c r="J66" s="403" t="s">
        <v>1538</v>
      </c>
      <c r="K66" s="403"/>
      <c r="L66" s="422">
        <v>0</v>
      </c>
      <c r="M66" s="422"/>
      <c r="N66" s="423"/>
    </row>
    <row r="67" spans="1:14">
      <c r="A67" s="201">
        <v>300</v>
      </c>
      <c r="B67" s="403">
        <v>200</v>
      </c>
      <c r="C67" s="404">
        <v>700</v>
      </c>
      <c r="D67" s="202">
        <v>100</v>
      </c>
      <c r="E67" s="404">
        <v>0</v>
      </c>
      <c r="F67" s="404">
        <v>0</v>
      </c>
      <c r="G67" s="412" t="s">
        <v>2390</v>
      </c>
      <c r="H67" s="412" t="s">
        <v>595</v>
      </c>
      <c r="I67" s="404"/>
      <c r="J67" s="404" t="s">
        <v>1538</v>
      </c>
      <c r="K67" s="404"/>
      <c r="L67" s="420">
        <v>0</v>
      </c>
      <c r="M67" s="420"/>
      <c r="N67" s="421">
        <f t="shared" ref="N67:N72" si="3">+L67-M67</f>
        <v>0</v>
      </c>
    </row>
    <row r="68" spans="1:14" ht="25.5">
      <c r="A68" s="201">
        <v>300</v>
      </c>
      <c r="B68" s="403">
        <v>200</v>
      </c>
      <c r="C68" s="404">
        <v>700</v>
      </c>
      <c r="D68" s="202">
        <v>200</v>
      </c>
      <c r="E68" s="404">
        <v>0</v>
      </c>
      <c r="F68" s="404">
        <v>0</v>
      </c>
      <c r="G68" s="412" t="s">
        <v>2391</v>
      </c>
      <c r="H68" s="412" t="s">
        <v>597</v>
      </c>
      <c r="I68" s="404"/>
      <c r="J68" s="404" t="s">
        <v>1538</v>
      </c>
      <c r="K68" s="404"/>
      <c r="L68" s="420">
        <v>0</v>
      </c>
      <c r="M68" s="420"/>
      <c r="N68" s="421">
        <f t="shared" si="3"/>
        <v>0</v>
      </c>
    </row>
    <row r="69" spans="1:14">
      <c r="A69" s="201">
        <v>300</v>
      </c>
      <c r="B69" s="403">
        <v>200</v>
      </c>
      <c r="C69" s="404">
        <v>700</v>
      </c>
      <c r="D69" s="202">
        <v>300</v>
      </c>
      <c r="E69" s="404">
        <v>0</v>
      </c>
      <c r="F69" s="404">
        <v>0</v>
      </c>
      <c r="G69" s="412" t="s">
        <v>2392</v>
      </c>
      <c r="H69" s="412" t="s">
        <v>599</v>
      </c>
      <c r="I69" s="404"/>
      <c r="J69" s="404" t="s">
        <v>1538</v>
      </c>
      <c r="K69" s="404"/>
      <c r="L69" s="420">
        <v>0</v>
      </c>
      <c r="M69" s="420"/>
      <c r="N69" s="421">
        <f t="shared" si="3"/>
        <v>0</v>
      </c>
    </row>
    <row r="70" spans="1:14">
      <c r="A70" s="201">
        <v>300</v>
      </c>
      <c r="B70" s="403">
        <v>200</v>
      </c>
      <c r="C70" s="404">
        <v>700</v>
      </c>
      <c r="D70" s="202">
        <v>400</v>
      </c>
      <c r="E70" s="404">
        <v>0</v>
      </c>
      <c r="F70" s="404">
        <v>0</v>
      </c>
      <c r="G70" s="412" t="s">
        <v>2393</v>
      </c>
      <c r="H70" s="412" t="s">
        <v>601</v>
      </c>
      <c r="I70" s="404"/>
      <c r="J70" s="404" t="s">
        <v>1538</v>
      </c>
      <c r="K70" s="404"/>
      <c r="L70" s="420">
        <v>0</v>
      </c>
      <c r="M70" s="420"/>
      <c r="N70" s="421">
        <f t="shared" si="3"/>
        <v>0</v>
      </c>
    </row>
    <row r="71" spans="1:14">
      <c r="A71" s="201">
        <v>300</v>
      </c>
      <c r="B71" s="403">
        <v>200</v>
      </c>
      <c r="C71" s="404">
        <v>700</v>
      </c>
      <c r="D71" s="202">
        <v>500</v>
      </c>
      <c r="E71" s="404">
        <v>0</v>
      </c>
      <c r="F71" s="404">
        <v>0</v>
      </c>
      <c r="G71" s="412" t="s">
        <v>2394</v>
      </c>
      <c r="H71" s="412" t="s">
        <v>606</v>
      </c>
      <c r="I71" s="404"/>
      <c r="J71" s="404" t="s">
        <v>1538</v>
      </c>
      <c r="K71" s="404"/>
      <c r="L71" s="420">
        <v>0</v>
      </c>
      <c r="M71" s="420"/>
      <c r="N71" s="421">
        <f t="shared" si="3"/>
        <v>0</v>
      </c>
    </row>
    <row r="72" spans="1:14" ht="25.5">
      <c r="A72" s="203">
        <v>300</v>
      </c>
      <c r="B72" s="404">
        <v>200</v>
      </c>
      <c r="C72" s="404">
        <v>700</v>
      </c>
      <c r="D72" s="202">
        <v>900</v>
      </c>
      <c r="E72" s="202">
        <v>0</v>
      </c>
      <c r="F72" s="202">
        <v>0</v>
      </c>
      <c r="G72" s="412" t="s">
        <v>2395</v>
      </c>
      <c r="H72" s="412" t="s">
        <v>614</v>
      </c>
      <c r="I72" s="414"/>
      <c r="J72" s="414" t="s">
        <v>1538</v>
      </c>
      <c r="K72" s="414"/>
      <c r="L72" s="420">
        <v>0</v>
      </c>
      <c r="M72" s="420"/>
      <c r="N72" s="421">
        <f t="shared" si="3"/>
        <v>0</v>
      </c>
    </row>
    <row r="73" spans="1:14">
      <c r="A73" s="200">
        <v>305</v>
      </c>
      <c r="B73" s="73">
        <v>0</v>
      </c>
      <c r="C73" s="73">
        <v>0</v>
      </c>
      <c r="D73" s="73">
        <v>0</v>
      </c>
      <c r="E73" s="73">
        <v>0</v>
      </c>
      <c r="F73" s="73">
        <v>0</v>
      </c>
      <c r="G73" s="428">
        <v>305</v>
      </c>
      <c r="H73" s="428" t="s">
        <v>615</v>
      </c>
      <c r="I73" s="73" t="s">
        <v>616</v>
      </c>
      <c r="J73" s="73"/>
      <c r="K73" s="73"/>
      <c r="L73" s="422"/>
      <c r="M73" s="422">
        <v>0</v>
      </c>
      <c r="N73" s="423"/>
    </row>
    <row r="74" spans="1:14">
      <c r="A74" s="203">
        <v>305</v>
      </c>
      <c r="B74" s="404">
        <v>100</v>
      </c>
      <c r="C74" s="404">
        <v>0</v>
      </c>
      <c r="D74" s="404">
        <v>0</v>
      </c>
      <c r="E74" s="404">
        <v>0</v>
      </c>
      <c r="F74" s="404">
        <v>0</v>
      </c>
      <c r="G74" s="413" t="s">
        <v>2396</v>
      </c>
      <c r="H74" s="413" t="s">
        <v>617</v>
      </c>
      <c r="I74" s="404" t="s">
        <v>618</v>
      </c>
      <c r="J74" s="403"/>
      <c r="K74" s="403"/>
      <c r="L74" s="422">
        <v>0</v>
      </c>
      <c r="M74" s="422">
        <v>0</v>
      </c>
      <c r="N74" s="423"/>
    </row>
    <row r="75" spans="1:14">
      <c r="A75" s="203">
        <v>305</v>
      </c>
      <c r="B75" s="404">
        <v>100</v>
      </c>
      <c r="C75" s="404">
        <v>50</v>
      </c>
      <c r="D75" s="404">
        <v>0</v>
      </c>
      <c r="E75" s="404">
        <v>0</v>
      </c>
      <c r="F75" s="404">
        <v>0</v>
      </c>
      <c r="G75" s="413" t="s">
        <v>2397</v>
      </c>
      <c r="H75" s="413" t="s">
        <v>619</v>
      </c>
      <c r="I75" s="404" t="s">
        <v>620</v>
      </c>
      <c r="J75" s="403"/>
      <c r="K75" s="403"/>
      <c r="L75" s="422">
        <v>0</v>
      </c>
      <c r="M75" s="422">
        <v>0</v>
      </c>
      <c r="N75" s="423"/>
    </row>
    <row r="76" spans="1:14">
      <c r="A76" s="203">
        <v>305</v>
      </c>
      <c r="B76" s="404">
        <v>100</v>
      </c>
      <c r="C76" s="404">
        <v>50</v>
      </c>
      <c r="D76" s="404">
        <v>100</v>
      </c>
      <c r="E76" s="404">
        <v>0</v>
      </c>
      <c r="F76" s="404">
        <v>0</v>
      </c>
      <c r="G76" s="429" t="s">
        <v>2398</v>
      </c>
      <c r="H76" s="429" t="s">
        <v>621</v>
      </c>
      <c r="I76" s="404" t="s">
        <v>622</v>
      </c>
      <c r="J76" s="403"/>
      <c r="K76" s="403"/>
      <c r="L76" s="422">
        <v>0</v>
      </c>
      <c r="M76" s="422">
        <v>0</v>
      </c>
      <c r="N76" s="423"/>
    </row>
    <row r="77" spans="1:14">
      <c r="A77" s="203">
        <v>305</v>
      </c>
      <c r="B77" s="404">
        <v>100</v>
      </c>
      <c r="C77" s="404">
        <v>50</v>
      </c>
      <c r="D77" s="404">
        <v>100</v>
      </c>
      <c r="E77" s="404">
        <v>10</v>
      </c>
      <c r="F77" s="404">
        <v>0</v>
      </c>
      <c r="G77" s="413" t="s">
        <v>2399</v>
      </c>
      <c r="H77" s="413" t="s">
        <v>623</v>
      </c>
      <c r="I77" s="404" t="s">
        <v>624</v>
      </c>
      <c r="J77" s="403"/>
      <c r="K77" s="403"/>
      <c r="L77" s="422">
        <v>0</v>
      </c>
      <c r="M77" s="422">
        <v>0</v>
      </c>
      <c r="N77" s="423"/>
    </row>
    <row r="78" spans="1:14">
      <c r="A78" s="203">
        <v>305</v>
      </c>
      <c r="B78" s="404">
        <v>100</v>
      </c>
      <c r="C78" s="404">
        <v>50</v>
      </c>
      <c r="D78" s="404">
        <v>100</v>
      </c>
      <c r="E78" s="404">
        <v>10</v>
      </c>
      <c r="F78" s="202">
        <v>5</v>
      </c>
      <c r="G78" s="412" t="s">
        <v>2400</v>
      </c>
      <c r="H78" s="412" t="s">
        <v>625</v>
      </c>
      <c r="I78" s="404"/>
      <c r="J78" s="404"/>
      <c r="K78" s="404"/>
      <c r="L78" s="420">
        <v>0</v>
      </c>
      <c r="M78" s="420">
        <v>0</v>
      </c>
      <c r="N78" s="421">
        <f t="shared" ref="N78:N88" si="4">+L78-M78</f>
        <v>0</v>
      </c>
    </row>
    <row r="79" spans="1:14">
      <c r="A79" s="203">
        <v>305</v>
      </c>
      <c r="B79" s="404">
        <v>100</v>
      </c>
      <c r="C79" s="404">
        <v>50</v>
      </c>
      <c r="D79" s="404">
        <v>100</v>
      </c>
      <c r="E79" s="404">
        <v>10</v>
      </c>
      <c r="F79" s="202">
        <v>10</v>
      </c>
      <c r="G79" s="412" t="s">
        <v>2401</v>
      </c>
      <c r="H79" s="412" t="s">
        <v>626</v>
      </c>
      <c r="I79" s="404"/>
      <c r="J79" s="404"/>
      <c r="K79" s="404"/>
      <c r="L79" s="420">
        <v>0</v>
      </c>
      <c r="M79" s="420">
        <v>0</v>
      </c>
      <c r="N79" s="421">
        <f t="shared" si="4"/>
        <v>0</v>
      </c>
    </row>
    <row r="80" spans="1:14">
      <c r="A80" s="203">
        <v>305</v>
      </c>
      <c r="B80" s="404">
        <v>100</v>
      </c>
      <c r="C80" s="404">
        <v>50</v>
      </c>
      <c r="D80" s="404">
        <v>100</v>
      </c>
      <c r="E80" s="404">
        <v>10</v>
      </c>
      <c r="F80" s="202">
        <v>15</v>
      </c>
      <c r="G80" s="412" t="s">
        <v>2402</v>
      </c>
      <c r="H80" s="412" t="s">
        <v>627</v>
      </c>
      <c r="I80" s="404"/>
      <c r="J80" s="404"/>
      <c r="K80" s="404"/>
      <c r="L80" s="420">
        <v>0</v>
      </c>
      <c r="M80" s="420">
        <v>0</v>
      </c>
      <c r="N80" s="421">
        <f t="shared" si="4"/>
        <v>0</v>
      </c>
    </row>
    <row r="81" spans="1:14">
      <c r="A81" s="203">
        <v>305</v>
      </c>
      <c r="B81" s="404">
        <v>100</v>
      </c>
      <c r="C81" s="404">
        <v>50</v>
      </c>
      <c r="D81" s="404">
        <v>100</v>
      </c>
      <c r="E81" s="404">
        <v>10</v>
      </c>
      <c r="F81" s="202">
        <v>20</v>
      </c>
      <c r="G81" s="412" t="s">
        <v>2403</v>
      </c>
      <c r="H81" s="412" t="s">
        <v>628</v>
      </c>
      <c r="I81" s="404"/>
      <c r="J81" s="404"/>
      <c r="K81" s="404"/>
      <c r="L81" s="430">
        <v>0</v>
      </c>
      <c r="M81" s="430">
        <v>0</v>
      </c>
      <c r="N81" s="431">
        <f t="shared" si="4"/>
        <v>0</v>
      </c>
    </row>
    <row r="82" spans="1:14">
      <c r="A82" s="203">
        <v>305</v>
      </c>
      <c r="B82" s="404">
        <v>100</v>
      </c>
      <c r="C82" s="404">
        <v>50</v>
      </c>
      <c r="D82" s="404">
        <v>100</v>
      </c>
      <c r="E82" s="404">
        <v>10</v>
      </c>
      <c r="F82" s="202">
        <v>25</v>
      </c>
      <c r="G82" s="412" t="s">
        <v>2404</v>
      </c>
      <c r="H82" s="412" t="s">
        <v>629</v>
      </c>
      <c r="I82" s="404"/>
      <c r="J82" s="404"/>
      <c r="K82" s="404"/>
      <c r="L82" s="430">
        <v>0</v>
      </c>
      <c r="M82" s="430">
        <v>0</v>
      </c>
      <c r="N82" s="431">
        <f t="shared" si="4"/>
        <v>0</v>
      </c>
    </row>
    <row r="83" spans="1:14">
      <c r="A83" s="203">
        <v>305</v>
      </c>
      <c r="B83" s="404">
        <v>100</v>
      </c>
      <c r="C83" s="404">
        <v>50</v>
      </c>
      <c r="D83" s="404">
        <v>100</v>
      </c>
      <c r="E83" s="404">
        <v>10</v>
      </c>
      <c r="F83" s="202">
        <v>30</v>
      </c>
      <c r="G83" s="412" t="s">
        <v>2405</v>
      </c>
      <c r="H83" s="412" t="s">
        <v>630</v>
      </c>
      <c r="I83" s="404"/>
      <c r="J83" s="404"/>
      <c r="K83" s="404"/>
      <c r="L83" s="430">
        <v>0</v>
      </c>
      <c r="M83" s="430">
        <v>0</v>
      </c>
      <c r="N83" s="431">
        <f t="shared" si="4"/>
        <v>0</v>
      </c>
    </row>
    <row r="84" spans="1:14">
      <c r="A84" s="203">
        <v>305</v>
      </c>
      <c r="B84" s="404">
        <v>100</v>
      </c>
      <c r="C84" s="404">
        <v>50</v>
      </c>
      <c r="D84" s="404">
        <v>100</v>
      </c>
      <c r="E84" s="404">
        <v>10</v>
      </c>
      <c r="F84" s="202">
        <v>35</v>
      </c>
      <c r="G84" s="412" t="s">
        <v>2406</v>
      </c>
      <c r="H84" s="412" t="s">
        <v>631</v>
      </c>
      <c r="I84" s="404"/>
      <c r="J84" s="404"/>
      <c r="K84" s="404"/>
      <c r="L84" s="430">
        <v>0</v>
      </c>
      <c r="M84" s="430">
        <v>0</v>
      </c>
      <c r="N84" s="431">
        <f t="shared" si="4"/>
        <v>0</v>
      </c>
    </row>
    <row r="85" spans="1:14">
      <c r="A85" s="203">
        <v>305</v>
      </c>
      <c r="B85" s="404">
        <v>100</v>
      </c>
      <c r="C85" s="404">
        <v>50</v>
      </c>
      <c r="D85" s="404">
        <v>100</v>
      </c>
      <c r="E85" s="404">
        <v>10</v>
      </c>
      <c r="F85" s="202">
        <v>40</v>
      </c>
      <c r="G85" s="412" t="s">
        <v>2407</v>
      </c>
      <c r="H85" s="412" t="s">
        <v>632</v>
      </c>
      <c r="I85" s="404"/>
      <c r="J85" s="404"/>
      <c r="K85" s="404"/>
      <c r="L85" s="430">
        <v>0</v>
      </c>
      <c r="M85" s="430">
        <v>0</v>
      </c>
      <c r="N85" s="431">
        <f t="shared" si="4"/>
        <v>0</v>
      </c>
    </row>
    <row r="86" spans="1:14">
      <c r="A86" s="203">
        <v>305</v>
      </c>
      <c r="B86" s="404">
        <v>100</v>
      </c>
      <c r="C86" s="404">
        <v>50</v>
      </c>
      <c r="D86" s="404">
        <v>100</v>
      </c>
      <c r="E86" s="404">
        <v>10</v>
      </c>
      <c r="F86" s="202">
        <v>45</v>
      </c>
      <c r="G86" s="412" t="s">
        <v>2408</v>
      </c>
      <c r="H86" s="412" t="s">
        <v>633</v>
      </c>
      <c r="I86" s="404"/>
      <c r="J86" s="404"/>
      <c r="K86" s="404"/>
      <c r="L86" s="430">
        <v>0</v>
      </c>
      <c r="M86" s="430">
        <v>0</v>
      </c>
      <c r="N86" s="431">
        <f t="shared" si="4"/>
        <v>0</v>
      </c>
    </row>
    <row r="87" spans="1:14">
      <c r="A87" s="203">
        <v>305</v>
      </c>
      <c r="B87" s="404">
        <v>100</v>
      </c>
      <c r="C87" s="404">
        <v>50</v>
      </c>
      <c r="D87" s="404">
        <v>100</v>
      </c>
      <c r="E87" s="404">
        <v>10</v>
      </c>
      <c r="F87" s="202">
        <v>50</v>
      </c>
      <c r="G87" s="412" t="s">
        <v>2409</v>
      </c>
      <c r="H87" s="412" t="s">
        <v>634</v>
      </c>
      <c r="I87" s="404"/>
      <c r="J87" s="404"/>
      <c r="K87" s="404"/>
      <c r="L87" s="430">
        <v>0</v>
      </c>
      <c r="M87" s="430">
        <v>0</v>
      </c>
      <c r="N87" s="431">
        <f t="shared" si="4"/>
        <v>0</v>
      </c>
    </row>
    <row r="88" spans="1:14">
      <c r="A88" s="203">
        <v>305</v>
      </c>
      <c r="B88" s="404">
        <v>100</v>
      </c>
      <c r="C88" s="404">
        <v>50</v>
      </c>
      <c r="D88" s="404">
        <v>100</v>
      </c>
      <c r="E88" s="404">
        <v>10</v>
      </c>
      <c r="F88" s="202">
        <v>55</v>
      </c>
      <c r="G88" s="412" t="s">
        <v>2410</v>
      </c>
      <c r="H88" s="412" t="s">
        <v>635</v>
      </c>
      <c r="I88" s="404"/>
      <c r="J88" s="404"/>
      <c r="K88" s="404"/>
      <c r="L88" s="430">
        <v>0</v>
      </c>
      <c r="M88" s="430">
        <v>0</v>
      </c>
      <c r="N88" s="431">
        <f t="shared" si="4"/>
        <v>0</v>
      </c>
    </row>
    <row r="89" spans="1:14">
      <c r="A89" s="203">
        <v>305</v>
      </c>
      <c r="B89" s="404">
        <v>100</v>
      </c>
      <c r="C89" s="404">
        <v>50</v>
      </c>
      <c r="D89" s="404">
        <v>100</v>
      </c>
      <c r="E89" s="403">
        <v>20</v>
      </c>
      <c r="F89" s="403">
        <v>0</v>
      </c>
      <c r="G89" s="426" t="s">
        <v>2411</v>
      </c>
      <c r="H89" s="426" t="s">
        <v>636</v>
      </c>
      <c r="I89" s="404" t="s">
        <v>637</v>
      </c>
      <c r="J89" s="403"/>
      <c r="K89" s="403"/>
      <c r="L89" s="422">
        <v>0</v>
      </c>
      <c r="M89" s="422">
        <v>0</v>
      </c>
      <c r="N89" s="423"/>
    </row>
    <row r="90" spans="1:14">
      <c r="A90" s="203">
        <v>305</v>
      </c>
      <c r="B90" s="404">
        <v>100</v>
      </c>
      <c r="C90" s="404">
        <v>50</v>
      </c>
      <c r="D90" s="404">
        <v>100</v>
      </c>
      <c r="E90" s="403">
        <v>20</v>
      </c>
      <c r="F90" s="202">
        <v>5</v>
      </c>
      <c r="G90" s="412" t="s">
        <v>2412</v>
      </c>
      <c r="H90" s="412" t="s">
        <v>625</v>
      </c>
      <c r="I90" s="404"/>
      <c r="J90" s="404"/>
      <c r="K90" s="404"/>
      <c r="L90" s="420">
        <v>0</v>
      </c>
      <c r="M90" s="420">
        <v>0</v>
      </c>
      <c r="N90" s="421">
        <f t="shared" ref="N90:N100" si="5">+L90-M90</f>
        <v>0</v>
      </c>
    </row>
    <row r="91" spans="1:14">
      <c r="A91" s="203">
        <v>305</v>
      </c>
      <c r="B91" s="404">
        <v>100</v>
      </c>
      <c r="C91" s="404">
        <v>50</v>
      </c>
      <c r="D91" s="404">
        <v>100</v>
      </c>
      <c r="E91" s="403">
        <v>20</v>
      </c>
      <c r="F91" s="202">
        <v>10</v>
      </c>
      <c r="G91" s="412" t="s">
        <v>2413</v>
      </c>
      <c r="H91" s="412" t="s">
        <v>626</v>
      </c>
      <c r="I91" s="404"/>
      <c r="J91" s="404"/>
      <c r="K91" s="404"/>
      <c r="L91" s="420">
        <v>0</v>
      </c>
      <c r="M91" s="420">
        <v>0</v>
      </c>
      <c r="N91" s="421">
        <f t="shared" si="5"/>
        <v>0</v>
      </c>
    </row>
    <row r="92" spans="1:14">
      <c r="A92" s="203">
        <v>305</v>
      </c>
      <c r="B92" s="404">
        <v>100</v>
      </c>
      <c r="C92" s="404">
        <v>50</v>
      </c>
      <c r="D92" s="404">
        <v>100</v>
      </c>
      <c r="E92" s="403">
        <v>20</v>
      </c>
      <c r="F92" s="202">
        <v>15</v>
      </c>
      <c r="G92" s="412" t="s">
        <v>2414</v>
      </c>
      <c r="H92" s="412" t="s">
        <v>627</v>
      </c>
      <c r="I92" s="404"/>
      <c r="J92" s="404"/>
      <c r="K92" s="404"/>
      <c r="L92" s="420">
        <v>0</v>
      </c>
      <c r="M92" s="420">
        <v>0</v>
      </c>
      <c r="N92" s="421">
        <f t="shared" si="5"/>
        <v>0</v>
      </c>
    </row>
    <row r="93" spans="1:14">
      <c r="A93" s="203">
        <v>305</v>
      </c>
      <c r="B93" s="404">
        <v>100</v>
      </c>
      <c r="C93" s="404">
        <v>50</v>
      </c>
      <c r="D93" s="404">
        <v>100</v>
      </c>
      <c r="E93" s="403">
        <v>20</v>
      </c>
      <c r="F93" s="202">
        <v>20</v>
      </c>
      <c r="G93" s="412" t="s">
        <v>2415</v>
      </c>
      <c r="H93" s="412" t="s">
        <v>628</v>
      </c>
      <c r="I93" s="404"/>
      <c r="J93" s="404"/>
      <c r="K93" s="404"/>
      <c r="L93" s="430">
        <v>0</v>
      </c>
      <c r="M93" s="430">
        <v>0</v>
      </c>
      <c r="N93" s="431">
        <f t="shared" si="5"/>
        <v>0</v>
      </c>
    </row>
    <row r="94" spans="1:14">
      <c r="A94" s="203">
        <v>305</v>
      </c>
      <c r="B94" s="404">
        <v>100</v>
      </c>
      <c r="C94" s="404">
        <v>50</v>
      </c>
      <c r="D94" s="404">
        <v>100</v>
      </c>
      <c r="E94" s="403">
        <v>20</v>
      </c>
      <c r="F94" s="202">
        <v>25</v>
      </c>
      <c r="G94" s="412" t="s">
        <v>2416</v>
      </c>
      <c r="H94" s="412" t="s">
        <v>629</v>
      </c>
      <c r="I94" s="404"/>
      <c r="J94" s="404"/>
      <c r="K94" s="404"/>
      <c r="L94" s="430">
        <v>0</v>
      </c>
      <c r="M94" s="430">
        <v>0</v>
      </c>
      <c r="N94" s="431">
        <f t="shared" si="5"/>
        <v>0</v>
      </c>
    </row>
    <row r="95" spans="1:14">
      <c r="A95" s="203">
        <v>305</v>
      </c>
      <c r="B95" s="404">
        <v>100</v>
      </c>
      <c r="C95" s="404">
        <v>50</v>
      </c>
      <c r="D95" s="404">
        <v>100</v>
      </c>
      <c r="E95" s="403">
        <v>20</v>
      </c>
      <c r="F95" s="202">
        <v>30</v>
      </c>
      <c r="G95" s="412" t="s">
        <v>2417</v>
      </c>
      <c r="H95" s="412" t="s">
        <v>630</v>
      </c>
      <c r="I95" s="404"/>
      <c r="J95" s="404"/>
      <c r="K95" s="404"/>
      <c r="L95" s="420">
        <v>0</v>
      </c>
      <c r="M95" s="420">
        <v>0</v>
      </c>
      <c r="N95" s="421">
        <f t="shared" si="5"/>
        <v>0</v>
      </c>
    </row>
    <row r="96" spans="1:14">
      <c r="A96" s="203">
        <v>305</v>
      </c>
      <c r="B96" s="404">
        <v>100</v>
      </c>
      <c r="C96" s="404">
        <v>50</v>
      </c>
      <c r="D96" s="404">
        <v>100</v>
      </c>
      <c r="E96" s="403">
        <v>20</v>
      </c>
      <c r="F96" s="202">
        <v>35</v>
      </c>
      <c r="G96" s="412" t="s">
        <v>2418</v>
      </c>
      <c r="H96" s="412" t="s">
        <v>631</v>
      </c>
      <c r="I96" s="404"/>
      <c r="J96" s="404"/>
      <c r="K96" s="404"/>
      <c r="L96" s="420">
        <v>0</v>
      </c>
      <c r="M96" s="420">
        <v>0</v>
      </c>
      <c r="N96" s="421">
        <f t="shared" si="5"/>
        <v>0</v>
      </c>
    </row>
    <row r="97" spans="1:14">
      <c r="A97" s="203">
        <v>305</v>
      </c>
      <c r="B97" s="404">
        <v>100</v>
      </c>
      <c r="C97" s="404">
        <v>50</v>
      </c>
      <c r="D97" s="404">
        <v>100</v>
      </c>
      <c r="E97" s="403">
        <v>20</v>
      </c>
      <c r="F97" s="202">
        <v>40</v>
      </c>
      <c r="G97" s="412" t="s">
        <v>2419</v>
      </c>
      <c r="H97" s="412" t="s">
        <v>632</v>
      </c>
      <c r="I97" s="404"/>
      <c r="J97" s="404"/>
      <c r="K97" s="404"/>
      <c r="L97" s="420">
        <v>0</v>
      </c>
      <c r="M97" s="420">
        <v>0</v>
      </c>
      <c r="N97" s="421">
        <f t="shared" si="5"/>
        <v>0</v>
      </c>
    </row>
    <row r="98" spans="1:14">
      <c r="A98" s="203">
        <v>305</v>
      </c>
      <c r="B98" s="404">
        <v>100</v>
      </c>
      <c r="C98" s="404">
        <v>50</v>
      </c>
      <c r="D98" s="404">
        <v>100</v>
      </c>
      <c r="E98" s="403">
        <v>20</v>
      </c>
      <c r="F98" s="202">
        <v>45</v>
      </c>
      <c r="G98" s="412" t="s">
        <v>2420</v>
      </c>
      <c r="H98" s="412" t="s">
        <v>633</v>
      </c>
      <c r="I98" s="404"/>
      <c r="J98" s="404"/>
      <c r="K98" s="404"/>
      <c r="L98" s="430">
        <v>0</v>
      </c>
      <c r="M98" s="430">
        <v>0</v>
      </c>
      <c r="N98" s="431">
        <f t="shared" si="5"/>
        <v>0</v>
      </c>
    </row>
    <row r="99" spans="1:14">
      <c r="A99" s="203">
        <v>305</v>
      </c>
      <c r="B99" s="404">
        <v>100</v>
      </c>
      <c r="C99" s="404">
        <v>50</v>
      </c>
      <c r="D99" s="404">
        <v>100</v>
      </c>
      <c r="E99" s="403">
        <v>20</v>
      </c>
      <c r="F99" s="202">
        <v>50</v>
      </c>
      <c r="G99" s="412" t="s">
        <v>2421</v>
      </c>
      <c r="H99" s="412" t="s">
        <v>634</v>
      </c>
      <c r="I99" s="404"/>
      <c r="J99" s="404"/>
      <c r="K99" s="404"/>
      <c r="L99" s="430">
        <v>0</v>
      </c>
      <c r="M99" s="430">
        <v>0</v>
      </c>
      <c r="N99" s="431">
        <f t="shared" si="5"/>
        <v>0</v>
      </c>
    </row>
    <row r="100" spans="1:14">
      <c r="A100" s="203">
        <v>305</v>
      </c>
      <c r="B100" s="404">
        <v>100</v>
      </c>
      <c r="C100" s="404">
        <v>50</v>
      </c>
      <c r="D100" s="404">
        <v>100</v>
      </c>
      <c r="E100" s="403">
        <v>20</v>
      </c>
      <c r="F100" s="202">
        <v>55</v>
      </c>
      <c r="G100" s="412" t="s">
        <v>2422</v>
      </c>
      <c r="H100" s="412" t="s">
        <v>635</v>
      </c>
      <c r="I100" s="404"/>
      <c r="J100" s="404"/>
      <c r="K100" s="404"/>
      <c r="L100" s="420">
        <v>0</v>
      </c>
      <c r="M100" s="420">
        <v>0</v>
      </c>
      <c r="N100" s="421">
        <f t="shared" si="5"/>
        <v>0</v>
      </c>
    </row>
    <row r="101" spans="1:14">
      <c r="A101" s="203">
        <v>305</v>
      </c>
      <c r="B101" s="404">
        <v>100</v>
      </c>
      <c r="C101" s="404">
        <v>50</v>
      </c>
      <c r="D101" s="404">
        <v>100</v>
      </c>
      <c r="E101" s="404">
        <v>30</v>
      </c>
      <c r="F101" s="404">
        <v>0</v>
      </c>
      <c r="G101" s="413" t="s">
        <v>2423</v>
      </c>
      <c r="H101" s="413" t="s">
        <v>638</v>
      </c>
      <c r="I101" s="404" t="s">
        <v>639</v>
      </c>
      <c r="J101" s="403"/>
      <c r="K101" s="403"/>
      <c r="L101" s="422">
        <v>0</v>
      </c>
      <c r="M101" s="422">
        <v>0</v>
      </c>
      <c r="N101" s="423"/>
    </row>
    <row r="102" spans="1:14" ht="25.5">
      <c r="A102" s="203">
        <v>305</v>
      </c>
      <c r="B102" s="404">
        <v>100</v>
      </c>
      <c r="C102" s="404">
        <v>50</v>
      </c>
      <c r="D102" s="404">
        <v>100</v>
      </c>
      <c r="E102" s="404">
        <v>30</v>
      </c>
      <c r="F102" s="202">
        <v>5</v>
      </c>
      <c r="G102" s="412" t="s">
        <v>2424</v>
      </c>
      <c r="H102" s="412" t="s">
        <v>640</v>
      </c>
      <c r="I102" s="404"/>
      <c r="J102" s="404"/>
      <c r="K102" s="404"/>
      <c r="L102" s="430">
        <v>0</v>
      </c>
      <c r="M102" s="430">
        <v>0</v>
      </c>
      <c r="N102" s="431">
        <f t="shared" ref="N102:N115" si="6">+L102-M102</f>
        <v>0</v>
      </c>
    </row>
    <row r="103" spans="1:14" ht="25.5">
      <c r="A103" s="203">
        <v>305</v>
      </c>
      <c r="B103" s="404">
        <v>100</v>
      </c>
      <c r="C103" s="404">
        <v>50</v>
      </c>
      <c r="D103" s="404">
        <v>100</v>
      </c>
      <c r="E103" s="404">
        <v>30</v>
      </c>
      <c r="F103" s="202">
        <v>10</v>
      </c>
      <c r="G103" s="412" t="s">
        <v>2425</v>
      </c>
      <c r="H103" s="412" t="s">
        <v>641</v>
      </c>
      <c r="I103" s="404"/>
      <c r="J103" s="404"/>
      <c r="K103" s="404"/>
      <c r="L103" s="430">
        <v>0</v>
      </c>
      <c r="M103" s="430">
        <v>0</v>
      </c>
      <c r="N103" s="431">
        <f t="shared" si="6"/>
        <v>0</v>
      </c>
    </row>
    <row r="104" spans="1:14">
      <c r="A104" s="203">
        <v>305</v>
      </c>
      <c r="B104" s="404">
        <v>100</v>
      </c>
      <c r="C104" s="404">
        <v>50</v>
      </c>
      <c r="D104" s="404">
        <v>100</v>
      </c>
      <c r="E104" s="404">
        <v>30</v>
      </c>
      <c r="F104" s="202">
        <v>15</v>
      </c>
      <c r="G104" s="412" t="s">
        <v>2426</v>
      </c>
      <c r="H104" s="412" t="s">
        <v>642</v>
      </c>
      <c r="I104" s="404"/>
      <c r="J104" s="404"/>
      <c r="K104" s="404"/>
      <c r="L104" s="420">
        <v>0</v>
      </c>
      <c r="M104" s="420">
        <v>0</v>
      </c>
      <c r="N104" s="421">
        <f t="shared" si="6"/>
        <v>0</v>
      </c>
    </row>
    <row r="105" spans="1:14" ht="25.5">
      <c r="A105" s="203">
        <v>305</v>
      </c>
      <c r="B105" s="404">
        <v>100</v>
      </c>
      <c r="C105" s="404">
        <v>50</v>
      </c>
      <c r="D105" s="404">
        <v>100</v>
      </c>
      <c r="E105" s="404">
        <v>30</v>
      </c>
      <c r="F105" s="202">
        <v>20</v>
      </c>
      <c r="G105" s="412" t="s">
        <v>2427</v>
      </c>
      <c r="H105" s="412" t="s">
        <v>643</v>
      </c>
      <c r="I105" s="404"/>
      <c r="J105" s="404"/>
      <c r="K105" s="404"/>
      <c r="L105" s="430">
        <v>0</v>
      </c>
      <c r="M105" s="430">
        <v>0</v>
      </c>
      <c r="N105" s="431">
        <f t="shared" si="6"/>
        <v>0</v>
      </c>
    </row>
    <row r="106" spans="1:14" ht="25.5">
      <c r="A106" s="203">
        <v>305</v>
      </c>
      <c r="B106" s="404">
        <v>100</v>
      </c>
      <c r="C106" s="404">
        <v>50</v>
      </c>
      <c r="D106" s="404">
        <v>100</v>
      </c>
      <c r="E106" s="404">
        <v>30</v>
      </c>
      <c r="F106" s="202">
        <v>25</v>
      </c>
      <c r="G106" s="412" t="s">
        <v>2428</v>
      </c>
      <c r="H106" s="412" t="s">
        <v>644</v>
      </c>
      <c r="I106" s="404"/>
      <c r="J106" s="404"/>
      <c r="K106" s="404"/>
      <c r="L106" s="430">
        <v>0</v>
      </c>
      <c r="M106" s="430">
        <v>0</v>
      </c>
      <c r="N106" s="431">
        <f t="shared" si="6"/>
        <v>0</v>
      </c>
    </row>
    <row r="107" spans="1:14" ht="25.5">
      <c r="A107" s="203">
        <v>305</v>
      </c>
      <c r="B107" s="404">
        <v>100</v>
      </c>
      <c r="C107" s="404">
        <v>50</v>
      </c>
      <c r="D107" s="404">
        <v>100</v>
      </c>
      <c r="E107" s="404">
        <v>30</v>
      </c>
      <c r="F107" s="202">
        <v>30</v>
      </c>
      <c r="G107" s="412" t="s">
        <v>2429</v>
      </c>
      <c r="H107" s="412" t="s">
        <v>645</v>
      </c>
      <c r="I107" s="404"/>
      <c r="J107" s="404"/>
      <c r="K107" s="404"/>
      <c r="L107" s="420">
        <v>0</v>
      </c>
      <c r="M107" s="420">
        <v>0</v>
      </c>
      <c r="N107" s="421">
        <f t="shared" si="6"/>
        <v>0</v>
      </c>
    </row>
    <row r="108" spans="1:14" ht="25.5">
      <c r="A108" s="203">
        <v>305</v>
      </c>
      <c r="B108" s="404">
        <v>100</v>
      </c>
      <c r="C108" s="404">
        <v>50</v>
      </c>
      <c r="D108" s="404">
        <v>100</v>
      </c>
      <c r="E108" s="404">
        <v>30</v>
      </c>
      <c r="F108" s="202">
        <v>35</v>
      </c>
      <c r="G108" s="412" t="s">
        <v>2430</v>
      </c>
      <c r="H108" s="412" t="s">
        <v>646</v>
      </c>
      <c r="I108" s="404"/>
      <c r="J108" s="404"/>
      <c r="K108" s="404"/>
      <c r="L108" s="430">
        <v>0</v>
      </c>
      <c r="M108" s="430">
        <v>0</v>
      </c>
      <c r="N108" s="431">
        <f t="shared" si="6"/>
        <v>0</v>
      </c>
    </row>
    <row r="109" spans="1:14">
      <c r="A109" s="203">
        <v>305</v>
      </c>
      <c r="B109" s="404">
        <v>100</v>
      </c>
      <c r="C109" s="404">
        <v>50</v>
      </c>
      <c r="D109" s="404">
        <v>100</v>
      </c>
      <c r="E109" s="404">
        <v>30</v>
      </c>
      <c r="F109" s="202">
        <v>40</v>
      </c>
      <c r="G109" s="412" t="s">
        <v>2431</v>
      </c>
      <c r="H109" s="412" t="s">
        <v>647</v>
      </c>
      <c r="I109" s="404"/>
      <c r="J109" s="404"/>
      <c r="K109" s="404"/>
      <c r="L109" s="430">
        <v>0</v>
      </c>
      <c r="M109" s="430">
        <v>0</v>
      </c>
      <c r="N109" s="431">
        <f t="shared" si="6"/>
        <v>0</v>
      </c>
    </row>
    <row r="110" spans="1:14" ht="25.5">
      <c r="A110" s="203">
        <v>305</v>
      </c>
      <c r="B110" s="404">
        <v>100</v>
      </c>
      <c r="C110" s="404">
        <v>50</v>
      </c>
      <c r="D110" s="404">
        <v>100</v>
      </c>
      <c r="E110" s="404">
        <v>30</v>
      </c>
      <c r="F110" s="202">
        <v>45</v>
      </c>
      <c r="G110" s="412" t="s">
        <v>2432</v>
      </c>
      <c r="H110" s="412" t="s">
        <v>648</v>
      </c>
      <c r="I110" s="404"/>
      <c r="J110" s="404"/>
      <c r="K110" s="404"/>
      <c r="L110" s="420">
        <v>0</v>
      </c>
      <c r="M110" s="420">
        <v>0</v>
      </c>
      <c r="N110" s="421">
        <f t="shared" si="6"/>
        <v>0</v>
      </c>
    </row>
    <row r="111" spans="1:14" ht="25.5">
      <c r="A111" s="203">
        <v>305</v>
      </c>
      <c r="B111" s="404">
        <v>100</v>
      </c>
      <c r="C111" s="404">
        <v>50</v>
      </c>
      <c r="D111" s="404">
        <v>100</v>
      </c>
      <c r="E111" s="404">
        <v>30</v>
      </c>
      <c r="F111" s="202">
        <v>50</v>
      </c>
      <c r="G111" s="412" t="s">
        <v>2433</v>
      </c>
      <c r="H111" s="412" t="s">
        <v>649</v>
      </c>
      <c r="I111" s="404"/>
      <c r="J111" s="404"/>
      <c r="K111" s="404"/>
      <c r="L111" s="430">
        <v>0</v>
      </c>
      <c r="M111" s="430">
        <v>0</v>
      </c>
      <c r="N111" s="431">
        <f t="shared" si="6"/>
        <v>0</v>
      </c>
    </row>
    <row r="112" spans="1:14" ht="25.5">
      <c r="A112" s="203">
        <v>305</v>
      </c>
      <c r="B112" s="404">
        <v>100</v>
      </c>
      <c r="C112" s="404">
        <v>50</v>
      </c>
      <c r="D112" s="404">
        <v>100</v>
      </c>
      <c r="E112" s="404">
        <v>30</v>
      </c>
      <c r="F112" s="202">
        <v>55</v>
      </c>
      <c r="G112" s="412" t="s">
        <v>2434</v>
      </c>
      <c r="H112" s="412" t="s">
        <v>650</v>
      </c>
      <c r="I112" s="404"/>
      <c r="J112" s="404"/>
      <c r="K112" s="404"/>
      <c r="L112" s="430">
        <v>0</v>
      </c>
      <c r="M112" s="430">
        <v>0</v>
      </c>
      <c r="N112" s="431">
        <f t="shared" si="6"/>
        <v>0</v>
      </c>
    </row>
    <row r="113" spans="1:14" ht="25.5">
      <c r="A113" s="203">
        <v>305</v>
      </c>
      <c r="B113" s="404">
        <v>100</v>
      </c>
      <c r="C113" s="404">
        <v>50</v>
      </c>
      <c r="D113" s="404">
        <v>100</v>
      </c>
      <c r="E113" s="404">
        <v>30</v>
      </c>
      <c r="F113" s="202">
        <v>60</v>
      </c>
      <c r="G113" s="412" t="s">
        <v>2435</v>
      </c>
      <c r="H113" s="412" t="s">
        <v>651</v>
      </c>
      <c r="I113" s="404"/>
      <c r="J113" s="404"/>
      <c r="K113" s="404"/>
      <c r="L113" s="430">
        <v>0</v>
      </c>
      <c r="M113" s="430">
        <v>0</v>
      </c>
      <c r="N113" s="431">
        <f t="shared" si="6"/>
        <v>0</v>
      </c>
    </row>
    <row r="114" spans="1:14" ht="25.5">
      <c r="A114" s="203">
        <v>305</v>
      </c>
      <c r="B114" s="404">
        <v>100</v>
      </c>
      <c r="C114" s="404">
        <v>50</v>
      </c>
      <c r="D114" s="404">
        <v>100</v>
      </c>
      <c r="E114" s="404">
        <v>30</v>
      </c>
      <c r="F114" s="202">
        <v>65</v>
      </c>
      <c r="G114" s="412" t="s">
        <v>2436</v>
      </c>
      <c r="H114" s="412" t="s">
        <v>652</v>
      </c>
      <c r="I114" s="404"/>
      <c r="J114" s="404"/>
      <c r="K114" s="404"/>
      <c r="L114" s="430">
        <v>0</v>
      </c>
      <c r="M114" s="430">
        <v>0</v>
      </c>
      <c r="N114" s="431">
        <f t="shared" si="6"/>
        <v>0</v>
      </c>
    </row>
    <row r="115" spans="1:14">
      <c r="A115" s="203">
        <v>305</v>
      </c>
      <c r="B115" s="404">
        <v>100</v>
      </c>
      <c r="C115" s="404">
        <v>50</v>
      </c>
      <c r="D115" s="404">
        <v>100</v>
      </c>
      <c r="E115" s="404">
        <v>30</v>
      </c>
      <c r="F115" s="202">
        <v>70</v>
      </c>
      <c r="G115" s="412" t="s">
        <v>2437</v>
      </c>
      <c r="H115" s="412" t="s">
        <v>653</v>
      </c>
      <c r="I115" s="404"/>
      <c r="J115" s="404"/>
      <c r="K115" s="404"/>
      <c r="L115" s="420">
        <v>0</v>
      </c>
      <c r="M115" s="420">
        <v>0</v>
      </c>
      <c r="N115" s="421">
        <f t="shared" si="6"/>
        <v>0</v>
      </c>
    </row>
    <row r="116" spans="1:14">
      <c r="A116" s="203">
        <v>305</v>
      </c>
      <c r="B116" s="404">
        <v>100</v>
      </c>
      <c r="C116" s="404">
        <v>50</v>
      </c>
      <c r="D116" s="404">
        <v>100</v>
      </c>
      <c r="E116" s="404">
        <v>40</v>
      </c>
      <c r="F116" s="404">
        <v>0</v>
      </c>
      <c r="G116" s="413" t="s">
        <v>2438</v>
      </c>
      <c r="H116" s="413" t="s">
        <v>654</v>
      </c>
      <c r="I116" s="404" t="s">
        <v>655</v>
      </c>
      <c r="J116" s="403"/>
      <c r="K116" s="403"/>
      <c r="L116" s="422">
        <v>0</v>
      </c>
      <c r="M116" s="422">
        <v>0</v>
      </c>
      <c r="N116" s="423"/>
    </row>
    <row r="117" spans="1:14">
      <c r="A117" s="203">
        <v>305</v>
      </c>
      <c r="B117" s="404">
        <v>100</v>
      </c>
      <c r="C117" s="404">
        <v>50</v>
      </c>
      <c r="D117" s="404">
        <v>100</v>
      </c>
      <c r="E117" s="404">
        <v>40</v>
      </c>
      <c r="F117" s="202">
        <v>5</v>
      </c>
      <c r="G117" s="412" t="s">
        <v>2439</v>
      </c>
      <c r="H117" s="412" t="s">
        <v>656</v>
      </c>
      <c r="I117" s="404"/>
      <c r="J117" s="404"/>
      <c r="K117" s="404"/>
      <c r="L117" s="430">
        <v>0</v>
      </c>
      <c r="M117" s="430">
        <v>0</v>
      </c>
      <c r="N117" s="431">
        <f t="shared" ref="N117:N126" si="7">+L117-M117</f>
        <v>0</v>
      </c>
    </row>
    <row r="118" spans="1:14">
      <c r="A118" s="203">
        <v>305</v>
      </c>
      <c r="B118" s="404">
        <v>100</v>
      </c>
      <c r="C118" s="404">
        <v>50</v>
      </c>
      <c r="D118" s="404">
        <v>100</v>
      </c>
      <c r="E118" s="404">
        <v>40</v>
      </c>
      <c r="F118" s="202">
        <v>10</v>
      </c>
      <c r="G118" s="412" t="s">
        <v>2440</v>
      </c>
      <c r="H118" s="412" t="s">
        <v>626</v>
      </c>
      <c r="I118" s="404"/>
      <c r="J118" s="404"/>
      <c r="K118" s="404"/>
      <c r="L118" s="420">
        <v>0</v>
      </c>
      <c r="M118" s="420">
        <v>0</v>
      </c>
      <c r="N118" s="421">
        <f t="shared" si="7"/>
        <v>0</v>
      </c>
    </row>
    <row r="119" spans="1:14">
      <c r="A119" s="203">
        <v>305</v>
      </c>
      <c r="B119" s="404">
        <v>100</v>
      </c>
      <c r="C119" s="404">
        <v>50</v>
      </c>
      <c r="D119" s="404">
        <v>100</v>
      </c>
      <c r="E119" s="404">
        <v>40</v>
      </c>
      <c r="F119" s="202">
        <v>15</v>
      </c>
      <c r="G119" s="412" t="s">
        <v>2441</v>
      </c>
      <c r="H119" s="412" t="s">
        <v>629</v>
      </c>
      <c r="I119" s="404"/>
      <c r="J119" s="404"/>
      <c r="K119" s="404"/>
      <c r="L119" s="430">
        <v>0</v>
      </c>
      <c r="M119" s="430">
        <v>0</v>
      </c>
      <c r="N119" s="431">
        <f t="shared" si="7"/>
        <v>0</v>
      </c>
    </row>
    <row r="120" spans="1:14">
      <c r="A120" s="203">
        <v>305</v>
      </c>
      <c r="B120" s="404">
        <v>100</v>
      </c>
      <c r="C120" s="404">
        <v>50</v>
      </c>
      <c r="D120" s="404">
        <v>100</v>
      </c>
      <c r="E120" s="404">
        <v>40</v>
      </c>
      <c r="F120" s="202">
        <v>20</v>
      </c>
      <c r="G120" s="412" t="s">
        <v>2442</v>
      </c>
      <c r="H120" s="412" t="s">
        <v>630</v>
      </c>
      <c r="I120" s="404"/>
      <c r="J120" s="404"/>
      <c r="K120" s="404"/>
      <c r="L120" s="430">
        <v>0</v>
      </c>
      <c r="M120" s="430">
        <v>0</v>
      </c>
      <c r="N120" s="431">
        <f t="shared" si="7"/>
        <v>0</v>
      </c>
    </row>
    <row r="121" spans="1:14">
      <c r="A121" s="203">
        <v>305</v>
      </c>
      <c r="B121" s="404">
        <v>100</v>
      </c>
      <c r="C121" s="404">
        <v>50</v>
      </c>
      <c r="D121" s="404">
        <v>100</v>
      </c>
      <c r="E121" s="404">
        <v>40</v>
      </c>
      <c r="F121" s="202">
        <v>25</v>
      </c>
      <c r="G121" s="412" t="s">
        <v>2443</v>
      </c>
      <c r="H121" s="412" t="s">
        <v>631</v>
      </c>
      <c r="I121" s="404"/>
      <c r="J121" s="404"/>
      <c r="K121" s="404"/>
      <c r="L121" s="420">
        <v>0</v>
      </c>
      <c r="M121" s="420">
        <v>0</v>
      </c>
      <c r="N121" s="421">
        <f t="shared" si="7"/>
        <v>0</v>
      </c>
    </row>
    <row r="122" spans="1:14">
      <c r="A122" s="203">
        <v>305</v>
      </c>
      <c r="B122" s="404">
        <v>100</v>
      </c>
      <c r="C122" s="404">
        <v>50</v>
      </c>
      <c r="D122" s="404">
        <v>100</v>
      </c>
      <c r="E122" s="404">
        <v>40</v>
      </c>
      <c r="F122" s="202">
        <v>30</v>
      </c>
      <c r="G122" s="412" t="s">
        <v>2444</v>
      </c>
      <c r="H122" s="412" t="s">
        <v>634</v>
      </c>
      <c r="I122" s="404"/>
      <c r="J122" s="404"/>
      <c r="K122" s="404"/>
      <c r="L122" s="430">
        <v>0</v>
      </c>
      <c r="M122" s="430">
        <v>0</v>
      </c>
      <c r="N122" s="431">
        <f t="shared" si="7"/>
        <v>0</v>
      </c>
    </row>
    <row r="123" spans="1:14">
      <c r="A123" s="203">
        <v>305</v>
      </c>
      <c r="B123" s="404">
        <v>100</v>
      </c>
      <c r="C123" s="404">
        <v>50</v>
      </c>
      <c r="D123" s="404">
        <v>100</v>
      </c>
      <c r="E123" s="404">
        <v>40</v>
      </c>
      <c r="F123" s="202">
        <v>35</v>
      </c>
      <c r="G123" s="412" t="s">
        <v>2445</v>
      </c>
      <c r="H123" s="412" t="s">
        <v>635</v>
      </c>
      <c r="I123" s="404"/>
      <c r="J123" s="404"/>
      <c r="K123" s="404"/>
      <c r="L123" s="420">
        <v>0</v>
      </c>
      <c r="M123" s="420">
        <v>0</v>
      </c>
      <c r="N123" s="421">
        <f t="shared" si="7"/>
        <v>0</v>
      </c>
    </row>
    <row r="124" spans="1:14">
      <c r="A124" s="203">
        <v>305</v>
      </c>
      <c r="B124" s="404">
        <v>100</v>
      </c>
      <c r="C124" s="404">
        <v>50</v>
      </c>
      <c r="D124" s="404">
        <v>100</v>
      </c>
      <c r="E124" s="404">
        <v>40</v>
      </c>
      <c r="F124" s="202">
        <v>40</v>
      </c>
      <c r="G124" s="412" t="s">
        <v>2446</v>
      </c>
      <c r="H124" s="412" t="s">
        <v>657</v>
      </c>
      <c r="I124" s="404"/>
      <c r="J124" s="404"/>
      <c r="K124" s="404"/>
      <c r="L124" s="430">
        <v>0</v>
      </c>
      <c r="M124" s="430">
        <v>0</v>
      </c>
      <c r="N124" s="431">
        <f t="shared" si="7"/>
        <v>0</v>
      </c>
    </row>
    <row r="125" spans="1:14" ht="25.5">
      <c r="A125" s="203">
        <v>305</v>
      </c>
      <c r="B125" s="404">
        <v>100</v>
      </c>
      <c r="C125" s="404">
        <v>50</v>
      </c>
      <c r="D125" s="404">
        <v>200</v>
      </c>
      <c r="E125" s="202">
        <v>0</v>
      </c>
      <c r="F125" s="202">
        <v>0</v>
      </c>
      <c r="G125" s="412" t="s">
        <v>2447</v>
      </c>
      <c r="H125" s="412" t="s">
        <v>658</v>
      </c>
      <c r="I125" s="414" t="s">
        <v>659</v>
      </c>
      <c r="J125" s="414" t="s">
        <v>1538</v>
      </c>
      <c r="K125" s="414"/>
      <c r="L125" s="420">
        <v>0</v>
      </c>
      <c r="M125" s="420">
        <v>0</v>
      </c>
      <c r="N125" s="421">
        <f t="shared" si="7"/>
        <v>0</v>
      </c>
    </row>
    <row r="126" spans="1:14" ht="25.5">
      <c r="A126" s="203">
        <v>305</v>
      </c>
      <c r="B126" s="404">
        <v>100</v>
      </c>
      <c r="C126" s="404">
        <v>50</v>
      </c>
      <c r="D126" s="202">
        <v>300</v>
      </c>
      <c r="E126" s="404">
        <v>0</v>
      </c>
      <c r="F126" s="404">
        <v>0</v>
      </c>
      <c r="G126" s="412" t="s">
        <v>2448</v>
      </c>
      <c r="H126" s="412" t="s">
        <v>660</v>
      </c>
      <c r="I126" s="404" t="s">
        <v>661</v>
      </c>
      <c r="J126" s="404" t="s">
        <v>1583</v>
      </c>
      <c r="K126" s="404"/>
      <c r="L126" s="430">
        <v>0</v>
      </c>
      <c r="M126" s="430">
        <v>0</v>
      </c>
      <c r="N126" s="431">
        <f t="shared" si="7"/>
        <v>0</v>
      </c>
    </row>
    <row r="127" spans="1:14">
      <c r="A127" s="203">
        <v>305</v>
      </c>
      <c r="B127" s="404">
        <v>100</v>
      </c>
      <c r="C127" s="404">
        <v>100</v>
      </c>
      <c r="D127" s="404">
        <v>0</v>
      </c>
      <c r="E127" s="404">
        <v>0</v>
      </c>
      <c r="F127" s="404">
        <v>0</v>
      </c>
      <c r="G127" s="413" t="s">
        <v>2449</v>
      </c>
      <c r="H127" s="413" t="s">
        <v>662</v>
      </c>
      <c r="I127" s="404" t="s">
        <v>663</v>
      </c>
      <c r="J127" s="403"/>
      <c r="K127" s="403"/>
      <c r="L127" s="422">
        <v>0</v>
      </c>
      <c r="M127" s="422">
        <v>0</v>
      </c>
      <c r="N127" s="423"/>
    </row>
    <row r="128" spans="1:14">
      <c r="A128" s="203">
        <v>305</v>
      </c>
      <c r="B128" s="404">
        <v>100</v>
      </c>
      <c r="C128" s="404">
        <v>100</v>
      </c>
      <c r="D128" s="404">
        <v>100</v>
      </c>
      <c r="E128" s="404">
        <v>0</v>
      </c>
      <c r="F128" s="404">
        <v>0</v>
      </c>
      <c r="G128" s="429" t="s">
        <v>2450</v>
      </c>
      <c r="H128" s="429" t="s">
        <v>621</v>
      </c>
      <c r="I128" s="404" t="s">
        <v>664</v>
      </c>
      <c r="J128" s="403"/>
      <c r="K128" s="403"/>
      <c r="L128" s="422">
        <v>0</v>
      </c>
      <c r="M128" s="422">
        <v>0</v>
      </c>
      <c r="N128" s="423"/>
    </row>
    <row r="129" spans="1:14">
      <c r="A129" s="203">
        <v>305</v>
      </c>
      <c r="B129" s="404">
        <v>100</v>
      </c>
      <c r="C129" s="404">
        <v>100</v>
      </c>
      <c r="D129" s="404">
        <v>100</v>
      </c>
      <c r="E129" s="202">
        <v>10</v>
      </c>
      <c r="F129" s="404">
        <v>0</v>
      </c>
      <c r="G129" s="412" t="s">
        <v>2451</v>
      </c>
      <c r="H129" s="412" t="s">
        <v>665</v>
      </c>
      <c r="I129" s="404"/>
      <c r="J129" s="404"/>
      <c r="K129" s="404"/>
      <c r="L129" s="420">
        <v>0</v>
      </c>
      <c r="M129" s="420">
        <v>0</v>
      </c>
      <c r="N129" s="421">
        <f>+L129-M129</f>
        <v>0</v>
      </c>
    </row>
    <row r="130" spans="1:14">
      <c r="A130" s="203">
        <v>305</v>
      </c>
      <c r="B130" s="404">
        <v>100</v>
      </c>
      <c r="C130" s="404">
        <v>100</v>
      </c>
      <c r="D130" s="404">
        <v>100</v>
      </c>
      <c r="E130" s="202">
        <v>20</v>
      </c>
      <c r="F130" s="404">
        <v>0</v>
      </c>
      <c r="G130" s="412" t="s">
        <v>2452</v>
      </c>
      <c r="H130" s="412" t="s">
        <v>666</v>
      </c>
      <c r="I130" s="404"/>
      <c r="J130" s="404"/>
      <c r="K130" s="404"/>
      <c r="L130" s="420">
        <v>0</v>
      </c>
      <c r="M130" s="420">
        <v>0</v>
      </c>
      <c r="N130" s="421">
        <f>+L130-M130</f>
        <v>0</v>
      </c>
    </row>
    <row r="131" spans="1:14" ht="25.5">
      <c r="A131" s="203">
        <v>305</v>
      </c>
      <c r="B131" s="404">
        <v>100</v>
      </c>
      <c r="C131" s="404">
        <v>100</v>
      </c>
      <c r="D131" s="404">
        <v>200</v>
      </c>
      <c r="E131" s="202">
        <v>0</v>
      </c>
      <c r="F131" s="202">
        <v>0</v>
      </c>
      <c r="G131" s="412" t="s">
        <v>2453</v>
      </c>
      <c r="H131" s="412" t="s">
        <v>667</v>
      </c>
      <c r="I131" s="414" t="s">
        <v>668</v>
      </c>
      <c r="J131" s="414" t="s">
        <v>1538</v>
      </c>
      <c r="K131" s="414"/>
      <c r="L131" s="420">
        <v>0</v>
      </c>
      <c r="M131" s="420">
        <v>0</v>
      </c>
      <c r="N131" s="421">
        <f>+L131-M131</f>
        <v>0</v>
      </c>
    </row>
    <row r="132" spans="1:14">
      <c r="A132" s="203">
        <v>305</v>
      </c>
      <c r="B132" s="404">
        <v>100</v>
      </c>
      <c r="C132" s="404">
        <v>100</v>
      </c>
      <c r="D132" s="202">
        <v>300</v>
      </c>
      <c r="E132" s="404">
        <v>0</v>
      </c>
      <c r="F132" s="404">
        <v>0</v>
      </c>
      <c r="G132" s="412" t="s">
        <v>2454</v>
      </c>
      <c r="H132" s="412" t="s">
        <v>669</v>
      </c>
      <c r="I132" s="404" t="s">
        <v>670</v>
      </c>
      <c r="J132" s="404" t="s">
        <v>1583</v>
      </c>
      <c r="K132" s="404"/>
      <c r="L132" s="420">
        <v>0</v>
      </c>
      <c r="M132" s="420">
        <v>0</v>
      </c>
      <c r="N132" s="421">
        <f>+L132-M132</f>
        <v>0</v>
      </c>
    </row>
    <row r="133" spans="1:14" ht="25.5">
      <c r="A133" s="203">
        <v>305</v>
      </c>
      <c r="B133" s="404">
        <v>100</v>
      </c>
      <c r="C133" s="404">
        <v>150</v>
      </c>
      <c r="D133" s="404">
        <v>0</v>
      </c>
      <c r="E133" s="404">
        <v>0</v>
      </c>
      <c r="F133" s="404">
        <v>0</v>
      </c>
      <c r="G133" s="413" t="s">
        <v>2455</v>
      </c>
      <c r="H133" s="413" t="s">
        <v>671</v>
      </c>
      <c r="I133" s="404" t="s">
        <v>672</v>
      </c>
      <c r="J133" s="403"/>
      <c r="K133" s="403"/>
      <c r="L133" s="422">
        <v>0</v>
      </c>
      <c r="M133" s="422">
        <v>0</v>
      </c>
      <c r="N133" s="423"/>
    </row>
    <row r="134" spans="1:14">
      <c r="A134" s="203">
        <v>305</v>
      </c>
      <c r="B134" s="404">
        <v>100</v>
      </c>
      <c r="C134" s="404">
        <v>150</v>
      </c>
      <c r="D134" s="404">
        <v>100</v>
      </c>
      <c r="E134" s="404">
        <v>0</v>
      </c>
      <c r="F134" s="404">
        <v>0</v>
      </c>
      <c r="G134" s="429" t="s">
        <v>2456</v>
      </c>
      <c r="H134" s="429" t="s">
        <v>673</v>
      </c>
      <c r="I134" s="404" t="s">
        <v>674</v>
      </c>
      <c r="J134" s="403" t="s">
        <v>1538</v>
      </c>
      <c r="K134" s="403"/>
      <c r="L134" s="422">
        <v>0</v>
      </c>
      <c r="M134" s="422">
        <v>0</v>
      </c>
      <c r="N134" s="423"/>
    </row>
    <row r="135" spans="1:14" ht="25.5">
      <c r="A135" s="203">
        <v>305</v>
      </c>
      <c r="B135" s="404">
        <v>100</v>
      </c>
      <c r="C135" s="404">
        <v>150</v>
      </c>
      <c r="D135" s="404">
        <v>100</v>
      </c>
      <c r="E135" s="202">
        <v>10</v>
      </c>
      <c r="F135" s="404">
        <v>0</v>
      </c>
      <c r="G135" s="412" t="s">
        <v>2457</v>
      </c>
      <c r="H135" s="412" t="s">
        <v>675</v>
      </c>
      <c r="I135" s="404"/>
      <c r="J135" s="404" t="s">
        <v>1538</v>
      </c>
      <c r="K135" s="404"/>
      <c r="L135" s="420">
        <v>0</v>
      </c>
      <c r="M135" s="420">
        <v>0</v>
      </c>
      <c r="N135" s="421">
        <f>+L135-M135</f>
        <v>0</v>
      </c>
    </row>
    <row r="136" spans="1:14" ht="25.5">
      <c r="A136" s="203">
        <v>305</v>
      </c>
      <c r="B136" s="404">
        <v>100</v>
      </c>
      <c r="C136" s="404">
        <v>150</v>
      </c>
      <c r="D136" s="404">
        <v>100</v>
      </c>
      <c r="E136" s="202">
        <v>20</v>
      </c>
      <c r="F136" s="404">
        <v>0</v>
      </c>
      <c r="G136" s="412" t="s">
        <v>2458</v>
      </c>
      <c r="H136" s="412" t="s">
        <v>676</v>
      </c>
      <c r="I136" s="404"/>
      <c r="J136" s="404" t="s">
        <v>1538</v>
      </c>
      <c r="K136" s="404"/>
      <c r="L136" s="420">
        <v>589</v>
      </c>
      <c r="M136" s="420">
        <v>588.6</v>
      </c>
      <c r="N136" s="421">
        <f>+L136-M136</f>
        <v>0.39999999999997726</v>
      </c>
    </row>
    <row r="137" spans="1:14" ht="38.25">
      <c r="A137" s="203">
        <v>305</v>
      </c>
      <c r="B137" s="404">
        <v>100</v>
      </c>
      <c r="C137" s="404">
        <v>150</v>
      </c>
      <c r="D137" s="404">
        <v>150</v>
      </c>
      <c r="E137" s="202">
        <v>0</v>
      </c>
      <c r="F137" s="404">
        <v>0</v>
      </c>
      <c r="G137" s="412" t="s">
        <v>2459</v>
      </c>
      <c r="H137" s="412" t="s">
        <v>677</v>
      </c>
      <c r="I137" s="404" t="s">
        <v>678</v>
      </c>
      <c r="J137" s="404" t="s">
        <v>1538</v>
      </c>
      <c r="K137" s="404"/>
      <c r="L137" s="420">
        <v>0</v>
      </c>
      <c r="M137" s="420">
        <v>0</v>
      </c>
      <c r="N137" s="421">
        <f>+L137-M137</f>
        <v>0</v>
      </c>
    </row>
    <row r="138" spans="1:14">
      <c r="A138" s="203">
        <v>305</v>
      </c>
      <c r="B138" s="404">
        <v>100</v>
      </c>
      <c r="C138" s="404">
        <v>150</v>
      </c>
      <c r="D138" s="202">
        <v>200</v>
      </c>
      <c r="E138" s="404">
        <v>0</v>
      </c>
      <c r="F138" s="404">
        <v>0</v>
      </c>
      <c r="G138" s="412" t="s">
        <v>2460</v>
      </c>
      <c r="H138" s="412" t="s">
        <v>679</v>
      </c>
      <c r="I138" s="404" t="s">
        <v>680</v>
      </c>
      <c r="J138" s="404"/>
      <c r="K138" s="404"/>
      <c r="L138" s="420">
        <v>0</v>
      </c>
      <c r="M138" s="420">
        <v>0</v>
      </c>
      <c r="N138" s="421">
        <f>+L138-M138</f>
        <v>0</v>
      </c>
    </row>
    <row r="139" spans="1:14" ht="25.5">
      <c r="A139" s="203">
        <v>305</v>
      </c>
      <c r="B139" s="404">
        <v>100</v>
      </c>
      <c r="C139" s="404">
        <v>150</v>
      </c>
      <c r="D139" s="202">
        <v>250</v>
      </c>
      <c r="E139" s="404">
        <v>0</v>
      </c>
      <c r="F139" s="404">
        <v>0</v>
      </c>
      <c r="G139" s="412" t="s">
        <v>2461</v>
      </c>
      <c r="H139" s="412" t="s">
        <v>681</v>
      </c>
      <c r="I139" s="404" t="s">
        <v>682</v>
      </c>
      <c r="J139" s="403"/>
      <c r="K139" s="403"/>
      <c r="L139" s="424">
        <v>0</v>
      </c>
      <c r="M139" s="424">
        <v>0</v>
      </c>
      <c r="N139" s="425">
        <f>+L139-M139</f>
        <v>0</v>
      </c>
    </row>
    <row r="140" spans="1:14">
      <c r="A140" s="203">
        <v>305</v>
      </c>
      <c r="B140" s="404">
        <v>100</v>
      </c>
      <c r="C140" s="404">
        <v>150</v>
      </c>
      <c r="D140" s="404">
        <v>300</v>
      </c>
      <c r="E140" s="404">
        <v>0</v>
      </c>
      <c r="F140" s="404">
        <v>0</v>
      </c>
      <c r="G140" s="429" t="s">
        <v>2462</v>
      </c>
      <c r="H140" s="429" t="s">
        <v>669</v>
      </c>
      <c r="I140" s="404" t="s">
        <v>683</v>
      </c>
      <c r="J140" s="403" t="s">
        <v>1583</v>
      </c>
      <c r="K140" s="403"/>
      <c r="L140" s="422">
        <v>0</v>
      </c>
      <c r="M140" s="422">
        <v>0</v>
      </c>
      <c r="N140" s="423"/>
    </row>
    <row r="141" spans="1:14" ht="25.5">
      <c r="A141" s="203">
        <v>305</v>
      </c>
      <c r="B141" s="404">
        <v>100</v>
      </c>
      <c r="C141" s="404">
        <v>150</v>
      </c>
      <c r="D141" s="404">
        <v>300</v>
      </c>
      <c r="E141" s="202">
        <v>10</v>
      </c>
      <c r="F141" s="404">
        <v>0</v>
      </c>
      <c r="G141" s="412" t="s">
        <v>2463</v>
      </c>
      <c r="H141" s="412" t="s">
        <v>684</v>
      </c>
      <c r="I141" s="404"/>
      <c r="J141" s="404" t="s">
        <v>1583</v>
      </c>
      <c r="K141" s="404"/>
      <c r="L141" s="420">
        <v>0</v>
      </c>
      <c r="M141" s="420">
        <v>0</v>
      </c>
      <c r="N141" s="421">
        <f>+L141-M141</f>
        <v>0</v>
      </c>
    </row>
    <row r="142" spans="1:14" ht="25.5">
      <c r="A142" s="203">
        <v>305</v>
      </c>
      <c r="B142" s="404">
        <v>100</v>
      </c>
      <c r="C142" s="404">
        <v>150</v>
      </c>
      <c r="D142" s="404">
        <v>300</v>
      </c>
      <c r="E142" s="202">
        <v>20</v>
      </c>
      <c r="F142" s="404">
        <v>0</v>
      </c>
      <c r="G142" s="412" t="s">
        <v>2464</v>
      </c>
      <c r="H142" s="412" t="s">
        <v>685</v>
      </c>
      <c r="I142" s="404"/>
      <c r="J142" s="404" t="s">
        <v>1583</v>
      </c>
      <c r="K142" s="404"/>
      <c r="L142" s="420">
        <v>0</v>
      </c>
      <c r="M142" s="420">
        <v>0</v>
      </c>
      <c r="N142" s="421">
        <f>+L142-M142</f>
        <v>0</v>
      </c>
    </row>
    <row r="143" spans="1:14" ht="25.5">
      <c r="A143" s="203">
        <v>305</v>
      </c>
      <c r="B143" s="404">
        <v>100</v>
      </c>
      <c r="C143" s="404">
        <v>150</v>
      </c>
      <c r="D143" s="404">
        <v>350</v>
      </c>
      <c r="E143" s="202">
        <v>0</v>
      </c>
      <c r="F143" s="404">
        <v>0</v>
      </c>
      <c r="G143" s="412" t="s">
        <v>2465</v>
      </c>
      <c r="H143" s="412" t="s">
        <v>686</v>
      </c>
      <c r="I143" s="404" t="s">
        <v>687</v>
      </c>
      <c r="J143" s="403" t="s">
        <v>1583</v>
      </c>
      <c r="K143" s="403"/>
      <c r="L143" s="424">
        <v>0</v>
      </c>
      <c r="M143" s="424">
        <v>0</v>
      </c>
      <c r="N143" s="425">
        <f>+L143-M143</f>
        <v>0</v>
      </c>
    </row>
    <row r="144" spans="1:14">
      <c r="A144" s="203">
        <v>305</v>
      </c>
      <c r="B144" s="404">
        <v>100</v>
      </c>
      <c r="C144" s="404">
        <v>150</v>
      </c>
      <c r="D144" s="404">
        <v>400</v>
      </c>
      <c r="E144" s="404">
        <v>0</v>
      </c>
      <c r="F144" s="404">
        <v>0</v>
      </c>
      <c r="G144" s="429" t="s">
        <v>2466</v>
      </c>
      <c r="H144" s="429" t="s">
        <v>688</v>
      </c>
      <c r="I144" s="404" t="s">
        <v>689</v>
      </c>
      <c r="J144" s="403"/>
      <c r="K144" s="403"/>
      <c r="L144" s="422">
        <v>0</v>
      </c>
      <c r="M144" s="422">
        <v>0</v>
      </c>
      <c r="N144" s="423"/>
    </row>
    <row r="145" spans="1:14">
      <c r="A145" s="203">
        <v>305</v>
      </c>
      <c r="B145" s="404">
        <v>100</v>
      </c>
      <c r="C145" s="404">
        <v>150</v>
      </c>
      <c r="D145" s="404">
        <v>400</v>
      </c>
      <c r="E145" s="202">
        <v>10</v>
      </c>
      <c r="F145" s="404">
        <v>0</v>
      </c>
      <c r="G145" s="412" t="s">
        <v>2467</v>
      </c>
      <c r="H145" s="412" t="s">
        <v>690</v>
      </c>
      <c r="I145" s="404"/>
      <c r="J145" s="404"/>
      <c r="K145" s="404"/>
      <c r="L145" s="420">
        <v>0</v>
      </c>
      <c r="M145" s="420">
        <v>0</v>
      </c>
      <c r="N145" s="421">
        <f t="shared" ref="N145:N151" si="8">+L145-M145</f>
        <v>0</v>
      </c>
    </row>
    <row r="146" spans="1:14">
      <c r="A146" s="203">
        <v>305</v>
      </c>
      <c r="B146" s="404">
        <v>100</v>
      </c>
      <c r="C146" s="404">
        <v>150</v>
      </c>
      <c r="D146" s="404">
        <v>400</v>
      </c>
      <c r="E146" s="202">
        <v>20</v>
      </c>
      <c r="F146" s="404">
        <v>0</v>
      </c>
      <c r="G146" s="412" t="s">
        <v>2468</v>
      </c>
      <c r="H146" s="412" t="s">
        <v>691</v>
      </c>
      <c r="I146" s="404"/>
      <c r="J146" s="404"/>
      <c r="K146" s="404"/>
      <c r="L146" s="420">
        <v>0</v>
      </c>
      <c r="M146" s="420">
        <v>0</v>
      </c>
      <c r="N146" s="421">
        <f t="shared" si="8"/>
        <v>0</v>
      </c>
    </row>
    <row r="147" spans="1:14">
      <c r="A147" s="203">
        <v>305</v>
      </c>
      <c r="B147" s="404">
        <v>100</v>
      </c>
      <c r="C147" s="404">
        <v>150</v>
      </c>
      <c r="D147" s="404">
        <v>400</v>
      </c>
      <c r="E147" s="202">
        <v>30</v>
      </c>
      <c r="F147" s="404">
        <v>0</v>
      </c>
      <c r="G147" s="412" t="s">
        <v>2469</v>
      </c>
      <c r="H147" s="412" t="s">
        <v>629</v>
      </c>
      <c r="I147" s="404"/>
      <c r="J147" s="404"/>
      <c r="K147" s="404"/>
      <c r="L147" s="420">
        <v>0</v>
      </c>
      <c r="M147" s="420">
        <v>0</v>
      </c>
      <c r="N147" s="421">
        <f t="shared" si="8"/>
        <v>0</v>
      </c>
    </row>
    <row r="148" spans="1:14">
      <c r="A148" s="203">
        <v>305</v>
      </c>
      <c r="B148" s="404">
        <v>100</v>
      </c>
      <c r="C148" s="404">
        <v>150</v>
      </c>
      <c r="D148" s="404">
        <v>400</v>
      </c>
      <c r="E148" s="202">
        <v>40</v>
      </c>
      <c r="F148" s="404">
        <v>0</v>
      </c>
      <c r="G148" s="412" t="s">
        <v>2470</v>
      </c>
      <c r="H148" s="412" t="s">
        <v>630</v>
      </c>
      <c r="I148" s="404"/>
      <c r="J148" s="404"/>
      <c r="K148" s="404"/>
      <c r="L148" s="420">
        <v>0</v>
      </c>
      <c r="M148" s="420">
        <v>0</v>
      </c>
      <c r="N148" s="421">
        <f t="shared" si="8"/>
        <v>0</v>
      </c>
    </row>
    <row r="149" spans="1:14">
      <c r="A149" s="203">
        <v>305</v>
      </c>
      <c r="B149" s="404">
        <v>100</v>
      </c>
      <c r="C149" s="404">
        <v>150</v>
      </c>
      <c r="D149" s="404">
        <v>400</v>
      </c>
      <c r="E149" s="202">
        <v>50</v>
      </c>
      <c r="F149" s="404">
        <v>0</v>
      </c>
      <c r="G149" s="412" t="s">
        <v>2471</v>
      </c>
      <c r="H149" s="412" t="s">
        <v>631</v>
      </c>
      <c r="I149" s="404"/>
      <c r="J149" s="404"/>
      <c r="K149" s="404"/>
      <c r="L149" s="420">
        <v>0</v>
      </c>
      <c r="M149" s="420">
        <v>0</v>
      </c>
      <c r="N149" s="421">
        <f t="shared" si="8"/>
        <v>0</v>
      </c>
    </row>
    <row r="150" spans="1:14">
      <c r="A150" s="203">
        <v>305</v>
      </c>
      <c r="B150" s="404">
        <v>100</v>
      </c>
      <c r="C150" s="404">
        <v>150</v>
      </c>
      <c r="D150" s="404">
        <v>400</v>
      </c>
      <c r="E150" s="202">
        <v>60</v>
      </c>
      <c r="F150" s="404">
        <v>0</v>
      </c>
      <c r="G150" s="412" t="s">
        <v>2472</v>
      </c>
      <c r="H150" s="412" t="s">
        <v>634</v>
      </c>
      <c r="I150" s="404"/>
      <c r="J150" s="404"/>
      <c r="K150" s="404"/>
      <c r="L150" s="420">
        <v>0</v>
      </c>
      <c r="M150" s="420">
        <v>0</v>
      </c>
      <c r="N150" s="421">
        <f t="shared" si="8"/>
        <v>0</v>
      </c>
    </row>
    <row r="151" spans="1:14">
      <c r="A151" s="203">
        <v>305</v>
      </c>
      <c r="B151" s="404">
        <v>100</v>
      </c>
      <c r="C151" s="404">
        <v>150</v>
      </c>
      <c r="D151" s="404">
        <v>400</v>
      </c>
      <c r="E151" s="202">
        <v>70</v>
      </c>
      <c r="F151" s="404">
        <v>0</v>
      </c>
      <c r="G151" s="412" t="s">
        <v>2473</v>
      </c>
      <c r="H151" s="412" t="s">
        <v>635</v>
      </c>
      <c r="I151" s="404"/>
      <c r="J151" s="404"/>
      <c r="K151" s="404"/>
      <c r="L151" s="420">
        <v>0</v>
      </c>
      <c r="M151" s="420">
        <v>0</v>
      </c>
      <c r="N151" s="421">
        <f t="shared" si="8"/>
        <v>0</v>
      </c>
    </row>
    <row r="152" spans="1:14">
      <c r="A152" s="203">
        <v>305</v>
      </c>
      <c r="B152" s="404">
        <v>100</v>
      </c>
      <c r="C152" s="404">
        <v>150</v>
      </c>
      <c r="D152" s="404">
        <v>500</v>
      </c>
      <c r="E152" s="404">
        <v>0</v>
      </c>
      <c r="F152" s="404">
        <v>0</v>
      </c>
      <c r="G152" s="429" t="s">
        <v>2474</v>
      </c>
      <c r="H152" s="429" t="s">
        <v>692</v>
      </c>
      <c r="I152" s="404" t="s">
        <v>693</v>
      </c>
      <c r="J152" s="403"/>
      <c r="K152" s="403"/>
      <c r="L152" s="422">
        <v>0</v>
      </c>
      <c r="M152" s="422">
        <v>0</v>
      </c>
      <c r="N152" s="423"/>
    </row>
    <row r="153" spans="1:14" ht="25.5">
      <c r="A153" s="203">
        <v>305</v>
      </c>
      <c r="B153" s="404">
        <v>100</v>
      </c>
      <c r="C153" s="404">
        <v>150</v>
      </c>
      <c r="D153" s="404">
        <v>500</v>
      </c>
      <c r="E153" s="202">
        <v>10</v>
      </c>
      <c r="F153" s="404">
        <v>0</v>
      </c>
      <c r="G153" s="412" t="s">
        <v>2475</v>
      </c>
      <c r="H153" s="412" t="s">
        <v>694</v>
      </c>
      <c r="I153" s="404" t="s">
        <v>695</v>
      </c>
      <c r="J153" s="404"/>
      <c r="K153" s="404"/>
      <c r="L153" s="420">
        <v>0</v>
      </c>
      <c r="M153" s="420">
        <v>0</v>
      </c>
      <c r="N153" s="421">
        <f t="shared" ref="N153:N162" si="9">+L153-M153</f>
        <v>0</v>
      </c>
    </row>
    <row r="154" spans="1:14" ht="38.25">
      <c r="A154" s="203">
        <v>305</v>
      </c>
      <c r="B154" s="404">
        <v>100</v>
      </c>
      <c r="C154" s="404">
        <v>150</v>
      </c>
      <c r="D154" s="404">
        <v>500</v>
      </c>
      <c r="E154" s="202">
        <v>15</v>
      </c>
      <c r="F154" s="404">
        <v>0</v>
      </c>
      <c r="G154" s="412" t="s">
        <v>2476</v>
      </c>
      <c r="H154" s="412" t="s">
        <v>696</v>
      </c>
      <c r="I154" s="404" t="s">
        <v>697</v>
      </c>
      <c r="J154" s="404"/>
      <c r="K154" s="404"/>
      <c r="L154" s="420">
        <v>0</v>
      </c>
      <c r="M154" s="420">
        <v>0</v>
      </c>
      <c r="N154" s="421">
        <f t="shared" si="9"/>
        <v>0</v>
      </c>
    </row>
    <row r="155" spans="1:14" ht="25.5">
      <c r="A155" s="203">
        <v>305</v>
      </c>
      <c r="B155" s="404">
        <v>100</v>
      </c>
      <c r="C155" s="404">
        <v>150</v>
      </c>
      <c r="D155" s="404">
        <v>500</v>
      </c>
      <c r="E155" s="202">
        <v>20</v>
      </c>
      <c r="F155" s="404">
        <v>0</v>
      </c>
      <c r="G155" s="412" t="s">
        <v>2477</v>
      </c>
      <c r="H155" s="412" t="s">
        <v>698</v>
      </c>
      <c r="I155" s="404" t="s">
        <v>699</v>
      </c>
      <c r="J155" s="404"/>
      <c r="K155" s="404"/>
      <c r="L155" s="420">
        <v>0</v>
      </c>
      <c r="M155" s="420">
        <v>0</v>
      </c>
      <c r="N155" s="421">
        <f t="shared" si="9"/>
        <v>0</v>
      </c>
    </row>
    <row r="156" spans="1:14" ht="25.5">
      <c r="A156" s="203">
        <v>305</v>
      </c>
      <c r="B156" s="404">
        <v>100</v>
      </c>
      <c r="C156" s="404">
        <v>150</v>
      </c>
      <c r="D156" s="404">
        <v>500</v>
      </c>
      <c r="E156" s="202">
        <v>25</v>
      </c>
      <c r="F156" s="404">
        <v>0</v>
      </c>
      <c r="G156" s="412" t="s">
        <v>2478</v>
      </c>
      <c r="H156" s="412" t="s">
        <v>700</v>
      </c>
      <c r="I156" s="404" t="s">
        <v>701</v>
      </c>
      <c r="J156" s="404"/>
      <c r="K156" s="404"/>
      <c r="L156" s="420">
        <v>0</v>
      </c>
      <c r="M156" s="420">
        <v>0</v>
      </c>
      <c r="N156" s="421">
        <f t="shared" si="9"/>
        <v>0</v>
      </c>
    </row>
    <row r="157" spans="1:14" ht="25.5">
      <c r="A157" s="203">
        <v>305</v>
      </c>
      <c r="B157" s="404">
        <v>100</v>
      </c>
      <c r="C157" s="404">
        <v>150</v>
      </c>
      <c r="D157" s="404">
        <v>500</v>
      </c>
      <c r="E157" s="202">
        <v>30</v>
      </c>
      <c r="F157" s="404">
        <v>0</v>
      </c>
      <c r="G157" s="412" t="s">
        <v>2479</v>
      </c>
      <c r="H157" s="412" t="s">
        <v>702</v>
      </c>
      <c r="I157" s="404" t="s">
        <v>703</v>
      </c>
      <c r="J157" s="404"/>
      <c r="K157" s="404"/>
      <c r="L157" s="420">
        <v>0</v>
      </c>
      <c r="M157" s="420">
        <v>370.74</v>
      </c>
      <c r="N157" s="421">
        <f t="shared" si="9"/>
        <v>-370.74</v>
      </c>
    </row>
    <row r="158" spans="1:14" ht="25.5">
      <c r="A158" s="203">
        <v>305</v>
      </c>
      <c r="B158" s="404">
        <v>100</v>
      </c>
      <c r="C158" s="404">
        <v>150</v>
      </c>
      <c r="D158" s="404">
        <v>500</v>
      </c>
      <c r="E158" s="202">
        <v>35</v>
      </c>
      <c r="F158" s="404">
        <v>0</v>
      </c>
      <c r="G158" s="412" t="s">
        <v>2480</v>
      </c>
      <c r="H158" s="412" t="s">
        <v>704</v>
      </c>
      <c r="I158" s="404" t="s">
        <v>705</v>
      </c>
      <c r="J158" s="404"/>
      <c r="K158" s="404"/>
      <c r="L158" s="420">
        <v>0</v>
      </c>
      <c r="M158" s="420">
        <v>0</v>
      </c>
      <c r="N158" s="421">
        <f t="shared" si="9"/>
        <v>0</v>
      </c>
    </row>
    <row r="159" spans="1:14" ht="25.5">
      <c r="A159" s="203">
        <v>305</v>
      </c>
      <c r="B159" s="404">
        <v>100</v>
      </c>
      <c r="C159" s="404">
        <v>150</v>
      </c>
      <c r="D159" s="404">
        <v>500</v>
      </c>
      <c r="E159" s="202">
        <v>40</v>
      </c>
      <c r="F159" s="404">
        <v>0</v>
      </c>
      <c r="G159" s="412" t="s">
        <v>2481</v>
      </c>
      <c r="H159" s="412" t="s">
        <v>706</v>
      </c>
      <c r="I159" s="404" t="s">
        <v>707</v>
      </c>
      <c r="J159" s="404"/>
      <c r="K159" s="404"/>
      <c r="L159" s="420">
        <v>0</v>
      </c>
      <c r="M159" s="420">
        <v>0</v>
      </c>
      <c r="N159" s="421">
        <f t="shared" si="9"/>
        <v>0</v>
      </c>
    </row>
    <row r="160" spans="1:14" ht="25.5">
      <c r="A160" s="203">
        <v>305</v>
      </c>
      <c r="B160" s="404">
        <v>100</v>
      </c>
      <c r="C160" s="404">
        <v>150</v>
      </c>
      <c r="D160" s="404">
        <v>500</v>
      </c>
      <c r="E160" s="202">
        <v>45</v>
      </c>
      <c r="F160" s="404">
        <v>0</v>
      </c>
      <c r="G160" s="412" t="s">
        <v>2482</v>
      </c>
      <c r="H160" s="412" t="s">
        <v>708</v>
      </c>
      <c r="I160" s="404" t="s">
        <v>709</v>
      </c>
      <c r="J160" s="404"/>
      <c r="K160" s="404"/>
      <c r="L160" s="420">
        <v>0</v>
      </c>
      <c r="M160" s="420">
        <v>0</v>
      </c>
      <c r="N160" s="421">
        <f t="shared" si="9"/>
        <v>0</v>
      </c>
    </row>
    <row r="161" spans="1:14" ht="25.5">
      <c r="A161" s="203">
        <v>305</v>
      </c>
      <c r="B161" s="404">
        <v>100</v>
      </c>
      <c r="C161" s="404">
        <v>150</v>
      </c>
      <c r="D161" s="202">
        <v>600</v>
      </c>
      <c r="E161" s="202">
        <v>0</v>
      </c>
      <c r="F161" s="404">
        <v>0</v>
      </c>
      <c r="G161" s="412" t="s">
        <v>2483</v>
      </c>
      <c r="H161" s="412" t="s">
        <v>710</v>
      </c>
      <c r="I161" s="404" t="s">
        <v>711</v>
      </c>
      <c r="J161" s="404"/>
      <c r="K161" s="404"/>
      <c r="L161" s="420">
        <v>0</v>
      </c>
      <c r="M161" s="420">
        <v>0</v>
      </c>
      <c r="N161" s="421">
        <f t="shared" si="9"/>
        <v>0</v>
      </c>
    </row>
    <row r="162" spans="1:14" ht="51">
      <c r="A162" s="203">
        <v>305</v>
      </c>
      <c r="B162" s="404">
        <v>100</v>
      </c>
      <c r="C162" s="404">
        <v>150</v>
      </c>
      <c r="D162" s="202">
        <v>700</v>
      </c>
      <c r="E162" s="202">
        <v>0</v>
      </c>
      <c r="F162" s="404">
        <v>0</v>
      </c>
      <c r="G162" s="412" t="s">
        <v>2484</v>
      </c>
      <c r="H162" s="412" t="s">
        <v>712</v>
      </c>
      <c r="I162" s="404" t="s">
        <v>713</v>
      </c>
      <c r="J162" s="404"/>
      <c r="K162" s="404"/>
      <c r="L162" s="420">
        <v>0</v>
      </c>
      <c r="M162" s="420">
        <v>0</v>
      </c>
      <c r="N162" s="421">
        <f t="shared" si="9"/>
        <v>0</v>
      </c>
    </row>
    <row r="163" spans="1:14">
      <c r="A163" s="203">
        <v>305</v>
      </c>
      <c r="B163" s="404">
        <v>100</v>
      </c>
      <c r="C163" s="404">
        <v>200</v>
      </c>
      <c r="D163" s="404">
        <v>0</v>
      </c>
      <c r="E163" s="202">
        <v>0</v>
      </c>
      <c r="F163" s="404">
        <v>0</v>
      </c>
      <c r="G163" s="429" t="s">
        <v>2485</v>
      </c>
      <c r="H163" s="429" t="s">
        <v>714</v>
      </c>
      <c r="I163" s="414" t="s">
        <v>715</v>
      </c>
      <c r="J163" s="417"/>
      <c r="K163" s="417"/>
      <c r="L163" s="422">
        <v>0</v>
      </c>
      <c r="M163" s="422">
        <v>0</v>
      </c>
      <c r="N163" s="423"/>
    </row>
    <row r="164" spans="1:14" ht="25.5">
      <c r="A164" s="203">
        <v>305</v>
      </c>
      <c r="B164" s="404">
        <v>100</v>
      </c>
      <c r="C164" s="404">
        <v>200</v>
      </c>
      <c r="D164" s="404">
        <v>100</v>
      </c>
      <c r="E164" s="202">
        <v>0</v>
      </c>
      <c r="F164" s="202">
        <v>0</v>
      </c>
      <c r="G164" s="412" t="s">
        <v>2486</v>
      </c>
      <c r="H164" s="412" t="s">
        <v>673</v>
      </c>
      <c r="I164" s="414" t="s">
        <v>716</v>
      </c>
      <c r="J164" s="414" t="s">
        <v>1538</v>
      </c>
      <c r="K164" s="414"/>
      <c r="L164" s="420">
        <v>0</v>
      </c>
      <c r="M164" s="420">
        <v>0</v>
      </c>
      <c r="N164" s="421">
        <f>+L164-M164</f>
        <v>0</v>
      </c>
    </row>
    <row r="165" spans="1:14">
      <c r="A165" s="203">
        <v>305</v>
      </c>
      <c r="B165" s="404">
        <v>100</v>
      </c>
      <c r="C165" s="404">
        <v>200</v>
      </c>
      <c r="D165" s="202">
        <v>200</v>
      </c>
      <c r="E165" s="404">
        <v>0</v>
      </c>
      <c r="F165" s="404">
        <v>0</v>
      </c>
      <c r="G165" s="412" t="s">
        <v>2487</v>
      </c>
      <c r="H165" s="412" t="s">
        <v>679</v>
      </c>
      <c r="I165" s="404" t="s">
        <v>717</v>
      </c>
      <c r="J165" s="404"/>
      <c r="K165" s="404"/>
      <c r="L165" s="420">
        <v>0</v>
      </c>
      <c r="M165" s="420">
        <v>0</v>
      </c>
      <c r="N165" s="421">
        <f>+L165-M165</f>
        <v>0</v>
      </c>
    </row>
    <row r="166" spans="1:14" ht="25.5">
      <c r="A166" s="203">
        <v>305</v>
      </c>
      <c r="B166" s="404">
        <v>100</v>
      </c>
      <c r="C166" s="404">
        <v>200</v>
      </c>
      <c r="D166" s="202">
        <v>300</v>
      </c>
      <c r="E166" s="404">
        <v>0</v>
      </c>
      <c r="F166" s="404">
        <v>0</v>
      </c>
      <c r="G166" s="412" t="s">
        <v>2488</v>
      </c>
      <c r="H166" s="412" t="s">
        <v>718</v>
      </c>
      <c r="I166" s="404" t="s">
        <v>719</v>
      </c>
      <c r="J166" s="404" t="s">
        <v>1587</v>
      </c>
      <c r="K166" s="404"/>
      <c r="L166" s="420">
        <v>0</v>
      </c>
      <c r="M166" s="420">
        <v>0</v>
      </c>
      <c r="N166" s="421">
        <f>+L166-M166</f>
        <v>0</v>
      </c>
    </row>
    <row r="167" spans="1:14">
      <c r="A167" s="203">
        <v>305</v>
      </c>
      <c r="B167" s="404">
        <v>100</v>
      </c>
      <c r="C167" s="404">
        <v>200</v>
      </c>
      <c r="D167" s="404">
        <v>400</v>
      </c>
      <c r="E167" s="404">
        <v>0</v>
      </c>
      <c r="F167" s="404">
        <v>0</v>
      </c>
      <c r="G167" s="429" t="s">
        <v>2489</v>
      </c>
      <c r="H167" s="429" t="s">
        <v>720</v>
      </c>
      <c r="I167" s="404" t="s">
        <v>721</v>
      </c>
      <c r="J167" s="403"/>
      <c r="K167" s="403"/>
      <c r="L167" s="422">
        <v>0</v>
      </c>
      <c r="M167" s="422">
        <v>0</v>
      </c>
      <c r="N167" s="423"/>
    </row>
    <row r="168" spans="1:14" ht="25.5">
      <c r="A168" s="203">
        <v>305</v>
      </c>
      <c r="B168" s="404">
        <v>100</v>
      </c>
      <c r="C168" s="404">
        <v>200</v>
      </c>
      <c r="D168" s="404">
        <v>400</v>
      </c>
      <c r="E168" s="202">
        <v>10</v>
      </c>
      <c r="F168" s="404">
        <v>0</v>
      </c>
      <c r="G168" s="412" t="s">
        <v>2490</v>
      </c>
      <c r="H168" s="412" t="s">
        <v>722</v>
      </c>
      <c r="I168" s="404"/>
      <c r="J168" s="404"/>
      <c r="K168" s="404"/>
      <c r="L168" s="420">
        <v>0</v>
      </c>
      <c r="M168" s="420">
        <v>0</v>
      </c>
      <c r="N168" s="421">
        <f>+L168-M168</f>
        <v>0</v>
      </c>
    </row>
    <row r="169" spans="1:14" ht="25.5">
      <c r="A169" s="203">
        <v>305</v>
      </c>
      <c r="B169" s="404">
        <v>100</v>
      </c>
      <c r="C169" s="404">
        <v>200</v>
      </c>
      <c r="D169" s="404">
        <v>400</v>
      </c>
      <c r="E169" s="202">
        <v>20</v>
      </c>
      <c r="F169" s="404">
        <v>0</v>
      </c>
      <c r="G169" s="412" t="s">
        <v>2491</v>
      </c>
      <c r="H169" s="412" t="s">
        <v>723</v>
      </c>
      <c r="I169" s="404"/>
      <c r="J169" s="404"/>
      <c r="K169" s="404"/>
      <c r="L169" s="420">
        <v>0</v>
      </c>
      <c r="M169" s="420">
        <v>0</v>
      </c>
      <c r="N169" s="421">
        <f>+L169-M169</f>
        <v>0</v>
      </c>
    </row>
    <row r="170" spans="1:14">
      <c r="A170" s="203">
        <v>305</v>
      </c>
      <c r="B170" s="404">
        <v>100</v>
      </c>
      <c r="C170" s="404">
        <v>200</v>
      </c>
      <c r="D170" s="404">
        <v>500</v>
      </c>
      <c r="E170" s="404">
        <v>0</v>
      </c>
      <c r="F170" s="404">
        <v>0</v>
      </c>
      <c r="G170" s="429" t="s">
        <v>2492</v>
      </c>
      <c r="H170" s="429" t="s">
        <v>724</v>
      </c>
      <c r="I170" s="404" t="s">
        <v>725</v>
      </c>
      <c r="J170" s="403"/>
      <c r="K170" s="403"/>
      <c r="L170" s="422">
        <v>0</v>
      </c>
      <c r="M170" s="422">
        <v>0</v>
      </c>
      <c r="N170" s="423"/>
    </row>
    <row r="171" spans="1:14" ht="25.5">
      <c r="A171" s="203">
        <v>305</v>
      </c>
      <c r="B171" s="404">
        <v>100</v>
      </c>
      <c r="C171" s="404">
        <v>200</v>
      </c>
      <c r="D171" s="404">
        <v>500</v>
      </c>
      <c r="E171" s="202">
        <v>10</v>
      </c>
      <c r="F171" s="404">
        <v>0</v>
      </c>
      <c r="G171" s="412" t="s">
        <v>2493</v>
      </c>
      <c r="H171" s="412" t="s">
        <v>722</v>
      </c>
      <c r="I171" s="404"/>
      <c r="J171" s="404"/>
      <c r="K171" s="404"/>
      <c r="L171" s="420">
        <v>0</v>
      </c>
      <c r="M171" s="420">
        <v>0</v>
      </c>
      <c r="N171" s="421">
        <f>+L171-M171</f>
        <v>0</v>
      </c>
    </row>
    <row r="172" spans="1:14" ht="25.5">
      <c r="A172" s="203">
        <v>305</v>
      </c>
      <c r="B172" s="404">
        <v>100</v>
      </c>
      <c r="C172" s="404">
        <v>200</v>
      </c>
      <c r="D172" s="404">
        <v>500</v>
      </c>
      <c r="E172" s="202">
        <v>20</v>
      </c>
      <c r="F172" s="404">
        <v>0</v>
      </c>
      <c r="G172" s="412" t="s">
        <v>2494</v>
      </c>
      <c r="H172" s="412" t="s">
        <v>723</v>
      </c>
      <c r="I172" s="404"/>
      <c r="J172" s="404"/>
      <c r="K172" s="404"/>
      <c r="L172" s="420">
        <v>0</v>
      </c>
      <c r="M172" s="420">
        <v>0</v>
      </c>
      <c r="N172" s="421">
        <f>+L172-M172</f>
        <v>0</v>
      </c>
    </row>
    <row r="173" spans="1:14">
      <c r="A173" s="203">
        <v>305</v>
      </c>
      <c r="B173" s="404">
        <v>100</v>
      </c>
      <c r="C173" s="404">
        <v>250</v>
      </c>
      <c r="D173" s="404">
        <v>0</v>
      </c>
      <c r="E173" s="404">
        <v>0</v>
      </c>
      <c r="F173" s="404">
        <v>0</v>
      </c>
      <c r="G173" s="413" t="s">
        <v>2495</v>
      </c>
      <c r="H173" s="413" t="s">
        <v>726</v>
      </c>
      <c r="I173" s="414" t="s">
        <v>727</v>
      </c>
      <c r="J173" s="417"/>
      <c r="K173" s="417"/>
      <c r="L173" s="422">
        <v>0</v>
      </c>
      <c r="M173" s="422">
        <v>0</v>
      </c>
      <c r="N173" s="423"/>
    </row>
    <row r="174" spans="1:14" ht="25.5">
      <c r="A174" s="203">
        <v>305</v>
      </c>
      <c r="B174" s="404">
        <v>100</v>
      </c>
      <c r="C174" s="404">
        <v>250</v>
      </c>
      <c r="D174" s="404">
        <v>100</v>
      </c>
      <c r="E174" s="202">
        <v>0</v>
      </c>
      <c r="F174" s="202">
        <v>0</v>
      </c>
      <c r="G174" s="412" t="s">
        <v>2496</v>
      </c>
      <c r="H174" s="412" t="s">
        <v>728</v>
      </c>
      <c r="I174" s="414" t="s">
        <v>729</v>
      </c>
      <c r="J174" s="414" t="s">
        <v>1538</v>
      </c>
      <c r="K174" s="414"/>
      <c r="L174" s="420">
        <v>0</v>
      </c>
      <c r="M174" s="420">
        <v>0</v>
      </c>
      <c r="N174" s="421">
        <f>+L174-M174</f>
        <v>0</v>
      </c>
    </row>
    <row r="175" spans="1:14">
      <c r="A175" s="203">
        <v>305</v>
      </c>
      <c r="B175" s="404">
        <v>100</v>
      </c>
      <c r="C175" s="404">
        <v>250</v>
      </c>
      <c r="D175" s="202">
        <v>200</v>
      </c>
      <c r="E175" s="202">
        <v>0</v>
      </c>
      <c r="F175" s="404">
        <v>0</v>
      </c>
      <c r="G175" s="412" t="s">
        <v>2497</v>
      </c>
      <c r="H175" s="412" t="s">
        <v>679</v>
      </c>
      <c r="I175" s="404" t="s">
        <v>730</v>
      </c>
      <c r="J175" s="404"/>
      <c r="K175" s="404"/>
      <c r="L175" s="420">
        <v>0</v>
      </c>
      <c r="M175" s="420">
        <v>0</v>
      </c>
      <c r="N175" s="421">
        <f>+L175-M175</f>
        <v>0</v>
      </c>
    </row>
    <row r="176" spans="1:14">
      <c r="A176" s="203">
        <v>305</v>
      </c>
      <c r="B176" s="404">
        <v>100</v>
      </c>
      <c r="C176" s="404">
        <v>250</v>
      </c>
      <c r="D176" s="202">
        <v>300</v>
      </c>
      <c r="E176" s="202">
        <v>0</v>
      </c>
      <c r="F176" s="404">
        <v>0</v>
      </c>
      <c r="G176" s="412" t="s">
        <v>2498</v>
      </c>
      <c r="H176" s="412" t="s">
        <v>669</v>
      </c>
      <c r="I176" s="404" t="s">
        <v>731</v>
      </c>
      <c r="J176" s="404" t="s">
        <v>1583</v>
      </c>
      <c r="K176" s="404"/>
      <c r="L176" s="420">
        <v>0</v>
      </c>
      <c r="M176" s="420">
        <v>0</v>
      </c>
      <c r="N176" s="421">
        <f>+L176-M176</f>
        <v>0</v>
      </c>
    </row>
    <row r="177" spans="1:14">
      <c r="A177" s="203">
        <v>305</v>
      </c>
      <c r="B177" s="404">
        <v>100</v>
      </c>
      <c r="C177" s="404">
        <v>250</v>
      </c>
      <c r="D177" s="404">
        <v>400</v>
      </c>
      <c r="E177" s="404">
        <v>0</v>
      </c>
      <c r="F177" s="404">
        <v>0</v>
      </c>
      <c r="G177" s="429" t="s">
        <v>2499</v>
      </c>
      <c r="H177" s="429" t="s">
        <v>732</v>
      </c>
      <c r="I177" s="404" t="s">
        <v>733</v>
      </c>
      <c r="J177" s="403"/>
      <c r="K177" s="403"/>
      <c r="L177" s="422">
        <v>0</v>
      </c>
      <c r="M177" s="422">
        <v>0</v>
      </c>
      <c r="N177" s="423"/>
    </row>
    <row r="178" spans="1:14">
      <c r="A178" s="203">
        <v>305</v>
      </c>
      <c r="B178" s="404">
        <v>100</v>
      </c>
      <c r="C178" s="404">
        <v>250</v>
      </c>
      <c r="D178" s="404">
        <v>400</v>
      </c>
      <c r="E178" s="202">
        <v>10</v>
      </c>
      <c r="F178" s="404">
        <v>0</v>
      </c>
      <c r="G178" s="412" t="s">
        <v>2500</v>
      </c>
      <c r="H178" s="412" t="s">
        <v>734</v>
      </c>
      <c r="I178" s="404"/>
      <c r="J178" s="404"/>
      <c r="K178" s="404"/>
      <c r="L178" s="420">
        <v>0</v>
      </c>
      <c r="M178" s="420">
        <v>0</v>
      </c>
      <c r="N178" s="421">
        <f>+L178-M178</f>
        <v>0</v>
      </c>
    </row>
    <row r="179" spans="1:14">
      <c r="A179" s="203">
        <v>305</v>
      </c>
      <c r="B179" s="404">
        <v>100</v>
      </c>
      <c r="C179" s="404">
        <v>250</v>
      </c>
      <c r="D179" s="404">
        <v>400</v>
      </c>
      <c r="E179" s="202">
        <v>20</v>
      </c>
      <c r="F179" s="404">
        <v>0</v>
      </c>
      <c r="G179" s="412" t="s">
        <v>2501</v>
      </c>
      <c r="H179" s="412" t="s">
        <v>735</v>
      </c>
      <c r="I179" s="404"/>
      <c r="J179" s="404"/>
      <c r="K179" s="404"/>
      <c r="L179" s="420">
        <v>0</v>
      </c>
      <c r="M179" s="420">
        <v>0</v>
      </c>
      <c r="N179" s="421">
        <f>+L179-M179</f>
        <v>0</v>
      </c>
    </row>
    <row r="180" spans="1:14">
      <c r="A180" s="203">
        <v>305</v>
      </c>
      <c r="B180" s="404">
        <v>100</v>
      </c>
      <c r="C180" s="404">
        <v>250</v>
      </c>
      <c r="D180" s="404">
        <v>400</v>
      </c>
      <c r="E180" s="202">
        <v>30</v>
      </c>
      <c r="F180" s="404">
        <v>0</v>
      </c>
      <c r="G180" s="412" t="s">
        <v>2502</v>
      </c>
      <c r="H180" s="412" t="s">
        <v>736</v>
      </c>
      <c r="I180" s="404"/>
      <c r="J180" s="404"/>
      <c r="K180" s="404"/>
      <c r="L180" s="420">
        <v>0</v>
      </c>
      <c r="M180" s="420">
        <v>0</v>
      </c>
      <c r="N180" s="421">
        <f>+L180-M180</f>
        <v>0</v>
      </c>
    </row>
    <row r="181" spans="1:14">
      <c r="A181" s="203">
        <v>305</v>
      </c>
      <c r="B181" s="404">
        <v>100</v>
      </c>
      <c r="C181" s="404">
        <v>250</v>
      </c>
      <c r="D181" s="404">
        <v>400</v>
      </c>
      <c r="E181" s="202">
        <v>90</v>
      </c>
      <c r="F181" s="404">
        <v>0</v>
      </c>
      <c r="G181" s="412" t="s">
        <v>2503</v>
      </c>
      <c r="H181" s="412" t="s">
        <v>737</v>
      </c>
      <c r="I181" s="427"/>
      <c r="J181" s="427"/>
      <c r="K181" s="427"/>
      <c r="L181" s="420">
        <v>0</v>
      </c>
      <c r="M181" s="420">
        <v>0</v>
      </c>
      <c r="N181" s="421">
        <f>+L181-M181</f>
        <v>0</v>
      </c>
    </row>
    <row r="182" spans="1:14">
      <c r="A182" s="203">
        <v>305</v>
      </c>
      <c r="B182" s="404">
        <v>100</v>
      </c>
      <c r="C182" s="404">
        <v>300</v>
      </c>
      <c r="D182" s="404">
        <v>0</v>
      </c>
      <c r="E182" s="404">
        <v>0</v>
      </c>
      <c r="F182" s="404">
        <v>0</v>
      </c>
      <c r="G182" s="413" t="s">
        <v>2504</v>
      </c>
      <c r="H182" s="413" t="s">
        <v>738</v>
      </c>
      <c r="I182" s="414" t="s">
        <v>739</v>
      </c>
      <c r="J182" s="417" t="s">
        <v>1538</v>
      </c>
      <c r="K182" s="417"/>
      <c r="L182" s="422">
        <v>0</v>
      </c>
      <c r="M182" s="422">
        <v>0</v>
      </c>
      <c r="N182" s="423"/>
    </row>
    <row r="183" spans="1:14" ht="25.5">
      <c r="A183" s="203">
        <v>305</v>
      </c>
      <c r="B183" s="404">
        <v>100</v>
      </c>
      <c r="C183" s="404">
        <v>300</v>
      </c>
      <c r="D183" s="404">
        <v>100</v>
      </c>
      <c r="E183" s="202">
        <v>0</v>
      </c>
      <c r="F183" s="202">
        <v>0</v>
      </c>
      <c r="G183" s="412" t="s">
        <v>2505</v>
      </c>
      <c r="H183" s="412" t="s">
        <v>673</v>
      </c>
      <c r="I183" s="414" t="s">
        <v>739</v>
      </c>
      <c r="J183" s="414" t="s">
        <v>1538</v>
      </c>
      <c r="K183" s="414"/>
      <c r="L183" s="420">
        <v>0</v>
      </c>
      <c r="M183" s="420">
        <v>0</v>
      </c>
      <c r="N183" s="421">
        <f>+L183-M183</f>
        <v>0</v>
      </c>
    </row>
    <row r="184" spans="1:14">
      <c r="A184" s="203">
        <v>305</v>
      </c>
      <c r="B184" s="404">
        <v>100</v>
      </c>
      <c r="C184" s="404">
        <v>300</v>
      </c>
      <c r="D184" s="202">
        <v>200</v>
      </c>
      <c r="E184" s="202">
        <v>0</v>
      </c>
      <c r="F184" s="404">
        <v>0</v>
      </c>
      <c r="G184" s="412" t="s">
        <v>2506</v>
      </c>
      <c r="H184" s="412" t="s">
        <v>679</v>
      </c>
      <c r="I184" s="404" t="s">
        <v>740</v>
      </c>
      <c r="J184" s="404"/>
      <c r="K184" s="404"/>
      <c r="L184" s="420">
        <v>0</v>
      </c>
      <c r="M184" s="420">
        <v>0</v>
      </c>
      <c r="N184" s="421">
        <f>+L184-M184</f>
        <v>0</v>
      </c>
    </row>
    <row r="185" spans="1:14">
      <c r="A185" s="203">
        <v>305</v>
      </c>
      <c r="B185" s="404">
        <v>100</v>
      </c>
      <c r="C185" s="404">
        <v>300</v>
      </c>
      <c r="D185" s="202">
        <v>300</v>
      </c>
      <c r="E185" s="202">
        <v>0</v>
      </c>
      <c r="F185" s="404">
        <v>0</v>
      </c>
      <c r="G185" s="412" t="s">
        <v>2507</v>
      </c>
      <c r="H185" s="412" t="s">
        <v>669</v>
      </c>
      <c r="I185" s="404" t="s">
        <v>741</v>
      </c>
      <c r="J185" s="404" t="s">
        <v>1583</v>
      </c>
      <c r="K185" s="404"/>
      <c r="L185" s="420">
        <v>0</v>
      </c>
      <c r="M185" s="420">
        <v>0</v>
      </c>
      <c r="N185" s="421">
        <f>+L185-M185</f>
        <v>0</v>
      </c>
    </row>
    <row r="186" spans="1:14">
      <c r="A186" s="203">
        <v>305</v>
      </c>
      <c r="B186" s="404">
        <v>100</v>
      </c>
      <c r="C186" s="404">
        <v>300</v>
      </c>
      <c r="D186" s="404">
        <v>400</v>
      </c>
      <c r="E186" s="404">
        <v>0</v>
      </c>
      <c r="F186" s="404">
        <v>0</v>
      </c>
      <c r="G186" s="413" t="s">
        <v>2508</v>
      </c>
      <c r="H186" s="413" t="s">
        <v>692</v>
      </c>
      <c r="I186" s="404" t="s">
        <v>742</v>
      </c>
      <c r="J186" s="403"/>
      <c r="K186" s="403"/>
      <c r="L186" s="422">
        <v>0</v>
      </c>
      <c r="M186" s="422">
        <v>0</v>
      </c>
      <c r="N186" s="423"/>
    </row>
    <row r="187" spans="1:14" ht="25.5">
      <c r="A187" s="203">
        <v>305</v>
      </c>
      <c r="B187" s="404">
        <v>100</v>
      </c>
      <c r="C187" s="404">
        <v>300</v>
      </c>
      <c r="D187" s="404">
        <v>400</v>
      </c>
      <c r="E187" s="202">
        <v>10</v>
      </c>
      <c r="F187" s="404">
        <v>0</v>
      </c>
      <c r="G187" s="412" t="s">
        <v>2509</v>
      </c>
      <c r="H187" s="412" t="s">
        <v>743</v>
      </c>
      <c r="I187" s="404"/>
      <c r="J187" s="404"/>
      <c r="K187" s="404"/>
      <c r="L187" s="420">
        <v>0</v>
      </c>
      <c r="M187" s="420">
        <v>0</v>
      </c>
      <c r="N187" s="421">
        <f>+L187-M187</f>
        <v>0</v>
      </c>
    </row>
    <row r="188" spans="1:14">
      <c r="A188" s="203">
        <v>305</v>
      </c>
      <c r="B188" s="404">
        <v>100</v>
      </c>
      <c r="C188" s="404">
        <v>300</v>
      </c>
      <c r="D188" s="404">
        <v>400</v>
      </c>
      <c r="E188" s="202">
        <v>20</v>
      </c>
      <c r="F188" s="404">
        <v>0</v>
      </c>
      <c r="G188" s="412" t="s">
        <v>2510</v>
      </c>
      <c r="H188" s="412" t="s">
        <v>744</v>
      </c>
      <c r="I188" s="404"/>
      <c r="J188" s="404"/>
      <c r="K188" s="404"/>
      <c r="L188" s="420">
        <v>0</v>
      </c>
      <c r="M188" s="420">
        <v>0</v>
      </c>
      <c r="N188" s="421">
        <f>+L188-M188</f>
        <v>0</v>
      </c>
    </row>
    <row r="189" spans="1:14">
      <c r="A189" s="203">
        <v>305</v>
      </c>
      <c r="B189" s="404">
        <v>100</v>
      </c>
      <c r="C189" s="404">
        <v>350</v>
      </c>
      <c r="D189" s="404">
        <v>0</v>
      </c>
      <c r="E189" s="404">
        <v>0</v>
      </c>
      <c r="F189" s="404">
        <v>0</v>
      </c>
      <c r="G189" s="413" t="s">
        <v>2511</v>
      </c>
      <c r="H189" s="413" t="s">
        <v>745</v>
      </c>
      <c r="I189" s="404" t="s">
        <v>746</v>
      </c>
      <c r="J189" s="403"/>
      <c r="K189" s="403"/>
      <c r="L189" s="422">
        <v>0</v>
      </c>
      <c r="M189" s="422">
        <v>0</v>
      </c>
      <c r="N189" s="423"/>
    </row>
    <row r="190" spans="1:14">
      <c r="A190" s="203">
        <v>305</v>
      </c>
      <c r="B190" s="404">
        <v>100</v>
      </c>
      <c r="C190" s="404">
        <v>350</v>
      </c>
      <c r="D190" s="404">
        <v>100</v>
      </c>
      <c r="E190" s="404">
        <v>0</v>
      </c>
      <c r="F190" s="404">
        <v>0</v>
      </c>
      <c r="G190" s="429" t="s">
        <v>2512</v>
      </c>
      <c r="H190" s="429" t="s">
        <v>673</v>
      </c>
      <c r="I190" s="404" t="s">
        <v>747</v>
      </c>
      <c r="J190" s="403" t="s">
        <v>1538</v>
      </c>
      <c r="K190" s="403"/>
      <c r="L190" s="422">
        <v>0</v>
      </c>
      <c r="M190" s="422">
        <v>0</v>
      </c>
      <c r="N190" s="423"/>
    </row>
    <row r="191" spans="1:14" ht="25.5">
      <c r="A191" s="203">
        <v>305</v>
      </c>
      <c r="B191" s="404">
        <v>100</v>
      </c>
      <c r="C191" s="404">
        <v>350</v>
      </c>
      <c r="D191" s="404">
        <v>100</v>
      </c>
      <c r="E191" s="202">
        <v>10</v>
      </c>
      <c r="F191" s="404">
        <v>0</v>
      </c>
      <c r="G191" s="412" t="s">
        <v>2513</v>
      </c>
      <c r="H191" s="412" t="s">
        <v>748</v>
      </c>
      <c r="I191" s="404"/>
      <c r="J191" s="404" t="s">
        <v>1538</v>
      </c>
      <c r="K191" s="404"/>
      <c r="L191" s="420">
        <v>0</v>
      </c>
      <c r="M191" s="420">
        <v>0</v>
      </c>
      <c r="N191" s="421">
        <f>+L191-M191</f>
        <v>0</v>
      </c>
    </row>
    <row r="192" spans="1:14" ht="25.5">
      <c r="A192" s="203">
        <v>305</v>
      </c>
      <c r="B192" s="404">
        <v>100</v>
      </c>
      <c r="C192" s="404">
        <v>350</v>
      </c>
      <c r="D192" s="404">
        <v>100</v>
      </c>
      <c r="E192" s="202">
        <v>20</v>
      </c>
      <c r="F192" s="404">
        <v>0</v>
      </c>
      <c r="G192" s="412" t="s">
        <v>2514</v>
      </c>
      <c r="H192" s="412" t="s">
        <v>749</v>
      </c>
      <c r="I192" s="404"/>
      <c r="J192" s="404" t="s">
        <v>1538</v>
      </c>
      <c r="K192" s="404"/>
      <c r="L192" s="420">
        <v>0</v>
      </c>
      <c r="M192" s="420">
        <v>0</v>
      </c>
      <c r="N192" s="421">
        <f>+L192-M192</f>
        <v>0</v>
      </c>
    </row>
    <row r="193" spans="1:14">
      <c r="A193" s="203">
        <v>305</v>
      </c>
      <c r="B193" s="404">
        <v>100</v>
      </c>
      <c r="C193" s="404">
        <v>350</v>
      </c>
      <c r="D193" s="202">
        <v>200</v>
      </c>
      <c r="E193" s="202">
        <v>0</v>
      </c>
      <c r="F193" s="404">
        <v>0</v>
      </c>
      <c r="G193" s="412" t="s">
        <v>2515</v>
      </c>
      <c r="H193" s="412" t="s">
        <v>679</v>
      </c>
      <c r="I193" s="404" t="s">
        <v>750</v>
      </c>
      <c r="J193" s="404"/>
      <c r="K193" s="404"/>
      <c r="L193" s="420">
        <v>0</v>
      </c>
      <c r="M193" s="420">
        <v>0</v>
      </c>
      <c r="N193" s="421">
        <f>+L193-M193</f>
        <v>0</v>
      </c>
    </row>
    <row r="194" spans="1:14">
      <c r="A194" s="203">
        <v>305</v>
      </c>
      <c r="B194" s="404">
        <v>100</v>
      </c>
      <c r="C194" s="404">
        <v>350</v>
      </c>
      <c r="D194" s="404">
        <v>300</v>
      </c>
      <c r="E194" s="404">
        <v>0</v>
      </c>
      <c r="F194" s="404">
        <v>0</v>
      </c>
      <c r="G194" s="429" t="s">
        <v>2516</v>
      </c>
      <c r="H194" s="429" t="s">
        <v>669</v>
      </c>
      <c r="I194" s="404" t="s">
        <v>751</v>
      </c>
      <c r="J194" s="403" t="s">
        <v>1583</v>
      </c>
      <c r="K194" s="403"/>
      <c r="L194" s="422">
        <v>0</v>
      </c>
      <c r="M194" s="422">
        <v>0</v>
      </c>
      <c r="N194" s="423"/>
    </row>
    <row r="195" spans="1:14" ht="25.5">
      <c r="A195" s="203">
        <v>305</v>
      </c>
      <c r="B195" s="404">
        <v>100</v>
      </c>
      <c r="C195" s="404">
        <v>350</v>
      </c>
      <c r="D195" s="404">
        <v>300</v>
      </c>
      <c r="E195" s="202">
        <v>10</v>
      </c>
      <c r="F195" s="404">
        <v>0</v>
      </c>
      <c r="G195" s="412" t="s">
        <v>2517</v>
      </c>
      <c r="H195" s="412" t="s">
        <v>752</v>
      </c>
      <c r="I195" s="404"/>
      <c r="J195" s="404" t="s">
        <v>1583</v>
      </c>
      <c r="K195" s="404"/>
      <c r="L195" s="420">
        <v>0</v>
      </c>
      <c r="M195" s="420">
        <v>0</v>
      </c>
      <c r="N195" s="421">
        <f>+L195-M195</f>
        <v>0</v>
      </c>
    </row>
    <row r="196" spans="1:14" ht="25.5">
      <c r="A196" s="203">
        <v>305</v>
      </c>
      <c r="B196" s="404">
        <v>100</v>
      </c>
      <c r="C196" s="404">
        <v>350</v>
      </c>
      <c r="D196" s="404">
        <v>300</v>
      </c>
      <c r="E196" s="202">
        <v>20</v>
      </c>
      <c r="F196" s="404">
        <v>0</v>
      </c>
      <c r="G196" s="412" t="s">
        <v>2518</v>
      </c>
      <c r="H196" s="412" t="s">
        <v>753</v>
      </c>
      <c r="I196" s="404"/>
      <c r="J196" s="404" t="s">
        <v>1583</v>
      </c>
      <c r="K196" s="404"/>
      <c r="L196" s="420">
        <v>0</v>
      </c>
      <c r="M196" s="420">
        <v>0</v>
      </c>
      <c r="N196" s="421">
        <f>+L196-M196</f>
        <v>0</v>
      </c>
    </row>
    <row r="197" spans="1:14">
      <c r="A197" s="203">
        <v>305</v>
      </c>
      <c r="B197" s="404">
        <v>100</v>
      </c>
      <c r="C197" s="404">
        <v>350</v>
      </c>
      <c r="D197" s="404">
        <v>400</v>
      </c>
      <c r="E197" s="404">
        <v>0</v>
      </c>
      <c r="F197" s="404">
        <v>0</v>
      </c>
      <c r="G197" s="429" t="s">
        <v>2519</v>
      </c>
      <c r="H197" s="429" t="s">
        <v>692</v>
      </c>
      <c r="I197" s="404" t="s">
        <v>754</v>
      </c>
      <c r="J197" s="403"/>
      <c r="K197" s="403"/>
      <c r="L197" s="422">
        <v>0</v>
      </c>
      <c r="M197" s="422">
        <v>0</v>
      </c>
      <c r="N197" s="423"/>
    </row>
    <row r="198" spans="1:14" ht="25.5">
      <c r="A198" s="203">
        <v>305</v>
      </c>
      <c r="B198" s="404">
        <v>100</v>
      </c>
      <c r="C198" s="404">
        <v>350</v>
      </c>
      <c r="D198" s="404">
        <v>400</v>
      </c>
      <c r="E198" s="202">
        <v>10</v>
      </c>
      <c r="F198" s="404">
        <v>0</v>
      </c>
      <c r="G198" s="412" t="s">
        <v>2520</v>
      </c>
      <c r="H198" s="412" t="s">
        <v>755</v>
      </c>
      <c r="I198" s="404" t="s">
        <v>756</v>
      </c>
      <c r="J198" s="404"/>
      <c r="K198" s="404"/>
      <c r="L198" s="420">
        <v>0</v>
      </c>
      <c r="M198" s="420">
        <v>0</v>
      </c>
      <c r="N198" s="421">
        <f>+L198-M198</f>
        <v>0</v>
      </c>
    </row>
    <row r="199" spans="1:14" ht="25.5">
      <c r="A199" s="203">
        <v>305</v>
      </c>
      <c r="B199" s="404">
        <v>100</v>
      </c>
      <c r="C199" s="404">
        <v>350</v>
      </c>
      <c r="D199" s="404">
        <v>400</v>
      </c>
      <c r="E199" s="202">
        <v>20</v>
      </c>
      <c r="F199" s="404">
        <v>0</v>
      </c>
      <c r="G199" s="412" t="s">
        <v>2521</v>
      </c>
      <c r="H199" s="412" t="s">
        <v>757</v>
      </c>
      <c r="I199" s="404" t="s">
        <v>758</v>
      </c>
      <c r="J199" s="404"/>
      <c r="K199" s="404"/>
      <c r="L199" s="420">
        <v>0</v>
      </c>
      <c r="M199" s="420">
        <v>0</v>
      </c>
      <c r="N199" s="421">
        <f>+L199-M199</f>
        <v>0</v>
      </c>
    </row>
    <row r="200" spans="1:14" ht="25.5">
      <c r="A200" s="203">
        <v>305</v>
      </c>
      <c r="B200" s="404">
        <v>100</v>
      </c>
      <c r="C200" s="404">
        <v>350</v>
      </c>
      <c r="D200" s="404">
        <v>400</v>
      </c>
      <c r="E200" s="202">
        <v>30</v>
      </c>
      <c r="F200" s="404">
        <v>0</v>
      </c>
      <c r="G200" s="412" t="s">
        <v>2522</v>
      </c>
      <c r="H200" s="412" t="s">
        <v>759</v>
      </c>
      <c r="I200" s="404" t="s">
        <v>760</v>
      </c>
      <c r="J200" s="404"/>
      <c r="K200" s="404"/>
      <c r="L200" s="420">
        <v>0</v>
      </c>
      <c r="M200" s="420">
        <v>0</v>
      </c>
      <c r="N200" s="421">
        <f>+L200-M200</f>
        <v>0</v>
      </c>
    </row>
    <row r="201" spans="1:14" ht="25.5">
      <c r="A201" s="203">
        <v>305</v>
      </c>
      <c r="B201" s="404">
        <v>100</v>
      </c>
      <c r="C201" s="404">
        <v>350</v>
      </c>
      <c r="D201" s="404">
        <v>400</v>
      </c>
      <c r="E201" s="202">
        <v>40</v>
      </c>
      <c r="F201" s="404">
        <v>0</v>
      </c>
      <c r="G201" s="412" t="s">
        <v>2523</v>
      </c>
      <c r="H201" s="412" t="s">
        <v>761</v>
      </c>
      <c r="I201" s="404" t="s">
        <v>762</v>
      </c>
      <c r="J201" s="404"/>
      <c r="K201" s="404"/>
      <c r="L201" s="420">
        <v>0</v>
      </c>
      <c r="M201" s="420">
        <v>0</v>
      </c>
      <c r="N201" s="421">
        <f>+L201-M201</f>
        <v>0</v>
      </c>
    </row>
    <row r="202" spans="1:14" ht="25.5">
      <c r="A202" s="203">
        <v>305</v>
      </c>
      <c r="B202" s="404">
        <v>100</v>
      </c>
      <c r="C202" s="404">
        <v>350</v>
      </c>
      <c r="D202" s="202">
        <v>500</v>
      </c>
      <c r="E202" s="404">
        <v>0</v>
      </c>
      <c r="F202" s="404">
        <v>0</v>
      </c>
      <c r="G202" s="429" t="s">
        <v>2524</v>
      </c>
      <c r="H202" s="429" t="s">
        <v>710</v>
      </c>
      <c r="I202" s="404" t="s">
        <v>763</v>
      </c>
      <c r="J202" s="404"/>
      <c r="K202" s="404"/>
      <c r="L202" s="420">
        <v>0</v>
      </c>
      <c r="M202" s="420">
        <v>0</v>
      </c>
      <c r="N202" s="421">
        <f>+L202-M202</f>
        <v>0</v>
      </c>
    </row>
    <row r="203" spans="1:14" ht="25.5">
      <c r="A203" s="203">
        <v>305</v>
      </c>
      <c r="B203" s="404">
        <v>100</v>
      </c>
      <c r="C203" s="404">
        <v>400</v>
      </c>
      <c r="D203" s="404">
        <v>0</v>
      </c>
      <c r="E203" s="404">
        <v>0</v>
      </c>
      <c r="F203" s="404">
        <v>0</v>
      </c>
      <c r="G203" s="413" t="s">
        <v>2525</v>
      </c>
      <c r="H203" s="413" t="s">
        <v>764</v>
      </c>
      <c r="I203" s="404" t="s">
        <v>765</v>
      </c>
      <c r="J203" s="403"/>
      <c r="K203" s="403"/>
      <c r="L203" s="422">
        <v>0</v>
      </c>
      <c r="M203" s="422">
        <v>0</v>
      </c>
      <c r="N203" s="423"/>
    </row>
    <row r="204" spans="1:14" ht="25.5">
      <c r="A204" s="203">
        <v>305</v>
      </c>
      <c r="B204" s="404">
        <v>100</v>
      </c>
      <c r="C204" s="404">
        <v>400</v>
      </c>
      <c r="D204" s="404">
        <v>100</v>
      </c>
      <c r="E204" s="202">
        <v>0</v>
      </c>
      <c r="F204" s="202">
        <v>0</v>
      </c>
      <c r="G204" s="412" t="s">
        <v>2526</v>
      </c>
      <c r="H204" s="412" t="s">
        <v>673</v>
      </c>
      <c r="I204" s="414" t="s">
        <v>766</v>
      </c>
      <c r="J204" s="414" t="s">
        <v>1538</v>
      </c>
      <c r="K204" s="414"/>
      <c r="L204" s="420">
        <v>0</v>
      </c>
      <c r="M204" s="420">
        <v>0</v>
      </c>
      <c r="N204" s="421">
        <f>+L204-M204</f>
        <v>0</v>
      </c>
    </row>
    <row r="205" spans="1:14">
      <c r="A205" s="203">
        <v>305</v>
      </c>
      <c r="B205" s="404">
        <v>100</v>
      </c>
      <c r="C205" s="404">
        <v>400</v>
      </c>
      <c r="D205" s="202">
        <v>200</v>
      </c>
      <c r="E205" s="202">
        <v>0</v>
      </c>
      <c r="F205" s="404">
        <v>0</v>
      </c>
      <c r="G205" s="412" t="s">
        <v>2527</v>
      </c>
      <c r="H205" s="412" t="s">
        <v>679</v>
      </c>
      <c r="I205" s="404" t="s">
        <v>767</v>
      </c>
      <c r="J205" s="404"/>
      <c r="K205" s="404"/>
      <c r="L205" s="420">
        <v>0</v>
      </c>
      <c r="M205" s="420">
        <v>0</v>
      </c>
      <c r="N205" s="421">
        <f>+L205-M205</f>
        <v>0</v>
      </c>
    </row>
    <row r="206" spans="1:14" ht="25.5">
      <c r="A206" s="203">
        <v>305</v>
      </c>
      <c r="B206" s="404">
        <v>100</v>
      </c>
      <c r="C206" s="404">
        <v>400</v>
      </c>
      <c r="D206" s="202">
        <v>300</v>
      </c>
      <c r="E206" s="202">
        <v>0</v>
      </c>
      <c r="F206" s="404">
        <v>0</v>
      </c>
      <c r="G206" s="412" t="s">
        <v>2528</v>
      </c>
      <c r="H206" s="412" t="s">
        <v>768</v>
      </c>
      <c r="I206" s="404" t="s">
        <v>769</v>
      </c>
      <c r="J206" s="404" t="s">
        <v>1587</v>
      </c>
      <c r="K206" s="404"/>
      <c r="L206" s="420">
        <v>0</v>
      </c>
      <c r="M206" s="420">
        <v>0</v>
      </c>
      <c r="N206" s="421">
        <f>+L206-M206</f>
        <v>0</v>
      </c>
    </row>
    <row r="207" spans="1:14">
      <c r="A207" s="203">
        <v>305</v>
      </c>
      <c r="B207" s="404">
        <v>100</v>
      </c>
      <c r="C207" s="404">
        <v>400</v>
      </c>
      <c r="D207" s="202">
        <v>400</v>
      </c>
      <c r="E207" s="202">
        <v>0</v>
      </c>
      <c r="F207" s="404">
        <v>0</v>
      </c>
      <c r="G207" s="412" t="s">
        <v>2529</v>
      </c>
      <c r="H207" s="412" t="s">
        <v>720</v>
      </c>
      <c r="I207" s="404" t="s">
        <v>770</v>
      </c>
      <c r="J207" s="404"/>
      <c r="K207" s="404"/>
      <c r="L207" s="420">
        <v>0</v>
      </c>
      <c r="M207" s="420">
        <v>0</v>
      </c>
      <c r="N207" s="421">
        <f>+L207-M207</f>
        <v>0</v>
      </c>
    </row>
    <row r="208" spans="1:14">
      <c r="A208" s="203">
        <v>305</v>
      </c>
      <c r="B208" s="404">
        <v>100</v>
      </c>
      <c r="C208" s="404">
        <v>400</v>
      </c>
      <c r="D208" s="202">
        <v>500</v>
      </c>
      <c r="E208" s="202">
        <v>0</v>
      </c>
      <c r="F208" s="404">
        <v>0</v>
      </c>
      <c r="G208" s="412" t="s">
        <v>2530</v>
      </c>
      <c r="H208" s="412" t="s">
        <v>724</v>
      </c>
      <c r="I208" s="404" t="s">
        <v>771</v>
      </c>
      <c r="J208" s="404"/>
      <c r="K208" s="404"/>
      <c r="L208" s="420">
        <v>0</v>
      </c>
      <c r="M208" s="420">
        <v>0</v>
      </c>
      <c r="N208" s="421">
        <f>+L208-M208</f>
        <v>0</v>
      </c>
    </row>
    <row r="209" spans="1:14">
      <c r="A209" s="203">
        <v>305</v>
      </c>
      <c r="B209" s="404">
        <v>100</v>
      </c>
      <c r="C209" s="404">
        <v>450</v>
      </c>
      <c r="D209" s="404">
        <v>0</v>
      </c>
      <c r="E209" s="404">
        <v>0</v>
      </c>
      <c r="F209" s="404">
        <v>0</v>
      </c>
      <c r="G209" s="413" t="s">
        <v>2531</v>
      </c>
      <c r="H209" s="413" t="s">
        <v>772</v>
      </c>
      <c r="I209" s="404" t="s">
        <v>773</v>
      </c>
      <c r="J209" s="403"/>
      <c r="K209" s="403"/>
      <c r="L209" s="422">
        <v>0</v>
      </c>
      <c r="M209" s="422">
        <v>0</v>
      </c>
      <c r="N209" s="423"/>
    </row>
    <row r="210" spans="1:14" ht="25.5">
      <c r="A210" s="203">
        <v>305</v>
      </c>
      <c r="B210" s="404">
        <v>100</v>
      </c>
      <c r="C210" s="404">
        <v>450</v>
      </c>
      <c r="D210" s="404">
        <v>100</v>
      </c>
      <c r="E210" s="404">
        <v>0</v>
      </c>
      <c r="F210" s="404">
        <v>0</v>
      </c>
      <c r="G210" s="429" t="s">
        <v>2532</v>
      </c>
      <c r="H210" s="429" t="s">
        <v>658</v>
      </c>
      <c r="I210" s="404" t="s">
        <v>774</v>
      </c>
      <c r="J210" s="403" t="s">
        <v>1538</v>
      </c>
      <c r="K210" s="403"/>
      <c r="L210" s="422">
        <v>0</v>
      </c>
      <c r="M210" s="422">
        <v>0</v>
      </c>
      <c r="N210" s="423"/>
    </row>
    <row r="211" spans="1:14">
      <c r="A211" s="203">
        <v>305</v>
      </c>
      <c r="B211" s="404">
        <v>100</v>
      </c>
      <c r="C211" s="404">
        <v>450</v>
      </c>
      <c r="D211" s="404">
        <v>100</v>
      </c>
      <c r="E211" s="202">
        <v>10</v>
      </c>
      <c r="F211" s="202">
        <v>0</v>
      </c>
      <c r="G211" s="412" t="s">
        <v>2533</v>
      </c>
      <c r="H211" s="412" t="s">
        <v>775</v>
      </c>
      <c r="I211" s="427"/>
      <c r="J211" s="427" t="s">
        <v>1538</v>
      </c>
      <c r="K211" s="427"/>
      <c r="L211" s="420">
        <v>0</v>
      </c>
      <c r="M211" s="420">
        <v>0</v>
      </c>
      <c r="N211" s="421">
        <f>+L211-M211</f>
        <v>0</v>
      </c>
    </row>
    <row r="212" spans="1:14">
      <c r="A212" s="203">
        <v>305</v>
      </c>
      <c r="B212" s="404">
        <v>100</v>
      </c>
      <c r="C212" s="404">
        <v>450</v>
      </c>
      <c r="D212" s="404">
        <v>100</v>
      </c>
      <c r="E212" s="202">
        <v>20</v>
      </c>
      <c r="F212" s="202">
        <v>0</v>
      </c>
      <c r="G212" s="412" t="s">
        <v>2534</v>
      </c>
      <c r="H212" s="412" t="s">
        <v>776</v>
      </c>
      <c r="I212" s="427"/>
      <c r="J212" s="427" t="s">
        <v>1538</v>
      </c>
      <c r="K212" s="427"/>
      <c r="L212" s="420">
        <v>0</v>
      </c>
      <c r="M212" s="420">
        <v>0</v>
      </c>
      <c r="N212" s="421">
        <f>+L212-M212</f>
        <v>0</v>
      </c>
    </row>
    <row r="213" spans="1:14">
      <c r="A213" s="203">
        <v>305</v>
      </c>
      <c r="B213" s="404">
        <v>100</v>
      </c>
      <c r="C213" s="404">
        <v>450</v>
      </c>
      <c r="D213" s="202">
        <v>200</v>
      </c>
      <c r="E213" s="202">
        <v>0</v>
      </c>
      <c r="F213" s="404">
        <v>0</v>
      </c>
      <c r="G213" s="412" t="s">
        <v>2535</v>
      </c>
      <c r="H213" s="412" t="s">
        <v>679</v>
      </c>
      <c r="I213" s="404" t="s">
        <v>777</v>
      </c>
      <c r="J213" s="404"/>
      <c r="K213" s="404"/>
      <c r="L213" s="420">
        <v>0</v>
      </c>
      <c r="M213" s="420">
        <v>0</v>
      </c>
      <c r="N213" s="421">
        <f>+L213-M213</f>
        <v>0</v>
      </c>
    </row>
    <row r="214" spans="1:14">
      <c r="A214" s="203">
        <v>305</v>
      </c>
      <c r="B214" s="404">
        <v>100</v>
      </c>
      <c r="C214" s="404">
        <v>450</v>
      </c>
      <c r="D214" s="202">
        <v>300</v>
      </c>
      <c r="E214" s="202">
        <v>0</v>
      </c>
      <c r="F214" s="404">
        <v>0</v>
      </c>
      <c r="G214" s="412" t="s">
        <v>2536</v>
      </c>
      <c r="H214" s="412" t="s">
        <v>669</v>
      </c>
      <c r="I214" s="404" t="s">
        <v>778</v>
      </c>
      <c r="J214" s="404" t="s">
        <v>1583</v>
      </c>
      <c r="K214" s="404"/>
      <c r="L214" s="420">
        <v>0</v>
      </c>
      <c r="M214" s="420">
        <v>0</v>
      </c>
      <c r="N214" s="421">
        <f>+L214-M214</f>
        <v>0</v>
      </c>
    </row>
    <row r="215" spans="1:14">
      <c r="A215" s="203">
        <v>305</v>
      </c>
      <c r="B215" s="404">
        <v>100</v>
      </c>
      <c r="C215" s="404">
        <v>450</v>
      </c>
      <c r="D215" s="404">
        <v>400</v>
      </c>
      <c r="E215" s="404">
        <v>0</v>
      </c>
      <c r="F215" s="404">
        <v>0</v>
      </c>
      <c r="G215" s="429" t="s">
        <v>2537</v>
      </c>
      <c r="H215" s="429" t="s">
        <v>720</v>
      </c>
      <c r="I215" s="404" t="s">
        <v>779</v>
      </c>
      <c r="J215" s="403"/>
      <c r="K215" s="403"/>
      <c r="L215" s="422">
        <v>0</v>
      </c>
      <c r="M215" s="422">
        <v>0</v>
      </c>
      <c r="N215" s="423"/>
    </row>
    <row r="216" spans="1:14">
      <c r="A216" s="203">
        <v>305</v>
      </c>
      <c r="B216" s="404">
        <v>100</v>
      </c>
      <c r="C216" s="404">
        <v>450</v>
      </c>
      <c r="D216" s="404">
        <v>400</v>
      </c>
      <c r="E216" s="202">
        <v>10</v>
      </c>
      <c r="F216" s="202">
        <v>0</v>
      </c>
      <c r="G216" s="412" t="s">
        <v>2538</v>
      </c>
      <c r="H216" s="412" t="s">
        <v>780</v>
      </c>
      <c r="I216" s="404"/>
      <c r="J216" s="404"/>
      <c r="K216" s="404"/>
      <c r="L216" s="420">
        <v>0</v>
      </c>
      <c r="M216" s="420">
        <v>0</v>
      </c>
      <c r="N216" s="421">
        <f>+L216-M216</f>
        <v>0</v>
      </c>
    </row>
    <row r="217" spans="1:14">
      <c r="A217" s="203">
        <v>305</v>
      </c>
      <c r="B217" s="404">
        <v>100</v>
      </c>
      <c r="C217" s="404">
        <v>450</v>
      </c>
      <c r="D217" s="404">
        <v>400</v>
      </c>
      <c r="E217" s="202">
        <v>90</v>
      </c>
      <c r="F217" s="202">
        <v>0</v>
      </c>
      <c r="G217" s="412" t="s">
        <v>2539</v>
      </c>
      <c r="H217" s="412" t="s">
        <v>781</v>
      </c>
      <c r="I217" s="404"/>
      <c r="J217" s="404"/>
      <c r="K217" s="404"/>
      <c r="L217" s="420">
        <v>0</v>
      </c>
      <c r="M217" s="420">
        <v>0</v>
      </c>
      <c r="N217" s="421">
        <f>+L217-M217</f>
        <v>0</v>
      </c>
    </row>
    <row r="218" spans="1:14">
      <c r="A218" s="203">
        <v>305</v>
      </c>
      <c r="B218" s="404">
        <v>100</v>
      </c>
      <c r="C218" s="404">
        <v>450</v>
      </c>
      <c r="D218" s="202">
        <v>500</v>
      </c>
      <c r="E218" s="202">
        <v>0</v>
      </c>
      <c r="F218" s="404">
        <v>0</v>
      </c>
      <c r="G218" s="412" t="s">
        <v>2540</v>
      </c>
      <c r="H218" s="412" t="s">
        <v>724</v>
      </c>
      <c r="I218" s="404" t="s">
        <v>782</v>
      </c>
      <c r="J218" s="404"/>
      <c r="K218" s="404"/>
      <c r="L218" s="420">
        <v>0</v>
      </c>
      <c r="M218" s="420">
        <v>0</v>
      </c>
      <c r="N218" s="421">
        <f>+L218-M218</f>
        <v>0</v>
      </c>
    </row>
    <row r="219" spans="1:14" ht="25.5">
      <c r="A219" s="203">
        <v>305</v>
      </c>
      <c r="B219" s="404">
        <v>100</v>
      </c>
      <c r="C219" s="404">
        <v>450</v>
      </c>
      <c r="D219" s="202">
        <v>600</v>
      </c>
      <c r="E219" s="202">
        <v>0</v>
      </c>
      <c r="F219" s="404">
        <v>0</v>
      </c>
      <c r="G219" s="412" t="s">
        <v>2541</v>
      </c>
      <c r="H219" s="412" t="s">
        <v>710</v>
      </c>
      <c r="I219" s="404" t="s">
        <v>783</v>
      </c>
      <c r="J219" s="404"/>
      <c r="K219" s="404"/>
      <c r="L219" s="420">
        <v>0</v>
      </c>
      <c r="M219" s="420">
        <v>0</v>
      </c>
      <c r="N219" s="421">
        <f>+L219-M219</f>
        <v>0</v>
      </c>
    </row>
    <row r="220" spans="1:14">
      <c r="A220" s="203">
        <v>305</v>
      </c>
      <c r="B220" s="404">
        <v>100</v>
      </c>
      <c r="C220" s="404">
        <v>500</v>
      </c>
      <c r="D220" s="404">
        <v>0</v>
      </c>
      <c r="E220" s="404">
        <v>0</v>
      </c>
      <c r="F220" s="404">
        <v>0</v>
      </c>
      <c r="G220" s="413" t="s">
        <v>2542</v>
      </c>
      <c r="H220" s="413" t="s">
        <v>784</v>
      </c>
      <c r="I220" s="404" t="s">
        <v>785</v>
      </c>
      <c r="J220" s="403"/>
      <c r="K220" s="403"/>
      <c r="L220" s="422">
        <v>0</v>
      </c>
      <c r="M220" s="422">
        <v>0</v>
      </c>
      <c r="N220" s="423"/>
    </row>
    <row r="221" spans="1:14" ht="25.5">
      <c r="A221" s="203">
        <v>305</v>
      </c>
      <c r="B221" s="404">
        <v>100</v>
      </c>
      <c r="C221" s="404">
        <v>500</v>
      </c>
      <c r="D221" s="404">
        <v>100</v>
      </c>
      <c r="E221" s="202">
        <v>0</v>
      </c>
      <c r="F221" s="202">
        <v>0</v>
      </c>
      <c r="G221" s="412" t="s">
        <v>2543</v>
      </c>
      <c r="H221" s="412" t="s">
        <v>658</v>
      </c>
      <c r="I221" s="414" t="s">
        <v>786</v>
      </c>
      <c r="J221" s="414" t="s">
        <v>1538</v>
      </c>
      <c r="K221" s="414"/>
      <c r="L221" s="420">
        <v>0</v>
      </c>
      <c r="M221" s="420">
        <v>0</v>
      </c>
      <c r="N221" s="421">
        <f>+L221-M221</f>
        <v>0</v>
      </c>
    </row>
    <row r="222" spans="1:14">
      <c r="A222" s="203">
        <v>305</v>
      </c>
      <c r="B222" s="404">
        <v>100</v>
      </c>
      <c r="C222" s="404">
        <v>500</v>
      </c>
      <c r="D222" s="202">
        <v>200</v>
      </c>
      <c r="E222" s="202">
        <v>0</v>
      </c>
      <c r="F222" s="404">
        <v>0</v>
      </c>
      <c r="G222" s="412" t="s">
        <v>2544</v>
      </c>
      <c r="H222" s="412" t="s">
        <v>679</v>
      </c>
      <c r="I222" s="404" t="s">
        <v>787</v>
      </c>
      <c r="J222" s="404"/>
      <c r="K222" s="404"/>
      <c r="L222" s="420">
        <v>0</v>
      </c>
      <c r="M222" s="420">
        <v>0</v>
      </c>
      <c r="N222" s="421">
        <f>+L222-M222</f>
        <v>0</v>
      </c>
    </row>
    <row r="223" spans="1:14">
      <c r="A223" s="203">
        <v>305</v>
      </c>
      <c r="B223" s="404">
        <v>100</v>
      </c>
      <c r="C223" s="404">
        <v>500</v>
      </c>
      <c r="D223" s="202">
        <v>300</v>
      </c>
      <c r="E223" s="202">
        <v>0</v>
      </c>
      <c r="F223" s="404">
        <v>0</v>
      </c>
      <c r="G223" s="412" t="s">
        <v>2545</v>
      </c>
      <c r="H223" s="412" t="s">
        <v>669</v>
      </c>
      <c r="I223" s="404" t="s">
        <v>788</v>
      </c>
      <c r="J223" s="404" t="s">
        <v>1583</v>
      </c>
      <c r="K223" s="404"/>
      <c r="L223" s="420">
        <v>0</v>
      </c>
      <c r="M223" s="420">
        <v>0</v>
      </c>
      <c r="N223" s="421">
        <f>+L223-M223</f>
        <v>0</v>
      </c>
    </row>
    <row r="224" spans="1:14">
      <c r="A224" s="203">
        <v>305</v>
      </c>
      <c r="B224" s="404">
        <v>100</v>
      </c>
      <c r="C224" s="404">
        <v>500</v>
      </c>
      <c r="D224" s="202">
        <v>400</v>
      </c>
      <c r="E224" s="202">
        <v>0</v>
      </c>
      <c r="F224" s="404">
        <v>0</v>
      </c>
      <c r="G224" s="412" t="s">
        <v>2546</v>
      </c>
      <c r="H224" s="412" t="s">
        <v>692</v>
      </c>
      <c r="I224" s="404" t="s">
        <v>789</v>
      </c>
      <c r="J224" s="404"/>
      <c r="K224" s="404"/>
      <c r="L224" s="420">
        <v>0</v>
      </c>
      <c r="M224" s="420">
        <v>0</v>
      </c>
      <c r="N224" s="421">
        <f>+L224-M224</f>
        <v>0</v>
      </c>
    </row>
    <row r="225" spans="1:14" ht="25.5">
      <c r="A225" s="203">
        <v>305</v>
      </c>
      <c r="B225" s="404">
        <v>100</v>
      </c>
      <c r="C225" s="404">
        <v>500</v>
      </c>
      <c r="D225" s="202">
        <v>500</v>
      </c>
      <c r="E225" s="202">
        <v>0</v>
      </c>
      <c r="F225" s="404">
        <v>0</v>
      </c>
      <c r="G225" s="412" t="s">
        <v>2547</v>
      </c>
      <c r="H225" s="412" t="s">
        <v>710</v>
      </c>
      <c r="I225" s="404" t="s">
        <v>790</v>
      </c>
      <c r="J225" s="404"/>
      <c r="K225" s="404"/>
      <c r="L225" s="420">
        <v>0</v>
      </c>
      <c r="M225" s="420">
        <v>0</v>
      </c>
      <c r="N225" s="421">
        <f>+L225-M225</f>
        <v>0</v>
      </c>
    </row>
    <row r="226" spans="1:14">
      <c r="A226" s="203">
        <v>305</v>
      </c>
      <c r="B226" s="404">
        <v>100</v>
      </c>
      <c r="C226" s="404">
        <v>550</v>
      </c>
      <c r="D226" s="404">
        <v>0</v>
      </c>
      <c r="E226" s="404">
        <v>0</v>
      </c>
      <c r="F226" s="404">
        <v>0</v>
      </c>
      <c r="G226" s="413" t="s">
        <v>2548</v>
      </c>
      <c r="H226" s="413" t="s">
        <v>791</v>
      </c>
      <c r="I226" s="404" t="s">
        <v>792</v>
      </c>
      <c r="J226" s="403"/>
      <c r="K226" s="403"/>
      <c r="L226" s="422">
        <v>0</v>
      </c>
      <c r="M226" s="422">
        <v>0</v>
      </c>
      <c r="N226" s="423"/>
    </row>
    <row r="227" spans="1:14" ht="25.5">
      <c r="A227" s="203">
        <v>305</v>
      </c>
      <c r="B227" s="404">
        <v>100</v>
      </c>
      <c r="C227" s="404">
        <v>550</v>
      </c>
      <c r="D227" s="404">
        <v>100</v>
      </c>
      <c r="E227" s="202">
        <v>0</v>
      </c>
      <c r="F227" s="202">
        <v>0</v>
      </c>
      <c r="G227" s="412" t="s">
        <v>2549</v>
      </c>
      <c r="H227" s="412" t="s">
        <v>658</v>
      </c>
      <c r="I227" s="414" t="s">
        <v>793</v>
      </c>
      <c r="J227" s="414" t="s">
        <v>1538</v>
      </c>
      <c r="K227" s="414"/>
      <c r="L227" s="420">
        <v>0</v>
      </c>
      <c r="M227" s="420">
        <v>0</v>
      </c>
      <c r="N227" s="421">
        <f>+L227-M227</f>
        <v>0</v>
      </c>
    </row>
    <row r="228" spans="1:14">
      <c r="A228" s="203">
        <v>305</v>
      </c>
      <c r="B228" s="404">
        <v>100</v>
      </c>
      <c r="C228" s="404">
        <v>550</v>
      </c>
      <c r="D228" s="202">
        <v>200</v>
      </c>
      <c r="E228" s="202">
        <v>0</v>
      </c>
      <c r="F228" s="404">
        <v>0</v>
      </c>
      <c r="G228" s="412" t="s">
        <v>2550</v>
      </c>
      <c r="H228" s="412" t="s">
        <v>679</v>
      </c>
      <c r="I228" s="404" t="s">
        <v>794</v>
      </c>
      <c r="J228" s="404"/>
      <c r="K228" s="404"/>
      <c r="L228" s="420">
        <v>0</v>
      </c>
      <c r="M228" s="420">
        <v>0</v>
      </c>
      <c r="N228" s="421">
        <f>+L228-M228</f>
        <v>0</v>
      </c>
    </row>
    <row r="229" spans="1:14">
      <c r="A229" s="203">
        <v>305</v>
      </c>
      <c r="B229" s="404">
        <v>100</v>
      </c>
      <c r="C229" s="404">
        <v>550</v>
      </c>
      <c r="D229" s="202">
        <v>300</v>
      </c>
      <c r="E229" s="202">
        <v>0</v>
      </c>
      <c r="F229" s="404">
        <v>0</v>
      </c>
      <c r="G229" s="412" t="s">
        <v>2551</v>
      </c>
      <c r="H229" s="412" t="s">
        <v>669</v>
      </c>
      <c r="I229" s="404" t="s">
        <v>795</v>
      </c>
      <c r="J229" s="404" t="s">
        <v>1583</v>
      </c>
      <c r="K229" s="404"/>
      <c r="L229" s="420">
        <v>0</v>
      </c>
      <c r="M229" s="420">
        <v>0</v>
      </c>
      <c r="N229" s="421">
        <f>+L229-M229</f>
        <v>0</v>
      </c>
    </row>
    <row r="230" spans="1:14">
      <c r="A230" s="203">
        <v>305</v>
      </c>
      <c r="B230" s="404">
        <v>100</v>
      </c>
      <c r="C230" s="404">
        <v>550</v>
      </c>
      <c r="D230" s="404">
        <v>400</v>
      </c>
      <c r="E230" s="404">
        <v>0</v>
      </c>
      <c r="F230" s="404">
        <v>0</v>
      </c>
      <c r="G230" s="413" t="s">
        <v>2552</v>
      </c>
      <c r="H230" s="413" t="s">
        <v>692</v>
      </c>
      <c r="I230" s="404" t="s">
        <v>796</v>
      </c>
      <c r="J230" s="403"/>
      <c r="K230" s="403"/>
      <c r="L230" s="422">
        <v>0</v>
      </c>
      <c r="M230" s="422">
        <v>0</v>
      </c>
      <c r="N230" s="423"/>
    </row>
    <row r="231" spans="1:14">
      <c r="A231" s="203">
        <v>305</v>
      </c>
      <c r="B231" s="404">
        <v>100</v>
      </c>
      <c r="C231" s="404">
        <v>550</v>
      </c>
      <c r="D231" s="404">
        <v>400</v>
      </c>
      <c r="E231" s="202">
        <v>10</v>
      </c>
      <c r="F231" s="204">
        <v>0</v>
      </c>
      <c r="G231" s="412" t="s">
        <v>2553</v>
      </c>
      <c r="H231" s="412" t="s">
        <v>797</v>
      </c>
      <c r="I231" s="404"/>
      <c r="J231" s="404"/>
      <c r="K231" s="404"/>
      <c r="L231" s="420">
        <v>0</v>
      </c>
      <c r="M231" s="420">
        <v>0</v>
      </c>
      <c r="N231" s="421">
        <f>+L231-M231</f>
        <v>0</v>
      </c>
    </row>
    <row r="232" spans="1:14">
      <c r="A232" s="203">
        <v>305</v>
      </c>
      <c r="B232" s="404">
        <v>100</v>
      </c>
      <c r="C232" s="404">
        <v>550</v>
      </c>
      <c r="D232" s="404">
        <v>400</v>
      </c>
      <c r="E232" s="202">
        <v>20</v>
      </c>
      <c r="F232" s="204">
        <v>0</v>
      </c>
      <c r="G232" s="412" t="s">
        <v>2554</v>
      </c>
      <c r="H232" s="412" t="s">
        <v>798</v>
      </c>
      <c r="I232" s="404"/>
      <c r="J232" s="404"/>
      <c r="K232" s="404"/>
      <c r="L232" s="420">
        <v>0</v>
      </c>
      <c r="M232" s="420">
        <v>0</v>
      </c>
      <c r="N232" s="421">
        <f>+L232-M232</f>
        <v>0</v>
      </c>
    </row>
    <row r="233" spans="1:14">
      <c r="A233" s="203">
        <v>305</v>
      </c>
      <c r="B233" s="404">
        <v>100</v>
      </c>
      <c r="C233" s="404">
        <v>550</v>
      </c>
      <c r="D233" s="404">
        <v>400</v>
      </c>
      <c r="E233" s="202">
        <v>30</v>
      </c>
      <c r="F233" s="204">
        <v>0</v>
      </c>
      <c r="G233" s="412" t="s">
        <v>2555</v>
      </c>
      <c r="H233" s="412" t="s">
        <v>799</v>
      </c>
      <c r="I233" s="404"/>
      <c r="J233" s="404"/>
      <c r="K233" s="404"/>
      <c r="L233" s="420">
        <v>0</v>
      </c>
      <c r="M233" s="420">
        <v>0</v>
      </c>
      <c r="N233" s="421">
        <f>+L233-M233</f>
        <v>0</v>
      </c>
    </row>
    <row r="234" spans="1:14">
      <c r="A234" s="203">
        <v>305</v>
      </c>
      <c r="B234" s="404">
        <v>100</v>
      </c>
      <c r="C234" s="404">
        <v>550</v>
      </c>
      <c r="D234" s="404">
        <v>400</v>
      </c>
      <c r="E234" s="202">
        <v>40</v>
      </c>
      <c r="F234" s="204">
        <v>0</v>
      </c>
      <c r="G234" s="412" t="s">
        <v>2556</v>
      </c>
      <c r="H234" s="412" t="s">
        <v>800</v>
      </c>
      <c r="I234" s="404"/>
      <c r="J234" s="404"/>
      <c r="K234" s="404"/>
      <c r="L234" s="420">
        <v>0</v>
      </c>
      <c r="M234" s="420">
        <v>0</v>
      </c>
      <c r="N234" s="421">
        <f>+L234-M234</f>
        <v>0</v>
      </c>
    </row>
    <row r="235" spans="1:14">
      <c r="A235" s="203">
        <v>305</v>
      </c>
      <c r="B235" s="404">
        <v>100</v>
      </c>
      <c r="C235" s="404">
        <v>600</v>
      </c>
      <c r="D235" s="404">
        <v>0</v>
      </c>
      <c r="E235" s="404">
        <v>0</v>
      </c>
      <c r="F235" s="404">
        <v>0</v>
      </c>
      <c r="G235" s="413" t="s">
        <v>2557</v>
      </c>
      <c r="H235" s="413" t="s">
        <v>801</v>
      </c>
      <c r="I235" s="414" t="s">
        <v>802</v>
      </c>
      <c r="J235" s="417"/>
      <c r="K235" s="417"/>
      <c r="L235" s="422">
        <v>0</v>
      </c>
      <c r="M235" s="422">
        <v>0</v>
      </c>
      <c r="N235" s="423"/>
    </row>
    <row r="236" spans="1:14" ht="25.5">
      <c r="A236" s="203">
        <v>305</v>
      </c>
      <c r="B236" s="404">
        <v>100</v>
      </c>
      <c r="C236" s="404">
        <v>600</v>
      </c>
      <c r="D236" s="404">
        <v>100</v>
      </c>
      <c r="E236" s="202">
        <v>0</v>
      </c>
      <c r="F236" s="202">
        <v>0</v>
      </c>
      <c r="G236" s="413" t="s">
        <v>2558</v>
      </c>
      <c r="H236" s="413" t="s">
        <v>658</v>
      </c>
      <c r="I236" s="414" t="s">
        <v>803</v>
      </c>
      <c r="J236" s="417" t="s">
        <v>1538</v>
      </c>
      <c r="K236" s="417"/>
      <c r="L236" s="422">
        <v>0</v>
      </c>
      <c r="M236" s="422">
        <v>0</v>
      </c>
      <c r="N236" s="423"/>
    </row>
    <row r="237" spans="1:14">
      <c r="A237" s="203">
        <v>305</v>
      </c>
      <c r="B237" s="404">
        <v>100</v>
      </c>
      <c r="C237" s="404">
        <v>600</v>
      </c>
      <c r="D237" s="404">
        <v>100</v>
      </c>
      <c r="E237" s="202">
        <v>10</v>
      </c>
      <c r="F237" s="202">
        <v>0</v>
      </c>
      <c r="G237" s="412" t="s">
        <v>2559</v>
      </c>
      <c r="H237" s="412" t="s">
        <v>804</v>
      </c>
      <c r="I237" s="414" t="s">
        <v>805</v>
      </c>
      <c r="J237" s="417" t="s">
        <v>1538</v>
      </c>
      <c r="K237" s="417"/>
      <c r="L237" s="424">
        <v>0</v>
      </c>
      <c r="M237" s="424">
        <v>0</v>
      </c>
      <c r="N237" s="425">
        <f>+L237-M237</f>
        <v>0</v>
      </c>
    </row>
    <row r="238" spans="1:14">
      <c r="A238" s="203">
        <v>305</v>
      </c>
      <c r="B238" s="404">
        <v>100</v>
      </c>
      <c r="C238" s="404">
        <v>600</v>
      </c>
      <c r="D238" s="404">
        <v>100</v>
      </c>
      <c r="E238" s="202">
        <v>20</v>
      </c>
      <c r="F238" s="202">
        <v>0</v>
      </c>
      <c r="G238" s="412" t="s">
        <v>2560</v>
      </c>
      <c r="H238" s="412" t="s">
        <v>806</v>
      </c>
      <c r="I238" s="414" t="s">
        <v>807</v>
      </c>
      <c r="J238" s="417" t="s">
        <v>1538</v>
      </c>
      <c r="K238" s="417"/>
      <c r="L238" s="424">
        <v>0</v>
      </c>
      <c r="M238" s="424">
        <v>0</v>
      </c>
      <c r="N238" s="425">
        <f>+L238-M238</f>
        <v>0</v>
      </c>
    </row>
    <row r="239" spans="1:14">
      <c r="A239" s="203">
        <v>305</v>
      </c>
      <c r="B239" s="404">
        <v>100</v>
      </c>
      <c r="C239" s="404">
        <v>600</v>
      </c>
      <c r="D239" s="404">
        <v>200</v>
      </c>
      <c r="E239" s="404">
        <v>0</v>
      </c>
      <c r="F239" s="404">
        <v>0</v>
      </c>
      <c r="G239" s="429" t="s">
        <v>2561</v>
      </c>
      <c r="H239" s="429" t="s">
        <v>808</v>
      </c>
      <c r="I239" s="404" t="s">
        <v>809</v>
      </c>
      <c r="J239" s="403"/>
      <c r="K239" s="403"/>
      <c r="L239" s="422">
        <v>0</v>
      </c>
      <c r="M239" s="422">
        <v>0</v>
      </c>
      <c r="N239" s="423"/>
    </row>
    <row r="240" spans="1:14">
      <c r="A240" s="203">
        <v>305</v>
      </c>
      <c r="B240" s="404">
        <v>100</v>
      </c>
      <c r="C240" s="404">
        <v>600</v>
      </c>
      <c r="D240" s="404">
        <v>200</v>
      </c>
      <c r="E240" s="202">
        <v>10</v>
      </c>
      <c r="F240" s="204">
        <v>0</v>
      </c>
      <c r="G240" s="412" t="s">
        <v>2562</v>
      </c>
      <c r="H240" s="412" t="s">
        <v>810</v>
      </c>
      <c r="I240" s="404"/>
      <c r="J240" s="404"/>
      <c r="K240" s="404"/>
      <c r="L240" s="420">
        <v>0</v>
      </c>
      <c r="M240" s="420">
        <v>0</v>
      </c>
      <c r="N240" s="421">
        <f t="shared" ref="N240:N245" si="10">+L240-M240</f>
        <v>0</v>
      </c>
    </row>
    <row r="241" spans="1:14" s="295" customFormat="1" ht="25.5">
      <c r="A241" s="203">
        <v>305</v>
      </c>
      <c r="B241" s="404">
        <v>100</v>
      </c>
      <c r="C241" s="404">
        <v>600</v>
      </c>
      <c r="D241" s="404">
        <v>200</v>
      </c>
      <c r="E241" s="202">
        <v>20</v>
      </c>
      <c r="F241" s="204">
        <v>0</v>
      </c>
      <c r="G241" s="412" t="s">
        <v>2563</v>
      </c>
      <c r="H241" s="412" t="s">
        <v>811</v>
      </c>
      <c r="I241" s="404"/>
      <c r="J241" s="404"/>
      <c r="K241" s="404"/>
      <c r="L241" s="420">
        <v>0</v>
      </c>
      <c r="M241" s="420">
        <v>0</v>
      </c>
      <c r="N241" s="421">
        <f t="shared" si="10"/>
        <v>0</v>
      </c>
    </row>
    <row r="242" spans="1:14">
      <c r="A242" s="203">
        <v>305</v>
      </c>
      <c r="B242" s="404">
        <v>100</v>
      </c>
      <c r="C242" s="404">
        <v>600</v>
      </c>
      <c r="D242" s="404">
        <v>200</v>
      </c>
      <c r="E242" s="202">
        <v>30</v>
      </c>
      <c r="F242" s="204">
        <v>0</v>
      </c>
      <c r="G242" s="412" t="s">
        <v>2564</v>
      </c>
      <c r="H242" s="412" t="s">
        <v>812</v>
      </c>
      <c r="I242" s="404"/>
      <c r="J242" s="404"/>
      <c r="K242" s="404"/>
      <c r="L242" s="420">
        <v>0</v>
      </c>
      <c r="M242" s="420">
        <v>0</v>
      </c>
      <c r="N242" s="421">
        <f t="shared" si="10"/>
        <v>0</v>
      </c>
    </row>
    <row r="243" spans="1:14" ht="25.5">
      <c r="A243" s="203">
        <v>305</v>
      </c>
      <c r="B243" s="404">
        <v>100</v>
      </c>
      <c r="C243" s="404">
        <v>600</v>
      </c>
      <c r="D243" s="404">
        <v>200</v>
      </c>
      <c r="E243" s="202">
        <v>90</v>
      </c>
      <c r="F243" s="204">
        <v>0</v>
      </c>
      <c r="G243" s="412" t="s">
        <v>2565</v>
      </c>
      <c r="H243" s="412" t="s">
        <v>813</v>
      </c>
      <c r="I243" s="404"/>
      <c r="J243" s="404"/>
      <c r="K243" s="404"/>
      <c r="L243" s="420">
        <v>0</v>
      </c>
      <c r="M243" s="420">
        <v>0</v>
      </c>
      <c r="N243" s="421">
        <f t="shared" si="10"/>
        <v>0</v>
      </c>
    </row>
    <row r="244" spans="1:14" ht="38.25">
      <c r="A244" s="203">
        <v>305</v>
      </c>
      <c r="B244" s="404">
        <v>100</v>
      </c>
      <c r="C244" s="404">
        <v>600</v>
      </c>
      <c r="D244" s="404">
        <v>250</v>
      </c>
      <c r="E244" s="202">
        <v>0</v>
      </c>
      <c r="F244" s="204">
        <v>0</v>
      </c>
      <c r="G244" s="412" t="s">
        <v>2566</v>
      </c>
      <c r="H244" s="412" t="s">
        <v>814</v>
      </c>
      <c r="I244" s="404" t="s">
        <v>815</v>
      </c>
      <c r="J244" s="404" t="s">
        <v>1583</v>
      </c>
      <c r="K244" s="404"/>
      <c r="L244" s="420">
        <v>0</v>
      </c>
      <c r="M244" s="420">
        <v>0</v>
      </c>
      <c r="N244" s="421">
        <f t="shared" si="10"/>
        <v>0</v>
      </c>
    </row>
    <row r="245" spans="1:14" ht="25.5">
      <c r="A245" s="203">
        <v>305</v>
      </c>
      <c r="B245" s="404">
        <v>100</v>
      </c>
      <c r="C245" s="404">
        <v>600</v>
      </c>
      <c r="D245" s="202">
        <v>300</v>
      </c>
      <c r="E245" s="202">
        <v>0</v>
      </c>
      <c r="F245" s="404">
        <v>0</v>
      </c>
      <c r="G245" s="412" t="s">
        <v>2567</v>
      </c>
      <c r="H245" s="412" t="s">
        <v>816</v>
      </c>
      <c r="I245" s="404" t="s">
        <v>817</v>
      </c>
      <c r="J245" s="404" t="s">
        <v>1587</v>
      </c>
      <c r="K245" s="404"/>
      <c r="L245" s="420">
        <v>0</v>
      </c>
      <c r="M245" s="420">
        <v>0</v>
      </c>
      <c r="N245" s="421">
        <f t="shared" si="10"/>
        <v>0</v>
      </c>
    </row>
    <row r="246" spans="1:14">
      <c r="A246" s="203">
        <v>305</v>
      </c>
      <c r="B246" s="404">
        <v>100</v>
      </c>
      <c r="C246" s="404">
        <v>600</v>
      </c>
      <c r="D246" s="404">
        <v>400</v>
      </c>
      <c r="E246" s="404">
        <v>0</v>
      </c>
      <c r="F246" s="404">
        <v>0</v>
      </c>
      <c r="G246" s="429" t="s">
        <v>2568</v>
      </c>
      <c r="H246" s="429" t="s">
        <v>720</v>
      </c>
      <c r="I246" s="404" t="s">
        <v>818</v>
      </c>
      <c r="J246" s="403"/>
      <c r="K246" s="403"/>
      <c r="L246" s="422">
        <v>0</v>
      </c>
      <c r="M246" s="422">
        <v>0</v>
      </c>
      <c r="N246" s="423"/>
    </row>
    <row r="247" spans="1:14">
      <c r="A247" s="203">
        <v>305</v>
      </c>
      <c r="B247" s="404">
        <v>100</v>
      </c>
      <c r="C247" s="404">
        <v>600</v>
      </c>
      <c r="D247" s="404">
        <v>400</v>
      </c>
      <c r="E247" s="202">
        <v>10</v>
      </c>
      <c r="F247" s="204">
        <v>0</v>
      </c>
      <c r="G247" s="412" t="s">
        <v>2569</v>
      </c>
      <c r="H247" s="412" t="s">
        <v>819</v>
      </c>
      <c r="I247" s="404"/>
      <c r="J247" s="404"/>
      <c r="K247" s="404"/>
      <c r="L247" s="420">
        <v>0</v>
      </c>
      <c r="M247" s="420">
        <v>0</v>
      </c>
      <c r="N247" s="421">
        <f t="shared" ref="N247:N254" si="11">+L247-M247</f>
        <v>0</v>
      </c>
    </row>
    <row r="248" spans="1:14">
      <c r="A248" s="203">
        <v>305</v>
      </c>
      <c r="B248" s="404">
        <v>100</v>
      </c>
      <c r="C248" s="404">
        <v>600</v>
      </c>
      <c r="D248" s="404">
        <v>400</v>
      </c>
      <c r="E248" s="202">
        <v>20</v>
      </c>
      <c r="F248" s="204">
        <v>0</v>
      </c>
      <c r="G248" s="412" t="s">
        <v>2570</v>
      </c>
      <c r="H248" s="412" t="s">
        <v>820</v>
      </c>
      <c r="I248" s="404"/>
      <c r="J248" s="404"/>
      <c r="K248" s="404"/>
      <c r="L248" s="420">
        <v>0</v>
      </c>
      <c r="M248" s="420">
        <v>0</v>
      </c>
      <c r="N248" s="421">
        <f t="shared" si="11"/>
        <v>0</v>
      </c>
    </row>
    <row r="249" spans="1:14">
      <c r="A249" s="203">
        <v>305</v>
      </c>
      <c r="B249" s="404">
        <v>100</v>
      </c>
      <c r="C249" s="404">
        <v>600</v>
      </c>
      <c r="D249" s="404">
        <v>400</v>
      </c>
      <c r="E249" s="202">
        <v>30</v>
      </c>
      <c r="F249" s="204">
        <v>0</v>
      </c>
      <c r="G249" s="412" t="s">
        <v>2571</v>
      </c>
      <c r="H249" s="412" t="s">
        <v>810</v>
      </c>
      <c r="I249" s="404"/>
      <c r="J249" s="404"/>
      <c r="K249" s="404"/>
      <c r="L249" s="420">
        <v>0</v>
      </c>
      <c r="M249" s="420">
        <v>0</v>
      </c>
      <c r="N249" s="421">
        <f t="shared" si="11"/>
        <v>0</v>
      </c>
    </row>
    <row r="250" spans="1:14" s="295" customFormat="1" ht="25.5">
      <c r="A250" s="203">
        <v>305</v>
      </c>
      <c r="B250" s="404">
        <v>100</v>
      </c>
      <c r="C250" s="404">
        <v>600</v>
      </c>
      <c r="D250" s="404">
        <v>400</v>
      </c>
      <c r="E250" s="202">
        <v>40</v>
      </c>
      <c r="F250" s="204">
        <v>0</v>
      </c>
      <c r="G250" s="412" t="s">
        <v>2572</v>
      </c>
      <c r="H250" s="412" t="s">
        <v>811</v>
      </c>
      <c r="I250" s="404"/>
      <c r="J250" s="404"/>
      <c r="K250" s="404"/>
      <c r="L250" s="420">
        <v>0</v>
      </c>
      <c r="M250" s="420">
        <v>0</v>
      </c>
      <c r="N250" s="421">
        <f t="shared" si="11"/>
        <v>0</v>
      </c>
    </row>
    <row r="251" spans="1:14">
      <c r="A251" s="203">
        <v>305</v>
      </c>
      <c r="B251" s="404">
        <v>100</v>
      </c>
      <c r="C251" s="404">
        <v>600</v>
      </c>
      <c r="D251" s="404">
        <v>400</v>
      </c>
      <c r="E251" s="202">
        <v>50</v>
      </c>
      <c r="F251" s="204">
        <v>0</v>
      </c>
      <c r="G251" s="412" t="s">
        <v>2573</v>
      </c>
      <c r="H251" s="412" t="s">
        <v>812</v>
      </c>
      <c r="I251" s="404"/>
      <c r="J251" s="404"/>
      <c r="K251" s="404"/>
      <c r="L251" s="420">
        <v>0</v>
      </c>
      <c r="M251" s="420">
        <v>0</v>
      </c>
      <c r="N251" s="421">
        <f t="shared" si="11"/>
        <v>0</v>
      </c>
    </row>
    <row r="252" spans="1:14" ht="25.5">
      <c r="A252" s="203">
        <v>305</v>
      </c>
      <c r="B252" s="404">
        <v>100</v>
      </c>
      <c r="C252" s="404">
        <v>600</v>
      </c>
      <c r="D252" s="404">
        <v>400</v>
      </c>
      <c r="E252" s="202">
        <v>60</v>
      </c>
      <c r="F252" s="204">
        <v>0</v>
      </c>
      <c r="G252" s="412" t="s">
        <v>2574</v>
      </c>
      <c r="H252" s="412" t="s">
        <v>821</v>
      </c>
      <c r="I252" s="404"/>
      <c r="J252" s="404"/>
      <c r="K252" s="404"/>
      <c r="L252" s="420">
        <v>0</v>
      </c>
      <c r="M252" s="420">
        <v>0</v>
      </c>
      <c r="N252" s="421">
        <f t="shared" si="11"/>
        <v>0</v>
      </c>
    </row>
    <row r="253" spans="1:14">
      <c r="A253" s="203">
        <v>305</v>
      </c>
      <c r="B253" s="404">
        <v>100</v>
      </c>
      <c r="C253" s="404">
        <v>600</v>
      </c>
      <c r="D253" s="404">
        <v>400</v>
      </c>
      <c r="E253" s="202">
        <v>70</v>
      </c>
      <c r="F253" s="204">
        <v>0</v>
      </c>
      <c r="G253" s="412" t="s">
        <v>2575</v>
      </c>
      <c r="H253" s="412" t="s">
        <v>822</v>
      </c>
      <c r="I253" s="404"/>
      <c r="J253" s="404"/>
      <c r="K253" s="404"/>
      <c r="L253" s="420">
        <v>0</v>
      </c>
      <c r="M253" s="420">
        <v>0</v>
      </c>
      <c r="N253" s="421">
        <f t="shared" si="11"/>
        <v>0</v>
      </c>
    </row>
    <row r="254" spans="1:14">
      <c r="A254" s="203">
        <v>305</v>
      </c>
      <c r="B254" s="404">
        <v>100</v>
      </c>
      <c r="C254" s="404">
        <v>600</v>
      </c>
      <c r="D254" s="404">
        <v>400</v>
      </c>
      <c r="E254" s="202">
        <v>90</v>
      </c>
      <c r="F254" s="204">
        <v>0</v>
      </c>
      <c r="G254" s="412" t="s">
        <v>2576</v>
      </c>
      <c r="H254" s="412" t="s">
        <v>823</v>
      </c>
      <c r="I254" s="404"/>
      <c r="J254" s="404"/>
      <c r="K254" s="404"/>
      <c r="L254" s="420">
        <v>0</v>
      </c>
      <c r="M254" s="420">
        <v>0</v>
      </c>
      <c r="N254" s="421">
        <f t="shared" si="11"/>
        <v>0</v>
      </c>
    </row>
    <row r="255" spans="1:14">
      <c r="A255" s="203">
        <v>305</v>
      </c>
      <c r="B255" s="404">
        <v>100</v>
      </c>
      <c r="C255" s="404">
        <v>600</v>
      </c>
      <c r="D255" s="404">
        <v>500</v>
      </c>
      <c r="E255" s="404">
        <v>0</v>
      </c>
      <c r="F255" s="404">
        <v>0</v>
      </c>
      <c r="G255" s="429" t="s">
        <v>2577</v>
      </c>
      <c r="H255" s="429" t="s">
        <v>724</v>
      </c>
      <c r="I255" s="404" t="s">
        <v>824</v>
      </c>
      <c r="J255" s="403"/>
      <c r="K255" s="403"/>
      <c r="L255" s="422">
        <v>0</v>
      </c>
      <c r="M255" s="422">
        <v>0</v>
      </c>
      <c r="N255" s="423"/>
    </row>
    <row r="256" spans="1:14" ht="25.5">
      <c r="A256" s="203">
        <v>305</v>
      </c>
      <c r="B256" s="404">
        <v>100</v>
      </c>
      <c r="C256" s="404">
        <v>600</v>
      </c>
      <c r="D256" s="404">
        <v>500</v>
      </c>
      <c r="E256" s="202">
        <v>10</v>
      </c>
      <c r="F256" s="204">
        <v>0</v>
      </c>
      <c r="G256" s="412" t="s">
        <v>2578</v>
      </c>
      <c r="H256" s="412" t="s">
        <v>821</v>
      </c>
      <c r="I256" s="404"/>
      <c r="J256" s="404"/>
      <c r="K256" s="404"/>
      <c r="L256" s="420">
        <v>0</v>
      </c>
      <c r="M256" s="420">
        <v>0</v>
      </c>
      <c r="N256" s="421">
        <f>+L256-M256</f>
        <v>0</v>
      </c>
    </row>
    <row r="257" spans="1:14">
      <c r="A257" s="203">
        <v>305</v>
      </c>
      <c r="B257" s="404">
        <v>100</v>
      </c>
      <c r="C257" s="404">
        <v>600</v>
      </c>
      <c r="D257" s="404">
        <v>500</v>
      </c>
      <c r="E257" s="202">
        <v>90</v>
      </c>
      <c r="F257" s="204">
        <v>0</v>
      </c>
      <c r="G257" s="412" t="s">
        <v>2579</v>
      </c>
      <c r="H257" s="412" t="s">
        <v>825</v>
      </c>
      <c r="I257" s="404"/>
      <c r="J257" s="404"/>
      <c r="K257" s="404"/>
      <c r="L257" s="420">
        <v>0</v>
      </c>
      <c r="M257" s="420">
        <v>0</v>
      </c>
      <c r="N257" s="421">
        <f>+L257-M257</f>
        <v>0</v>
      </c>
    </row>
    <row r="258" spans="1:14" ht="25.5">
      <c r="A258" s="203">
        <v>305</v>
      </c>
      <c r="B258" s="404">
        <v>100</v>
      </c>
      <c r="C258" s="404">
        <v>650</v>
      </c>
      <c r="D258" s="404">
        <v>0</v>
      </c>
      <c r="E258" s="404">
        <v>0</v>
      </c>
      <c r="F258" s="404">
        <v>0</v>
      </c>
      <c r="G258" s="413" t="s">
        <v>2580</v>
      </c>
      <c r="H258" s="413" t="s">
        <v>826</v>
      </c>
      <c r="I258" s="404" t="s">
        <v>827</v>
      </c>
      <c r="J258" s="403"/>
      <c r="K258" s="403"/>
      <c r="L258" s="422">
        <v>0</v>
      </c>
      <c r="M258" s="422">
        <v>0</v>
      </c>
      <c r="N258" s="423"/>
    </row>
    <row r="259" spans="1:14" ht="25.5">
      <c r="A259" s="203">
        <v>305</v>
      </c>
      <c r="B259" s="404">
        <v>100</v>
      </c>
      <c r="C259" s="404">
        <v>650</v>
      </c>
      <c r="D259" s="202">
        <v>100</v>
      </c>
      <c r="E259" s="202">
        <v>0</v>
      </c>
      <c r="F259" s="404">
        <v>0</v>
      </c>
      <c r="G259" s="412" t="s">
        <v>2581</v>
      </c>
      <c r="H259" s="412" t="s">
        <v>828</v>
      </c>
      <c r="I259" s="404" t="s">
        <v>829</v>
      </c>
      <c r="J259" s="404"/>
      <c r="K259" s="404"/>
      <c r="L259" s="420">
        <v>0</v>
      </c>
      <c r="M259" s="420">
        <v>0</v>
      </c>
      <c r="N259" s="421">
        <f>+L259-M259</f>
        <v>0</v>
      </c>
    </row>
    <row r="260" spans="1:14" ht="25.5">
      <c r="A260" s="203">
        <v>305</v>
      </c>
      <c r="B260" s="404">
        <v>100</v>
      </c>
      <c r="C260" s="404">
        <v>650</v>
      </c>
      <c r="D260" s="202">
        <v>200</v>
      </c>
      <c r="E260" s="202">
        <v>0</v>
      </c>
      <c r="F260" s="404">
        <v>0</v>
      </c>
      <c r="G260" s="412" t="s">
        <v>2582</v>
      </c>
      <c r="H260" s="412" t="s">
        <v>830</v>
      </c>
      <c r="I260" s="404" t="s">
        <v>831</v>
      </c>
      <c r="J260" s="404"/>
      <c r="K260" s="404"/>
      <c r="L260" s="420">
        <v>0</v>
      </c>
      <c r="M260" s="420">
        <v>0</v>
      </c>
      <c r="N260" s="421">
        <f>+L260-M260</f>
        <v>0</v>
      </c>
    </row>
    <row r="261" spans="1:14" ht="25.5">
      <c r="A261" s="203">
        <v>305</v>
      </c>
      <c r="B261" s="404">
        <v>100</v>
      </c>
      <c r="C261" s="404">
        <v>650</v>
      </c>
      <c r="D261" s="202">
        <v>300</v>
      </c>
      <c r="E261" s="202">
        <v>0</v>
      </c>
      <c r="F261" s="404">
        <v>0</v>
      </c>
      <c r="G261" s="412" t="s">
        <v>2583</v>
      </c>
      <c r="H261" s="412" t="s">
        <v>832</v>
      </c>
      <c r="I261" s="404" t="s">
        <v>833</v>
      </c>
      <c r="J261" s="404"/>
      <c r="K261" s="404"/>
      <c r="L261" s="420">
        <v>0</v>
      </c>
      <c r="M261" s="420">
        <v>0</v>
      </c>
      <c r="N261" s="421">
        <f>+L261-M261</f>
        <v>0</v>
      </c>
    </row>
    <row r="262" spans="1:14" ht="38.25">
      <c r="A262" s="203">
        <v>305</v>
      </c>
      <c r="B262" s="404">
        <v>100</v>
      </c>
      <c r="C262" s="404">
        <v>650</v>
      </c>
      <c r="D262" s="404">
        <v>400</v>
      </c>
      <c r="E262" s="404">
        <v>0</v>
      </c>
      <c r="F262" s="404">
        <v>0</v>
      </c>
      <c r="G262" s="413" t="s">
        <v>2584</v>
      </c>
      <c r="H262" s="413" t="s">
        <v>834</v>
      </c>
      <c r="I262" s="404" t="s">
        <v>835</v>
      </c>
      <c r="J262" s="403"/>
      <c r="K262" s="403"/>
      <c r="L262" s="422">
        <v>0</v>
      </c>
      <c r="M262" s="422">
        <v>0</v>
      </c>
      <c r="N262" s="423"/>
    </row>
    <row r="263" spans="1:14" ht="25.5">
      <c r="A263" s="203">
        <v>305</v>
      </c>
      <c r="B263" s="404">
        <v>100</v>
      </c>
      <c r="C263" s="404">
        <v>650</v>
      </c>
      <c r="D263" s="404">
        <v>400</v>
      </c>
      <c r="E263" s="202">
        <v>10</v>
      </c>
      <c r="F263" s="204">
        <v>0</v>
      </c>
      <c r="G263" s="412" t="s">
        <v>2585</v>
      </c>
      <c r="H263" s="412" t="s">
        <v>836</v>
      </c>
      <c r="I263" s="404"/>
      <c r="J263" s="404"/>
      <c r="K263" s="404"/>
      <c r="L263" s="420">
        <v>0</v>
      </c>
      <c r="M263" s="420">
        <v>0</v>
      </c>
      <c r="N263" s="421">
        <f>+L263-M263</f>
        <v>0</v>
      </c>
    </row>
    <row r="264" spans="1:14" ht="25.5">
      <c r="A264" s="203">
        <v>305</v>
      </c>
      <c r="B264" s="404">
        <v>100</v>
      </c>
      <c r="C264" s="404">
        <v>650</v>
      </c>
      <c r="D264" s="404">
        <v>400</v>
      </c>
      <c r="E264" s="202">
        <v>20</v>
      </c>
      <c r="F264" s="204">
        <v>0</v>
      </c>
      <c r="G264" s="412" t="s">
        <v>2586</v>
      </c>
      <c r="H264" s="412" t="s">
        <v>837</v>
      </c>
      <c r="I264" s="404"/>
      <c r="J264" s="404"/>
      <c r="K264" s="404"/>
      <c r="L264" s="420">
        <v>0</v>
      </c>
      <c r="M264" s="420">
        <v>0</v>
      </c>
      <c r="N264" s="421">
        <f>+L264-M264</f>
        <v>0</v>
      </c>
    </row>
    <row r="265" spans="1:14" ht="25.5">
      <c r="A265" s="203">
        <v>305</v>
      </c>
      <c r="B265" s="404">
        <v>100</v>
      </c>
      <c r="C265" s="404">
        <v>650</v>
      </c>
      <c r="D265" s="404">
        <v>400</v>
      </c>
      <c r="E265" s="202">
        <v>30</v>
      </c>
      <c r="F265" s="204">
        <v>0</v>
      </c>
      <c r="G265" s="412" t="s">
        <v>2587</v>
      </c>
      <c r="H265" s="412" t="s">
        <v>838</v>
      </c>
      <c r="I265" s="404"/>
      <c r="J265" s="404"/>
      <c r="K265" s="404"/>
      <c r="L265" s="420">
        <v>0</v>
      </c>
      <c r="M265" s="420">
        <v>0</v>
      </c>
      <c r="N265" s="421">
        <f>+L265-M265</f>
        <v>0</v>
      </c>
    </row>
    <row r="266" spans="1:14" ht="25.5">
      <c r="A266" s="203">
        <v>305</v>
      </c>
      <c r="B266" s="404">
        <v>100</v>
      </c>
      <c r="C266" s="404">
        <v>650</v>
      </c>
      <c r="D266" s="404">
        <v>400</v>
      </c>
      <c r="E266" s="202">
        <v>90</v>
      </c>
      <c r="F266" s="204">
        <v>0</v>
      </c>
      <c r="G266" s="412" t="s">
        <v>2588</v>
      </c>
      <c r="H266" s="412" t="s">
        <v>839</v>
      </c>
      <c r="I266" s="404"/>
      <c r="J266" s="404"/>
      <c r="K266" s="404"/>
      <c r="L266" s="420">
        <v>0</v>
      </c>
      <c r="M266" s="420">
        <v>0</v>
      </c>
      <c r="N266" s="421">
        <f>+L266-M266</f>
        <v>0</v>
      </c>
    </row>
    <row r="267" spans="1:14" ht="38.25">
      <c r="A267" s="203">
        <v>305</v>
      </c>
      <c r="B267" s="404">
        <v>100</v>
      </c>
      <c r="C267" s="404">
        <v>650</v>
      </c>
      <c r="D267" s="404">
        <v>500</v>
      </c>
      <c r="E267" s="404">
        <v>0</v>
      </c>
      <c r="F267" s="404">
        <v>0</v>
      </c>
      <c r="G267" s="413" t="s">
        <v>2589</v>
      </c>
      <c r="H267" s="413" t="s">
        <v>840</v>
      </c>
      <c r="I267" s="404" t="s">
        <v>841</v>
      </c>
      <c r="J267" s="403" t="s">
        <v>1538</v>
      </c>
      <c r="K267" s="403"/>
      <c r="L267" s="422">
        <v>0</v>
      </c>
      <c r="M267" s="422">
        <v>0</v>
      </c>
      <c r="N267" s="423"/>
    </row>
    <row r="268" spans="1:14" ht="25.5">
      <c r="A268" s="203">
        <v>305</v>
      </c>
      <c r="B268" s="404">
        <v>100</v>
      </c>
      <c r="C268" s="404">
        <v>650</v>
      </c>
      <c r="D268" s="404">
        <v>500</v>
      </c>
      <c r="E268" s="202">
        <v>10</v>
      </c>
      <c r="F268" s="202">
        <v>0</v>
      </c>
      <c r="G268" s="412" t="s">
        <v>2590</v>
      </c>
      <c r="H268" s="412" t="s">
        <v>836</v>
      </c>
      <c r="I268" s="414"/>
      <c r="J268" s="414" t="s">
        <v>1538</v>
      </c>
      <c r="K268" s="414"/>
      <c r="L268" s="420">
        <v>0</v>
      </c>
      <c r="M268" s="420">
        <v>0</v>
      </c>
      <c r="N268" s="421">
        <f>+L268-M268</f>
        <v>0</v>
      </c>
    </row>
    <row r="269" spans="1:14" ht="25.5">
      <c r="A269" s="203">
        <v>305</v>
      </c>
      <c r="B269" s="404">
        <v>100</v>
      </c>
      <c r="C269" s="404">
        <v>650</v>
      </c>
      <c r="D269" s="404">
        <v>500</v>
      </c>
      <c r="E269" s="202">
        <v>20</v>
      </c>
      <c r="F269" s="202">
        <v>0</v>
      </c>
      <c r="G269" s="412" t="s">
        <v>2591</v>
      </c>
      <c r="H269" s="412" t="s">
        <v>837</v>
      </c>
      <c r="I269" s="414"/>
      <c r="J269" s="414" t="s">
        <v>1538</v>
      </c>
      <c r="K269" s="414"/>
      <c r="L269" s="420">
        <v>0</v>
      </c>
      <c r="M269" s="420">
        <v>0</v>
      </c>
      <c r="N269" s="421">
        <f>+L269-M269</f>
        <v>0</v>
      </c>
    </row>
    <row r="270" spans="1:14" ht="25.5">
      <c r="A270" s="203">
        <v>305</v>
      </c>
      <c r="B270" s="404">
        <v>100</v>
      </c>
      <c r="C270" s="404">
        <v>650</v>
      </c>
      <c r="D270" s="404">
        <v>500</v>
      </c>
      <c r="E270" s="202">
        <v>30</v>
      </c>
      <c r="F270" s="202">
        <v>0</v>
      </c>
      <c r="G270" s="412" t="s">
        <v>2592</v>
      </c>
      <c r="H270" s="412" t="s">
        <v>838</v>
      </c>
      <c r="I270" s="414"/>
      <c r="J270" s="414" t="s">
        <v>1538</v>
      </c>
      <c r="K270" s="414"/>
      <c r="L270" s="420">
        <v>0</v>
      </c>
      <c r="M270" s="420">
        <v>0</v>
      </c>
      <c r="N270" s="421">
        <f>+L270-M270</f>
        <v>0</v>
      </c>
    </row>
    <row r="271" spans="1:14" ht="25.5">
      <c r="A271" s="203">
        <v>305</v>
      </c>
      <c r="B271" s="404">
        <v>100</v>
      </c>
      <c r="C271" s="404">
        <v>650</v>
      </c>
      <c r="D271" s="404">
        <v>500</v>
      </c>
      <c r="E271" s="202">
        <v>90</v>
      </c>
      <c r="F271" s="202">
        <v>0</v>
      </c>
      <c r="G271" s="412" t="s">
        <v>2593</v>
      </c>
      <c r="H271" s="412" t="s">
        <v>839</v>
      </c>
      <c r="I271" s="414"/>
      <c r="J271" s="414" t="s">
        <v>1538</v>
      </c>
      <c r="K271" s="414"/>
      <c r="L271" s="420">
        <v>0</v>
      </c>
      <c r="M271" s="420">
        <v>0</v>
      </c>
      <c r="N271" s="421">
        <f>+L271-M271</f>
        <v>0</v>
      </c>
    </row>
    <row r="272" spans="1:14" ht="25.5">
      <c r="A272" s="203">
        <v>305</v>
      </c>
      <c r="B272" s="404">
        <v>100</v>
      </c>
      <c r="C272" s="404">
        <v>650</v>
      </c>
      <c r="D272" s="404">
        <v>600</v>
      </c>
      <c r="E272" s="404">
        <v>0</v>
      </c>
      <c r="F272" s="404">
        <v>0</v>
      </c>
      <c r="G272" s="413" t="s">
        <v>2594</v>
      </c>
      <c r="H272" s="413" t="s">
        <v>842</v>
      </c>
      <c r="I272" s="404" t="s">
        <v>843</v>
      </c>
      <c r="J272" s="403"/>
      <c r="K272" s="403"/>
      <c r="L272" s="422">
        <v>0</v>
      </c>
      <c r="M272" s="422">
        <v>0</v>
      </c>
      <c r="N272" s="423"/>
    </row>
    <row r="273" spans="1:14" ht="25.5">
      <c r="A273" s="203">
        <v>305</v>
      </c>
      <c r="B273" s="404">
        <v>100</v>
      </c>
      <c r="C273" s="404">
        <v>650</v>
      </c>
      <c r="D273" s="404">
        <v>600</v>
      </c>
      <c r="E273" s="202">
        <v>5</v>
      </c>
      <c r="F273" s="204">
        <v>0</v>
      </c>
      <c r="G273" s="412" t="s">
        <v>2595</v>
      </c>
      <c r="H273" s="412" t="s">
        <v>844</v>
      </c>
      <c r="I273" s="404"/>
      <c r="J273" s="404"/>
      <c r="K273" s="404"/>
      <c r="L273" s="420">
        <v>0</v>
      </c>
      <c r="M273" s="420">
        <v>0</v>
      </c>
      <c r="N273" s="421">
        <f t="shared" ref="N273:N283" si="12">+L273-M273</f>
        <v>0</v>
      </c>
    </row>
    <row r="274" spans="1:14" ht="25.5">
      <c r="A274" s="203">
        <v>305</v>
      </c>
      <c r="B274" s="404">
        <v>100</v>
      </c>
      <c r="C274" s="404">
        <v>650</v>
      </c>
      <c r="D274" s="404">
        <v>600</v>
      </c>
      <c r="E274" s="202">
        <v>10</v>
      </c>
      <c r="F274" s="204">
        <v>0</v>
      </c>
      <c r="G274" s="412" t="s">
        <v>2596</v>
      </c>
      <c r="H274" s="412" t="s">
        <v>845</v>
      </c>
      <c r="I274" s="404"/>
      <c r="J274" s="404"/>
      <c r="K274" s="404"/>
      <c r="L274" s="420">
        <v>0</v>
      </c>
      <c r="M274" s="420">
        <v>0</v>
      </c>
      <c r="N274" s="421">
        <f t="shared" si="12"/>
        <v>0</v>
      </c>
    </row>
    <row r="275" spans="1:14" ht="25.5">
      <c r="A275" s="203">
        <v>305</v>
      </c>
      <c r="B275" s="404">
        <v>100</v>
      </c>
      <c r="C275" s="404">
        <v>650</v>
      </c>
      <c r="D275" s="404">
        <v>600</v>
      </c>
      <c r="E275" s="202">
        <v>15</v>
      </c>
      <c r="F275" s="204">
        <v>0</v>
      </c>
      <c r="G275" s="412" t="s">
        <v>2597</v>
      </c>
      <c r="H275" s="412" t="s">
        <v>846</v>
      </c>
      <c r="I275" s="404"/>
      <c r="J275" s="404"/>
      <c r="K275" s="404"/>
      <c r="L275" s="420">
        <v>0</v>
      </c>
      <c r="M275" s="420">
        <v>0</v>
      </c>
      <c r="N275" s="421">
        <f t="shared" si="12"/>
        <v>0</v>
      </c>
    </row>
    <row r="276" spans="1:14" ht="25.5">
      <c r="A276" s="203">
        <v>305</v>
      </c>
      <c r="B276" s="404">
        <v>100</v>
      </c>
      <c r="C276" s="404">
        <v>650</v>
      </c>
      <c r="D276" s="404">
        <v>600</v>
      </c>
      <c r="E276" s="202">
        <v>20</v>
      </c>
      <c r="F276" s="204">
        <v>0</v>
      </c>
      <c r="G276" s="412" t="s">
        <v>2598</v>
      </c>
      <c r="H276" s="412" t="s">
        <v>847</v>
      </c>
      <c r="I276" s="404"/>
      <c r="J276" s="404"/>
      <c r="K276" s="404"/>
      <c r="L276" s="420">
        <v>0</v>
      </c>
      <c r="M276" s="420">
        <v>0</v>
      </c>
      <c r="N276" s="421">
        <f t="shared" si="12"/>
        <v>0</v>
      </c>
    </row>
    <row r="277" spans="1:14" ht="25.5">
      <c r="A277" s="203">
        <v>305</v>
      </c>
      <c r="B277" s="404">
        <v>100</v>
      </c>
      <c r="C277" s="404">
        <v>650</v>
      </c>
      <c r="D277" s="404">
        <v>600</v>
      </c>
      <c r="E277" s="202">
        <v>25</v>
      </c>
      <c r="F277" s="204">
        <v>0</v>
      </c>
      <c r="G277" s="412" t="s">
        <v>2599</v>
      </c>
      <c r="H277" s="412" t="s">
        <v>848</v>
      </c>
      <c r="I277" s="404"/>
      <c r="J277" s="404"/>
      <c r="K277" s="404"/>
      <c r="L277" s="420">
        <v>0</v>
      </c>
      <c r="M277" s="420">
        <v>0</v>
      </c>
      <c r="N277" s="421">
        <f t="shared" si="12"/>
        <v>0</v>
      </c>
    </row>
    <row r="278" spans="1:14" ht="25.5">
      <c r="A278" s="203">
        <v>305</v>
      </c>
      <c r="B278" s="404">
        <v>100</v>
      </c>
      <c r="C278" s="404">
        <v>650</v>
      </c>
      <c r="D278" s="404">
        <v>600</v>
      </c>
      <c r="E278" s="202">
        <v>30</v>
      </c>
      <c r="F278" s="204">
        <v>0</v>
      </c>
      <c r="G278" s="412" t="s">
        <v>2600</v>
      </c>
      <c r="H278" s="412" t="s">
        <v>849</v>
      </c>
      <c r="I278" s="404"/>
      <c r="J278" s="404"/>
      <c r="K278" s="404"/>
      <c r="L278" s="420">
        <v>0</v>
      </c>
      <c r="M278" s="420">
        <v>0</v>
      </c>
      <c r="N278" s="421">
        <f t="shared" si="12"/>
        <v>0</v>
      </c>
    </row>
    <row r="279" spans="1:14" ht="25.5">
      <c r="A279" s="203">
        <v>305</v>
      </c>
      <c r="B279" s="404">
        <v>100</v>
      </c>
      <c r="C279" s="404">
        <v>650</v>
      </c>
      <c r="D279" s="404">
        <v>600</v>
      </c>
      <c r="E279" s="202">
        <v>35</v>
      </c>
      <c r="F279" s="204">
        <v>0</v>
      </c>
      <c r="G279" s="412" t="s">
        <v>2601</v>
      </c>
      <c r="H279" s="412" t="s">
        <v>850</v>
      </c>
      <c r="I279" s="404"/>
      <c r="J279" s="404"/>
      <c r="K279" s="404"/>
      <c r="L279" s="420">
        <v>0</v>
      </c>
      <c r="M279" s="420">
        <v>0</v>
      </c>
      <c r="N279" s="421">
        <f t="shared" si="12"/>
        <v>0</v>
      </c>
    </row>
    <row r="280" spans="1:14">
      <c r="A280" s="203">
        <v>305</v>
      </c>
      <c r="B280" s="404">
        <v>100</v>
      </c>
      <c r="C280" s="404">
        <v>650</v>
      </c>
      <c r="D280" s="404">
        <v>600</v>
      </c>
      <c r="E280" s="202">
        <v>40</v>
      </c>
      <c r="F280" s="204">
        <v>0</v>
      </c>
      <c r="G280" s="412" t="s">
        <v>2602</v>
      </c>
      <c r="H280" s="412" t="s">
        <v>851</v>
      </c>
      <c r="I280" s="404"/>
      <c r="J280" s="404"/>
      <c r="K280" s="404"/>
      <c r="L280" s="420">
        <v>0</v>
      </c>
      <c r="M280" s="420">
        <v>0</v>
      </c>
      <c r="N280" s="421">
        <f t="shared" si="12"/>
        <v>0</v>
      </c>
    </row>
    <row r="281" spans="1:14">
      <c r="A281" s="203">
        <v>305</v>
      </c>
      <c r="B281" s="404">
        <v>100</v>
      </c>
      <c r="C281" s="404">
        <v>650</v>
      </c>
      <c r="D281" s="404">
        <v>600</v>
      </c>
      <c r="E281" s="202">
        <v>45</v>
      </c>
      <c r="F281" s="204">
        <v>0</v>
      </c>
      <c r="G281" s="412" t="s">
        <v>2603</v>
      </c>
      <c r="H281" s="412" t="s">
        <v>852</v>
      </c>
      <c r="I281" s="404"/>
      <c r="J281" s="404"/>
      <c r="K281" s="404"/>
      <c r="L281" s="420">
        <v>0</v>
      </c>
      <c r="M281" s="420">
        <v>0</v>
      </c>
      <c r="N281" s="421">
        <f t="shared" si="12"/>
        <v>0</v>
      </c>
    </row>
    <row r="282" spans="1:14" ht="25.5">
      <c r="A282" s="203">
        <v>305</v>
      </c>
      <c r="B282" s="404">
        <v>100</v>
      </c>
      <c r="C282" s="404">
        <v>650</v>
      </c>
      <c r="D282" s="404">
        <v>600</v>
      </c>
      <c r="E282" s="202">
        <v>50</v>
      </c>
      <c r="F282" s="204">
        <v>0</v>
      </c>
      <c r="G282" s="412" t="s">
        <v>2604</v>
      </c>
      <c r="H282" s="412" t="s">
        <v>842</v>
      </c>
      <c r="I282" s="404"/>
      <c r="J282" s="404"/>
      <c r="K282" s="404"/>
      <c r="L282" s="420">
        <v>0</v>
      </c>
      <c r="M282" s="420">
        <v>6283.08</v>
      </c>
      <c r="N282" s="421">
        <f t="shared" si="12"/>
        <v>-6283.08</v>
      </c>
    </row>
    <row r="283" spans="1:14" ht="25.5">
      <c r="A283" s="203">
        <v>305</v>
      </c>
      <c r="B283" s="404">
        <v>100</v>
      </c>
      <c r="C283" s="404">
        <v>650</v>
      </c>
      <c r="D283" s="404">
        <v>600</v>
      </c>
      <c r="E283" s="202">
        <v>90</v>
      </c>
      <c r="F283" s="204">
        <v>0</v>
      </c>
      <c r="G283" s="412" t="s">
        <v>2605</v>
      </c>
      <c r="H283" s="412" t="s">
        <v>839</v>
      </c>
      <c r="I283" s="404"/>
      <c r="J283" s="404"/>
      <c r="K283" s="404"/>
      <c r="L283" s="420">
        <v>0</v>
      </c>
      <c r="M283" s="420">
        <v>1495.37</v>
      </c>
      <c r="N283" s="421">
        <f t="shared" si="12"/>
        <v>-1495.37</v>
      </c>
    </row>
    <row r="284" spans="1:14" ht="38.25">
      <c r="A284" s="203">
        <v>305</v>
      </c>
      <c r="B284" s="404">
        <v>100</v>
      </c>
      <c r="C284" s="404">
        <v>650</v>
      </c>
      <c r="D284" s="404">
        <v>700</v>
      </c>
      <c r="E284" s="404">
        <v>0</v>
      </c>
      <c r="F284" s="404">
        <v>0</v>
      </c>
      <c r="G284" s="413" t="s">
        <v>2606</v>
      </c>
      <c r="H284" s="413" t="s">
        <v>853</v>
      </c>
      <c r="I284" s="404" t="s">
        <v>854</v>
      </c>
      <c r="J284" s="403" t="s">
        <v>1538</v>
      </c>
      <c r="K284" s="403"/>
      <c r="L284" s="422">
        <v>0</v>
      </c>
      <c r="M284" s="422">
        <v>0</v>
      </c>
      <c r="N284" s="423"/>
    </row>
    <row r="285" spans="1:14" ht="25.5">
      <c r="A285" s="203">
        <v>305</v>
      </c>
      <c r="B285" s="404">
        <v>100</v>
      </c>
      <c r="C285" s="404">
        <v>650</v>
      </c>
      <c r="D285" s="404">
        <v>700</v>
      </c>
      <c r="E285" s="202">
        <v>5</v>
      </c>
      <c r="F285" s="202">
        <v>0</v>
      </c>
      <c r="G285" s="412" t="s">
        <v>2607</v>
      </c>
      <c r="H285" s="412" t="s">
        <v>844</v>
      </c>
      <c r="I285" s="414"/>
      <c r="J285" s="414" t="s">
        <v>1538</v>
      </c>
      <c r="K285" s="414"/>
      <c r="L285" s="420">
        <v>0</v>
      </c>
      <c r="M285" s="420">
        <v>0</v>
      </c>
      <c r="N285" s="421">
        <f t="shared" ref="N285:N293" si="13">+L285-M285</f>
        <v>0</v>
      </c>
    </row>
    <row r="286" spans="1:14" ht="25.5">
      <c r="A286" s="203">
        <v>305</v>
      </c>
      <c r="B286" s="404">
        <v>100</v>
      </c>
      <c r="C286" s="404">
        <v>650</v>
      </c>
      <c r="D286" s="404">
        <v>700</v>
      </c>
      <c r="E286" s="202">
        <v>10</v>
      </c>
      <c r="F286" s="202">
        <v>0</v>
      </c>
      <c r="G286" s="412" t="s">
        <v>2608</v>
      </c>
      <c r="H286" s="412" t="s">
        <v>845</v>
      </c>
      <c r="I286" s="414"/>
      <c r="J286" s="414" t="s">
        <v>1538</v>
      </c>
      <c r="K286" s="414"/>
      <c r="L286" s="420">
        <v>0</v>
      </c>
      <c r="M286" s="420">
        <v>0</v>
      </c>
      <c r="N286" s="421">
        <f t="shared" si="13"/>
        <v>0</v>
      </c>
    </row>
    <row r="287" spans="1:14" ht="25.5">
      <c r="A287" s="203">
        <v>305</v>
      </c>
      <c r="B287" s="404">
        <v>100</v>
      </c>
      <c r="C287" s="404">
        <v>650</v>
      </c>
      <c r="D287" s="404">
        <v>700</v>
      </c>
      <c r="E287" s="202">
        <v>15</v>
      </c>
      <c r="F287" s="202">
        <v>0</v>
      </c>
      <c r="G287" s="412" t="s">
        <v>2609</v>
      </c>
      <c r="H287" s="412" t="s">
        <v>846</v>
      </c>
      <c r="I287" s="414"/>
      <c r="J287" s="414" t="s">
        <v>1538</v>
      </c>
      <c r="K287" s="414"/>
      <c r="L287" s="420">
        <v>0</v>
      </c>
      <c r="M287" s="420">
        <v>0</v>
      </c>
      <c r="N287" s="421">
        <f t="shared" si="13"/>
        <v>0</v>
      </c>
    </row>
    <row r="288" spans="1:14" ht="25.5">
      <c r="A288" s="203">
        <v>305</v>
      </c>
      <c r="B288" s="404">
        <v>100</v>
      </c>
      <c r="C288" s="404">
        <v>650</v>
      </c>
      <c r="D288" s="404">
        <v>700</v>
      </c>
      <c r="E288" s="202">
        <v>20</v>
      </c>
      <c r="F288" s="202">
        <v>0</v>
      </c>
      <c r="G288" s="412" t="s">
        <v>2610</v>
      </c>
      <c r="H288" s="412" t="s">
        <v>847</v>
      </c>
      <c r="I288" s="414"/>
      <c r="J288" s="414" t="s">
        <v>1538</v>
      </c>
      <c r="K288" s="414"/>
      <c r="L288" s="420">
        <v>0</v>
      </c>
      <c r="M288" s="420">
        <v>0</v>
      </c>
      <c r="N288" s="421">
        <f t="shared" si="13"/>
        <v>0</v>
      </c>
    </row>
    <row r="289" spans="1:14" ht="25.5">
      <c r="A289" s="203">
        <v>305</v>
      </c>
      <c r="B289" s="404">
        <v>100</v>
      </c>
      <c r="C289" s="404">
        <v>650</v>
      </c>
      <c r="D289" s="404">
        <v>700</v>
      </c>
      <c r="E289" s="202">
        <v>25</v>
      </c>
      <c r="F289" s="202">
        <v>0</v>
      </c>
      <c r="G289" s="412" t="s">
        <v>2611</v>
      </c>
      <c r="H289" s="412" t="s">
        <v>848</v>
      </c>
      <c r="I289" s="414"/>
      <c r="J289" s="414" t="s">
        <v>1538</v>
      </c>
      <c r="K289" s="414"/>
      <c r="L289" s="420">
        <v>0</v>
      </c>
      <c r="M289" s="420">
        <v>0</v>
      </c>
      <c r="N289" s="421">
        <f t="shared" si="13"/>
        <v>0</v>
      </c>
    </row>
    <row r="290" spans="1:14" ht="25.5">
      <c r="A290" s="203">
        <v>305</v>
      </c>
      <c r="B290" s="404">
        <v>100</v>
      </c>
      <c r="C290" s="404">
        <v>650</v>
      </c>
      <c r="D290" s="404">
        <v>700</v>
      </c>
      <c r="E290" s="202">
        <v>30</v>
      </c>
      <c r="F290" s="202">
        <v>0</v>
      </c>
      <c r="G290" s="412" t="s">
        <v>2612</v>
      </c>
      <c r="H290" s="412" t="s">
        <v>849</v>
      </c>
      <c r="I290" s="414"/>
      <c r="J290" s="414" t="s">
        <v>1538</v>
      </c>
      <c r="K290" s="414"/>
      <c r="L290" s="420">
        <v>0</v>
      </c>
      <c r="M290" s="420">
        <v>0</v>
      </c>
      <c r="N290" s="421">
        <f t="shared" si="13"/>
        <v>0</v>
      </c>
    </row>
    <row r="291" spans="1:14" ht="25.5">
      <c r="A291" s="203">
        <v>305</v>
      </c>
      <c r="B291" s="404">
        <v>100</v>
      </c>
      <c r="C291" s="404">
        <v>650</v>
      </c>
      <c r="D291" s="404">
        <v>700</v>
      </c>
      <c r="E291" s="202">
        <v>35</v>
      </c>
      <c r="F291" s="202">
        <v>0</v>
      </c>
      <c r="G291" s="412" t="s">
        <v>2613</v>
      </c>
      <c r="H291" s="412" t="s">
        <v>850</v>
      </c>
      <c r="I291" s="414"/>
      <c r="J291" s="414" t="s">
        <v>1538</v>
      </c>
      <c r="K291" s="414"/>
      <c r="L291" s="420">
        <v>0</v>
      </c>
      <c r="M291" s="420">
        <v>0</v>
      </c>
      <c r="N291" s="421">
        <f t="shared" si="13"/>
        <v>0</v>
      </c>
    </row>
    <row r="292" spans="1:14" ht="25.5">
      <c r="A292" s="203">
        <v>305</v>
      </c>
      <c r="B292" s="404">
        <v>100</v>
      </c>
      <c r="C292" s="404">
        <v>650</v>
      </c>
      <c r="D292" s="404">
        <v>700</v>
      </c>
      <c r="E292" s="202">
        <v>40</v>
      </c>
      <c r="F292" s="202">
        <v>0</v>
      </c>
      <c r="G292" s="412" t="s">
        <v>2614</v>
      </c>
      <c r="H292" s="412" t="s">
        <v>842</v>
      </c>
      <c r="I292" s="414"/>
      <c r="J292" s="414" t="s">
        <v>1538</v>
      </c>
      <c r="K292" s="414"/>
      <c r="L292" s="420">
        <v>0</v>
      </c>
      <c r="M292" s="420">
        <v>0</v>
      </c>
      <c r="N292" s="421">
        <f t="shared" si="13"/>
        <v>0</v>
      </c>
    </row>
    <row r="293" spans="1:14" ht="25.5">
      <c r="A293" s="203">
        <v>305</v>
      </c>
      <c r="B293" s="404">
        <v>100</v>
      </c>
      <c r="C293" s="404">
        <v>650</v>
      </c>
      <c r="D293" s="404">
        <v>700</v>
      </c>
      <c r="E293" s="202">
        <v>90</v>
      </c>
      <c r="F293" s="202">
        <v>0</v>
      </c>
      <c r="G293" s="412" t="s">
        <v>2615</v>
      </c>
      <c r="H293" s="412" t="s">
        <v>839</v>
      </c>
      <c r="I293" s="414"/>
      <c r="J293" s="414" t="s">
        <v>1538</v>
      </c>
      <c r="K293" s="414"/>
      <c r="L293" s="420">
        <v>0</v>
      </c>
      <c r="M293" s="420">
        <v>0</v>
      </c>
      <c r="N293" s="421">
        <f t="shared" si="13"/>
        <v>0</v>
      </c>
    </row>
    <row r="294" spans="1:14">
      <c r="A294" s="203">
        <v>305</v>
      </c>
      <c r="B294" s="404">
        <v>100</v>
      </c>
      <c r="C294" s="404">
        <v>700</v>
      </c>
      <c r="D294" s="404">
        <v>0</v>
      </c>
      <c r="E294" s="404">
        <v>0</v>
      </c>
      <c r="F294" s="404">
        <v>0</v>
      </c>
      <c r="G294" s="413" t="s">
        <v>2616</v>
      </c>
      <c r="H294" s="413" t="s">
        <v>855</v>
      </c>
      <c r="I294" s="404" t="s">
        <v>856</v>
      </c>
      <c r="J294" s="403"/>
      <c r="K294" s="403"/>
      <c r="L294" s="422">
        <v>0</v>
      </c>
      <c r="M294" s="422">
        <v>0</v>
      </c>
      <c r="N294" s="423"/>
    </row>
    <row r="295" spans="1:14">
      <c r="A295" s="203">
        <v>305</v>
      </c>
      <c r="B295" s="404">
        <v>100</v>
      </c>
      <c r="C295" s="404">
        <v>700</v>
      </c>
      <c r="D295" s="202">
        <v>100</v>
      </c>
      <c r="E295" s="202">
        <v>0</v>
      </c>
      <c r="F295" s="404">
        <v>0</v>
      </c>
      <c r="G295" s="412" t="s">
        <v>2617</v>
      </c>
      <c r="H295" s="412" t="s">
        <v>857</v>
      </c>
      <c r="I295" s="404" t="s">
        <v>858</v>
      </c>
      <c r="J295" s="404"/>
      <c r="K295" s="404"/>
      <c r="L295" s="420">
        <v>2300800</v>
      </c>
      <c r="M295" s="420">
        <v>2224023.29</v>
      </c>
      <c r="N295" s="421">
        <f>+L295-M295</f>
        <v>76776.709999999963</v>
      </c>
    </row>
    <row r="296" spans="1:14">
      <c r="A296" s="203">
        <v>305</v>
      </c>
      <c r="B296" s="404">
        <v>100</v>
      </c>
      <c r="C296" s="404">
        <v>700</v>
      </c>
      <c r="D296" s="202">
        <v>200</v>
      </c>
      <c r="E296" s="202">
        <v>0</v>
      </c>
      <c r="F296" s="404">
        <v>0</v>
      </c>
      <c r="G296" s="412" t="s">
        <v>2618</v>
      </c>
      <c r="H296" s="412" t="s">
        <v>859</v>
      </c>
      <c r="I296" s="404" t="s">
        <v>860</v>
      </c>
      <c r="J296" s="404"/>
      <c r="K296" s="404"/>
      <c r="L296" s="420">
        <v>0</v>
      </c>
      <c r="M296" s="420">
        <v>0</v>
      </c>
      <c r="N296" s="421">
        <f>+L296-M296</f>
        <v>0</v>
      </c>
    </row>
    <row r="297" spans="1:14" ht="25.5">
      <c r="A297" s="203">
        <v>305</v>
      </c>
      <c r="B297" s="404">
        <v>100</v>
      </c>
      <c r="C297" s="404">
        <v>700</v>
      </c>
      <c r="D297" s="202">
        <v>300</v>
      </c>
      <c r="E297" s="202">
        <v>0</v>
      </c>
      <c r="F297" s="404">
        <v>0</v>
      </c>
      <c r="G297" s="412" t="s">
        <v>2619</v>
      </c>
      <c r="H297" s="412" t="s">
        <v>861</v>
      </c>
      <c r="I297" s="404" t="s">
        <v>862</v>
      </c>
      <c r="J297" s="404"/>
      <c r="K297" s="404"/>
      <c r="L297" s="420">
        <v>0</v>
      </c>
      <c r="M297" s="420">
        <v>0</v>
      </c>
      <c r="N297" s="421">
        <f>+L297-M297</f>
        <v>0</v>
      </c>
    </row>
    <row r="298" spans="1:14">
      <c r="A298" s="203">
        <v>305</v>
      </c>
      <c r="B298" s="404">
        <v>100</v>
      </c>
      <c r="C298" s="404">
        <v>700</v>
      </c>
      <c r="D298" s="202">
        <v>400</v>
      </c>
      <c r="E298" s="202">
        <v>0</v>
      </c>
      <c r="F298" s="404">
        <v>0</v>
      </c>
      <c r="G298" s="412" t="s">
        <v>2620</v>
      </c>
      <c r="H298" s="412" t="s">
        <v>863</v>
      </c>
      <c r="I298" s="404" t="s">
        <v>864</v>
      </c>
      <c r="J298" s="404"/>
      <c r="K298" s="404"/>
      <c r="L298" s="420">
        <v>0</v>
      </c>
      <c r="M298" s="420">
        <v>0</v>
      </c>
      <c r="N298" s="421">
        <f>+L298-M298</f>
        <v>0</v>
      </c>
    </row>
    <row r="299" spans="1:14">
      <c r="A299" s="203">
        <v>305</v>
      </c>
      <c r="B299" s="404">
        <v>100</v>
      </c>
      <c r="C299" s="404">
        <v>700</v>
      </c>
      <c r="D299" s="404">
        <v>500</v>
      </c>
      <c r="E299" s="404">
        <v>0</v>
      </c>
      <c r="F299" s="404">
        <v>0</v>
      </c>
      <c r="G299" s="413" t="s">
        <v>2621</v>
      </c>
      <c r="H299" s="413" t="s">
        <v>865</v>
      </c>
      <c r="I299" s="404" t="s">
        <v>866</v>
      </c>
      <c r="J299" s="403"/>
      <c r="K299" s="403"/>
      <c r="L299" s="422">
        <v>0</v>
      </c>
      <c r="M299" s="422">
        <v>0</v>
      </c>
      <c r="N299" s="423"/>
    </row>
    <row r="300" spans="1:14">
      <c r="A300" s="203">
        <v>305</v>
      </c>
      <c r="B300" s="404">
        <v>100</v>
      </c>
      <c r="C300" s="404">
        <v>700</v>
      </c>
      <c r="D300" s="404">
        <v>500</v>
      </c>
      <c r="E300" s="202">
        <v>5</v>
      </c>
      <c r="F300" s="204">
        <v>0</v>
      </c>
      <c r="G300" s="412" t="s">
        <v>2622</v>
      </c>
      <c r="H300" s="412" t="s">
        <v>867</v>
      </c>
      <c r="I300" s="404"/>
      <c r="J300" s="404"/>
      <c r="K300" s="404"/>
      <c r="L300" s="420">
        <v>0</v>
      </c>
      <c r="M300" s="420">
        <v>0</v>
      </c>
      <c r="N300" s="421">
        <f t="shared" ref="N300:N309" si="14">+L300-M300</f>
        <v>0</v>
      </c>
    </row>
    <row r="301" spans="1:14">
      <c r="A301" s="203">
        <v>305</v>
      </c>
      <c r="B301" s="404">
        <v>100</v>
      </c>
      <c r="C301" s="404">
        <v>700</v>
      </c>
      <c r="D301" s="404">
        <v>500</v>
      </c>
      <c r="E301" s="202">
        <v>10</v>
      </c>
      <c r="F301" s="204">
        <v>0</v>
      </c>
      <c r="G301" s="412" t="s">
        <v>2623</v>
      </c>
      <c r="H301" s="412" t="s">
        <v>868</v>
      </c>
      <c r="I301" s="404"/>
      <c r="J301" s="404"/>
      <c r="K301" s="404"/>
      <c r="L301" s="420">
        <v>0</v>
      </c>
      <c r="M301" s="420">
        <v>0</v>
      </c>
      <c r="N301" s="421">
        <f t="shared" si="14"/>
        <v>0</v>
      </c>
    </row>
    <row r="302" spans="1:14">
      <c r="A302" s="203">
        <v>305</v>
      </c>
      <c r="B302" s="404">
        <v>100</v>
      </c>
      <c r="C302" s="404">
        <v>700</v>
      </c>
      <c r="D302" s="404">
        <v>500</v>
      </c>
      <c r="E302" s="202">
        <v>15</v>
      </c>
      <c r="F302" s="204">
        <v>0</v>
      </c>
      <c r="G302" s="412" t="s">
        <v>2624</v>
      </c>
      <c r="H302" s="412" t="s">
        <v>869</v>
      </c>
      <c r="I302" s="404"/>
      <c r="J302" s="404"/>
      <c r="K302" s="404"/>
      <c r="L302" s="420">
        <v>0</v>
      </c>
      <c r="M302" s="420">
        <v>0</v>
      </c>
      <c r="N302" s="421">
        <f t="shared" si="14"/>
        <v>0</v>
      </c>
    </row>
    <row r="303" spans="1:14">
      <c r="A303" s="203">
        <v>305</v>
      </c>
      <c r="B303" s="404">
        <v>100</v>
      </c>
      <c r="C303" s="404">
        <v>700</v>
      </c>
      <c r="D303" s="404">
        <v>500</v>
      </c>
      <c r="E303" s="202">
        <v>20</v>
      </c>
      <c r="F303" s="404">
        <v>0</v>
      </c>
      <c r="G303" s="412" t="s">
        <v>2625</v>
      </c>
      <c r="H303" s="412" t="s">
        <v>870</v>
      </c>
      <c r="I303" s="404"/>
      <c r="J303" s="404"/>
      <c r="K303" s="404"/>
      <c r="L303" s="420">
        <v>0</v>
      </c>
      <c r="M303" s="420">
        <v>0</v>
      </c>
      <c r="N303" s="421">
        <f t="shared" si="14"/>
        <v>0</v>
      </c>
    </row>
    <row r="304" spans="1:14">
      <c r="A304" s="203">
        <v>305</v>
      </c>
      <c r="B304" s="404">
        <v>100</v>
      </c>
      <c r="C304" s="404">
        <v>700</v>
      </c>
      <c r="D304" s="404">
        <v>500</v>
      </c>
      <c r="E304" s="202">
        <v>25</v>
      </c>
      <c r="F304" s="204">
        <v>0</v>
      </c>
      <c r="G304" s="412" t="s">
        <v>2626</v>
      </c>
      <c r="H304" s="412" t="s">
        <v>871</v>
      </c>
      <c r="I304" s="404"/>
      <c r="J304" s="404"/>
      <c r="K304" s="404"/>
      <c r="L304" s="420">
        <v>0</v>
      </c>
      <c r="M304" s="420">
        <v>0</v>
      </c>
      <c r="N304" s="421">
        <f t="shared" si="14"/>
        <v>0</v>
      </c>
    </row>
    <row r="305" spans="1:14">
      <c r="A305" s="203">
        <v>305</v>
      </c>
      <c r="B305" s="404">
        <v>100</v>
      </c>
      <c r="C305" s="404">
        <v>700</v>
      </c>
      <c r="D305" s="404">
        <v>500</v>
      </c>
      <c r="E305" s="202">
        <v>30</v>
      </c>
      <c r="F305" s="204">
        <v>0</v>
      </c>
      <c r="G305" s="412" t="s">
        <v>2627</v>
      </c>
      <c r="H305" s="412" t="s">
        <v>872</v>
      </c>
      <c r="I305" s="404"/>
      <c r="J305" s="404"/>
      <c r="K305" s="404"/>
      <c r="L305" s="420">
        <v>0</v>
      </c>
      <c r="M305" s="420">
        <v>0</v>
      </c>
      <c r="N305" s="421">
        <f t="shared" si="14"/>
        <v>0</v>
      </c>
    </row>
    <row r="306" spans="1:14">
      <c r="A306" s="203">
        <v>305</v>
      </c>
      <c r="B306" s="404">
        <v>100</v>
      </c>
      <c r="C306" s="404">
        <v>700</v>
      </c>
      <c r="D306" s="404">
        <v>500</v>
      </c>
      <c r="E306" s="202">
        <v>35</v>
      </c>
      <c r="F306" s="204">
        <v>0</v>
      </c>
      <c r="G306" s="412" t="s">
        <v>2628</v>
      </c>
      <c r="H306" s="412" t="s">
        <v>873</v>
      </c>
      <c r="I306" s="404"/>
      <c r="J306" s="404"/>
      <c r="K306" s="404"/>
      <c r="L306" s="420">
        <v>8300</v>
      </c>
      <c r="M306" s="420">
        <v>8300</v>
      </c>
      <c r="N306" s="421">
        <f t="shared" si="14"/>
        <v>0</v>
      </c>
    </row>
    <row r="307" spans="1:14">
      <c r="A307" s="203">
        <v>305</v>
      </c>
      <c r="B307" s="404">
        <v>100</v>
      </c>
      <c r="C307" s="404">
        <v>700</v>
      </c>
      <c r="D307" s="404">
        <v>500</v>
      </c>
      <c r="E307" s="202">
        <v>40</v>
      </c>
      <c r="F307" s="204">
        <v>0</v>
      </c>
      <c r="G307" s="412" t="s">
        <v>2629</v>
      </c>
      <c r="H307" s="412" t="s">
        <v>874</v>
      </c>
      <c r="I307" s="404"/>
      <c r="J307" s="404"/>
      <c r="K307" s="404"/>
      <c r="L307" s="420">
        <v>100000</v>
      </c>
      <c r="M307" s="420">
        <v>3316.73</v>
      </c>
      <c r="N307" s="421">
        <f t="shared" si="14"/>
        <v>96683.27</v>
      </c>
    </row>
    <row r="308" spans="1:14">
      <c r="A308" s="203">
        <v>305</v>
      </c>
      <c r="B308" s="404">
        <v>100</v>
      </c>
      <c r="C308" s="404">
        <v>700</v>
      </c>
      <c r="D308" s="404">
        <v>500</v>
      </c>
      <c r="E308" s="202">
        <v>45</v>
      </c>
      <c r="F308" s="204">
        <v>0</v>
      </c>
      <c r="G308" s="412" t="s">
        <v>2630</v>
      </c>
      <c r="H308" s="412" t="s">
        <v>875</v>
      </c>
      <c r="I308" s="404"/>
      <c r="J308" s="404"/>
      <c r="K308" s="404"/>
      <c r="L308" s="420">
        <v>0</v>
      </c>
      <c r="M308" s="420">
        <v>50000</v>
      </c>
      <c r="N308" s="421">
        <f t="shared" si="14"/>
        <v>-50000</v>
      </c>
    </row>
    <row r="309" spans="1:14">
      <c r="A309" s="203">
        <v>305</v>
      </c>
      <c r="B309" s="404">
        <v>100</v>
      </c>
      <c r="C309" s="404">
        <v>700</v>
      </c>
      <c r="D309" s="404">
        <v>500</v>
      </c>
      <c r="E309" s="202">
        <v>90</v>
      </c>
      <c r="F309" s="404">
        <v>0</v>
      </c>
      <c r="G309" s="412" t="s">
        <v>2631</v>
      </c>
      <c r="H309" s="412" t="s">
        <v>865</v>
      </c>
      <c r="I309" s="404"/>
      <c r="J309" s="404"/>
      <c r="K309" s="404"/>
      <c r="L309" s="420">
        <v>0</v>
      </c>
      <c r="M309" s="420">
        <v>0</v>
      </c>
      <c r="N309" s="421">
        <f t="shared" si="14"/>
        <v>0</v>
      </c>
    </row>
    <row r="310" spans="1:14" ht="25.5">
      <c r="A310" s="203">
        <v>305</v>
      </c>
      <c r="B310" s="404">
        <v>100</v>
      </c>
      <c r="C310" s="404">
        <v>700</v>
      </c>
      <c r="D310" s="404">
        <v>600</v>
      </c>
      <c r="E310" s="404">
        <v>0</v>
      </c>
      <c r="F310" s="404">
        <v>0</v>
      </c>
      <c r="G310" s="413" t="s">
        <v>2632</v>
      </c>
      <c r="H310" s="413" t="s">
        <v>876</v>
      </c>
      <c r="I310" s="404" t="s">
        <v>877</v>
      </c>
      <c r="J310" s="403" t="s">
        <v>1538</v>
      </c>
      <c r="K310" s="403"/>
      <c r="L310" s="432">
        <v>0</v>
      </c>
      <c r="M310" s="432">
        <v>0</v>
      </c>
      <c r="N310" s="433"/>
    </row>
    <row r="311" spans="1:14" ht="25.5">
      <c r="A311" s="203">
        <v>305</v>
      </c>
      <c r="B311" s="404">
        <v>100</v>
      </c>
      <c r="C311" s="404">
        <v>700</v>
      </c>
      <c r="D311" s="404">
        <v>600</v>
      </c>
      <c r="E311" s="202">
        <v>10</v>
      </c>
      <c r="F311" s="202">
        <v>0</v>
      </c>
      <c r="G311" s="412" t="s">
        <v>2633</v>
      </c>
      <c r="H311" s="412" t="s">
        <v>878</v>
      </c>
      <c r="I311" s="414"/>
      <c r="J311" s="414" t="s">
        <v>1538</v>
      </c>
      <c r="K311" s="414"/>
      <c r="L311" s="420">
        <v>0</v>
      </c>
      <c r="M311" s="420"/>
      <c r="N311" s="421">
        <f>+L311-M311</f>
        <v>0</v>
      </c>
    </row>
    <row r="312" spans="1:14" ht="25.5">
      <c r="A312" s="203">
        <v>305</v>
      </c>
      <c r="B312" s="404">
        <v>100</v>
      </c>
      <c r="C312" s="404">
        <v>700</v>
      </c>
      <c r="D312" s="404">
        <v>600</v>
      </c>
      <c r="E312" s="202">
        <v>90</v>
      </c>
      <c r="F312" s="202">
        <v>0</v>
      </c>
      <c r="G312" s="412" t="s">
        <v>2634</v>
      </c>
      <c r="H312" s="412" t="s">
        <v>879</v>
      </c>
      <c r="I312" s="414"/>
      <c r="J312" s="414" t="s">
        <v>1538</v>
      </c>
      <c r="K312" s="414"/>
      <c r="L312" s="420">
        <v>727281</v>
      </c>
      <c r="M312" s="420">
        <v>580190.76</v>
      </c>
      <c r="N312" s="421">
        <f>+L312-M312</f>
        <v>147090.23999999999</v>
      </c>
    </row>
    <row r="313" spans="1:14">
      <c r="A313" s="203">
        <v>305</v>
      </c>
      <c r="B313" s="404">
        <v>100</v>
      </c>
      <c r="C313" s="404">
        <v>700</v>
      </c>
      <c r="D313" s="404">
        <v>700</v>
      </c>
      <c r="E313" s="202">
        <v>0</v>
      </c>
      <c r="F313" s="202">
        <v>0</v>
      </c>
      <c r="G313" s="412" t="s">
        <v>2635</v>
      </c>
      <c r="H313" s="412" t="s">
        <v>880</v>
      </c>
      <c r="I313" s="414" t="s">
        <v>881</v>
      </c>
      <c r="J313" s="417" t="s">
        <v>1538</v>
      </c>
      <c r="K313" s="417"/>
      <c r="L313" s="424">
        <v>0</v>
      </c>
      <c r="M313" s="424">
        <v>0</v>
      </c>
      <c r="N313" s="425">
        <f>+L313-M313</f>
        <v>0</v>
      </c>
    </row>
    <row r="314" spans="1:14" ht="25.5">
      <c r="A314" s="203">
        <v>305</v>
      </c>
      <c r="B314" s="404">
        <v>100</v>
      </c>
      <c r="C314" s="404">
        <v>750</v>
      </c>
      <c r="D314" s="404">
        <v>0</v>
      </c>
      <c r="E314" s="404">
        <v>0</v>
      </c>
      <c r="F314" s="404">
        <v>0</v>
      </c>
      <c r="G314" s="413" t="s">
        <v>2636</v>
      </c>
      <c r="H314" s="413" t="s">
        <v>882</v>
      </c>
      <c r="I314" s="414" t="s">
        <v>883</v>
      </c>
      <c r="J314" s="417"/>
      <c r="K314" s="417"/>
      <c r="L314" s="422">
        <v>0</v>
      </c>
      <c r="M314" s="422">
        <v>0</v>
      </c>
      <c r="N314" s="423"/>
    </row>
    <row r="315" spans="1:14" ht="25.5">
      <c r="A315" s="203">
        <v>305</v>
      </c>
      <c r="B315" s="404">
        <v>100</v>
      </c>
      <c r="C315" s="404">
        <v>750</v>
      </c>
      <c r="D315" s="404">
        <v>100</v>
      </c>
      <c r="E315" s="202">
        <v>0</v>
      </c>
      <c r="F315" s="202">
        <v>0</v>
      </c>
      <c r="G315" s="412" t="s">
        <v>2637</v>
      </c>
      <c r="H315" s="412" t="s">
        <v>884</v>
      </c>
      <c r="I315" s="414" t="s">
        <v>885</v>
      </c>
      <c r="J315" s="414" t="s">
        <v>1538</v>
      </c>
      <c r="K315" s="414"/>
      <c r="L315" s="420">
        <v>1663</v>
      </c>
      <c r="M315" s="420">
        <v>1438.77</v>
      </c>
      <c r="N315" s="421">
        <f>+L315-M315</f>
        <v>224.23000000000002</v>
      </c>
    </row>
    <row r="316" spans="1:14" ht="25.5">
      <c r="A316" s="203">
        <v>305</v>
      </c>
      <c r="B316" s="404">
        <v>100</v>
      </c>
      <c r="C316" s="404">
        <v>750</v>
      </c>
      <c r="D316" s="404">
        <v>200</v>
      </c>
      <c r="E316" s="202">
        <v>0</v>
      </c>
      <c r="F316" s="404">
        <v>0</v>
      </c>
      <c r="G316" s="412" t="s">
        <v>2638</v>
      </c>
      <c r="H316" s="412" t="s">
        <v>886</v>
      </c>
      <c r="I316" s="404" t="s">
        <v>887</v>
      </c>
      <c r="J316" s="404"/>
      <c r="K316" s="404"/>
      <c r="L316" s="420">
        <v>0</v>
      </c>
      <c r="M316" s="420">
        <v>0</v>
      </c>
      <c r="N316" s="421">
        <f>+L316-M316</f>
        <v>0</v>
      </c>
    </row>
    <row r="317" spans="1:14" ht="25.5">
      <c r="A317" s="203">
        <v>305</v>
      </c>
      <c r="B317" s="404">
        <v>100</v>
      </c>
      <c r="C317" s="404">
        <v>750</v>
      </c>
      <c r="D317" s="404">
        <v>300</v>
      </c>
      <c r="E317" s="404">
        <v>0</v>
      </c>
      <c r="F317" s="404">
        <v>0</v>
      </c>
      <c r="G317" s="413" t="s">
        <v>2639</v>
      </c>
      <c r="H317" s="413" t="s">
        <v>888</v>
      </c>
      <c r="I317" s="404" t="s">
        <v>889</v>
      </c>
      <c r="J317" s="403"/>
      <c r="K317" s="403"/>
      <c r="L317" s="422">
        <v>0</v>
      </c>
      <c r="M317" s="422">
        <v>0</v>
      </c>
      <c r="N317" s="423"/>
    </row>
    <row r="318" spans="1:14" ht="25.5">
      <c r="A318" s="203">
        <v>305</v>
      </c>
      <c r="B318" s="404">
        <v>100</v>
      </c>
      <c r="C318" s="404">
        <v>750</v>
      </c>
      <c r="D318" s="404">
        <v>300</v>
      </c>
      <c r="E318" s="202">
        <v>10</v>
      </c>
      <c r="F318" s="404">
        <v>0</v>
      </c>
      <c r="G318" s="412" t="s">
        <v>2640</v>
      </c>
      <c r="H318" s="412" t="s">
        <v>890</v>
      </c>
      <c r="I318" s="404" t="s">
        <v>891</v>
      </c>
      <c r="J318" s="404"/>
      <c r="K318" s="404"/>
      <c r="L318" s="420">
        <v>0</v>
      </c>
      <c r="M318" s="420">
        <v>0</v>
      </c>
      <c r="N318" s="421">
        <f>+L318-M318</f>
        <v>0</v>
      </c>
    </row>
    <row r="319" spans="1:14">
      <c r="A319" s="203">
        <v>305</v>
      </c>
      <c r="B319" s="404">
        <v>100</v>
      </c>
      <c r="C319" s="404">
        <v>750</v>
      </c>
      <c r="D319" s="404">
        <v>300</v>
      </c>
      <c r="E319" s="404">
        <v>20</v>
      </c>
      <c r="F319" s="404">
        <v>0</v>
      </c>
      <c r="G319" s="413" t="s">
        <v>2641</v>
      </c>
      <c r="H319" s="413" t="s">
        <v>892</v>
      </c>
      <c r="I319" s="404" t="s">
        <v>893</v>
      </c>
      <c r="J319" s="403"/>
      <c r="K319" s="403"/>
      <c r="L319" s="422">
        <v>0</v>
      </c>
      <c r="M319" s="422">
        <v>0</v>
      </c>
      <c r="N319" s="423"/>
    </row>
    <row r="320" spans="1:14" ht="25.5">
      <c r="A320" s="203">
        <v>305</v>
      </c>
      <c r="B320" s="404">
        <v>100</v>
      </c>
      <c r="C320" s="404">
        <v>750</v>
      </c>
      <c r="D320" s="404">
        <v>300</v>
      </c>
      <c r="E320" s="404">
        <v>20</v>
      </c>
      <c r="F320" s="202">
        <v>5</v>
      </c>
      <c r="G320" s="412" t="s">
        <v>2642</v>
      </c>
      <c r="H320" s="412" t="s">
        <v>894</v>
      </c>
      <c r="I320" s="404"/>
      <c r="J320" s="404"/>
      <c r="K320" s="404"/>
      <c r="L320" s="420">
        <v>192500</v>
      </c>
      <c r="M320" s="420">
        <v>121432.5</v>
      </c>
      <c r="N320" s="421">
        <f>+L320-M320</f>
        <v>71067.5</v>
      </c>
    </row>
    <row r="321" spans="1:14">
      <c r="A321" s="203">
        <v>305</v>
      </c>
      <c r="B321" s="404">
        <v>100</v>
      </c>
      <c r="C321" s="404">
        <v>750</v>
      </c>
      <c r="D321" s="404">
        <v>300</v>
      </c>
      <c r="E321" s="404">
        <v>20</v>
      </c>
      <c r="F321" s="202">
        <v>10</v>
      </c>
      <c r="G321" s="412" t="s">
        <v>2643</v>
      </c>
      <c r="H321" s="412" t="s">
        <v>895</v>
      </c>
      <c r="I321" s="404"/>
      <c r="J321" s="404"/>
      <c r="K321" s="404"/>
      <c r="L321" s="420">
        <v>0</v>
      </c>
      <c r="M321" s="420">
        <v>0</v>
      </c>
      <c r="N321" s="421">
        <f>+L321-M321</f>
        <v>0</v>
      </c>
    </row>
    <row r="322" spans="1:14" ht="25.5">
      <c r="A322" s="203">
        <v>305</v>
      </c>
      <c r="B322" s="404">
        <v>100</v>
      </c>
      <c r="C322" s="404">
        <v>750</v>
      </c>
      <c r="D322" s="404">
        <v>300</v>
      </c>
      <c r="E322" s="404">
        <v>20</v>
      </c>
      <c r="F322" s="202">
        <v>15</v>
      </c>
      <c r="G322" s="412" t="s">
        <v>2644</v>
      </c>
      <c r="H322" s="412" t="s">
        <v>896</v>
      </c>
      <c r="I322" s="404"/>
      <c r="J322" s="404"/>
      <c r="K322" s="404"/>
      <c r="L322" s="420">
        <v>0</v>
      </c>
      <c r="M322" s="420">
        <v>0</v>
      </c>
      <c r="N322" s="421">
        <f>+L322-M322</f>
        <v>0</v>
      </c>
    </row>
    <row r="323" spans="1:14" ht="25.5">
      <c r="A323" s="203">
        <v>305</v>
      </c>
      <c r="B323" s="404">
        <v>100</v>
      </c>
      <c r="C323" s="404">
        <v>750</v>
      </c>
      <c r="D323" s="404">
        <v>300</v>
      </c>
      <c r="E323" s="404">
        <v>30</v>
      </c>
      <c r="F323" s="404">
        <v>0</v>
      </c>
      <c r="G323" s="413" t="s">
        <v>2645</v>
      </c>
      <c r="H323" s="413" t="s">
        <v>897</v>
      </c>
      <c r="I323" s="404" t="s">
        <v>898</v>
      </c>
      <c r="J323" s="403"/>
      <c r="K323" s="403"/>
      <c r="L323" s="422">
        <v>0</v>
      </c>
      <c r="M323" s="422">
        <v>0</v>
      </c>
      <c r="N323" s="423"/>
    </row>
    <row r="324" spans="1:14" ht="25.5">
      <c r="A324" s="203">
        <v>305</v>
      </c>
      <c r="B324" s="404">
        <v>100</v>
      </c>
      <c r="C324" s="404">
        <v>750</v>
      </c>
      <c r="D324" s="404">
        <v>300</v>
      </c>
      <c r="E324" s="404">
        <v>30</v>
      </c>
      <c r="F324" s="202">
        <v>5</v>
      </c>
      <c r="G324" s="412" t="s">
        <v>2646</v>
      </c>
      <c r="H324" s="412" t="s">
        <v>899</v>
      </c>
      <c r="I324" s="404"/>
      <c r="J324" s="404"/>
      <c r="K324" s="404"/>
      <c r="L324" s="420">
        <v>0</v>
      </c>
      <c r="M324" s="420">
        <v>0</v>
      </c>
      <c r="N324" s="421">
        <f>+L324-M324</f>
        <v>0</v>
      </c>
    </row>
    <row r="325" spans="1:14">
      <c r="A325" s="203">
        <v>305</v>
      </c>
      <c r="B325" s="404">
        <v>100</v>
      </c>
      <c r="C325" s="404">
        <v>750</v>
      </c>
      <c r="D325" s="404">
        <v>300</v>
      </c>
      <c r="E325" s="404">
        <v>30</v>
      </c>
      <c r="F325" s="202">
        <v>10</v>
      </c>
      <c r="G325" s="412" t="s">
        <v>2647</v>
      </c>
      <c r="H325" s="412" t="s">
        <v>900</v>
      </c>
      <c r="I325" s="404"/>
      <c r="J325" s="404"/>
      <c r="K325" s="404"/>
      <c r="L325" s="420">
        <v>0</v>
      </c>
      <c r="M325" s="420">
        <v>0</v>
      </c>
      <c r="N325" s="421">
        <f>+L325-M325</f>
        <v>0</v>
      </c>
    </row>
    <row r="326" spans="1:14">
      <c r="A326" s="203">
        <v>305</v>
      </c>
      <c r="B326" s="404">
        <v>100</v>
      </c>
      <c r="C326" s="404">
        <v>750</v>
      </c>
      <c r="D326" s="404">
        <v>300</v>
      </c>
      <c r="E326" s="404">
        <v>30</v>
      </c>
      <c r="F326" s="202">
        <v>15</v>
      </c>
      <c r="G326" s="412" t="s">
        <v>2648</v>
      </c>
      <c r="H326" s="412" t="s">
        <v>901</v>
      </c>
      <c r="I326" s="404"/>
      <c r="J326" s="404"/>
      <c r="K326" s="404"/>
      <c r="L326" s="420">
        <v>0</v>
      </c>
      <c r="M326" s="420">
        <v>0</v>
      </c>
      <c r="N326" s="421">
        <f>+L326-M326</f>
        <v>0</v>
      </c>
    </row>
    <row r="327" spans="1:14">
      <c r="A327" s="203">
        <v>305</v>
      </c>
      <c r="B327" s="404">
        <v>100</v>
      </c>
      <c r="C327" s="404">
        <v>750</v>
      </c>
      <c r="D327" s="404">
        <v>300</v>
      </c>
      <c r="E327" s="404">
        <v>30</v>
      </c>
      <c r="F327" s="202">
        <v>20</v>
      </c>
      <c r="G327" s="412" t="s">
        <v>2649</v>
      </c>
      <c r="H327" s="412" t="s">
        <v>902</v>
      </c>
      <c r="I327" s="404"/>
      <c r="J327" s="404"/>
      <c r="K327" s="404"/>
      <c r="L327" s="420">
        <v>0</v>
      </c>
      <c r="M327" s="420">
        <v>0</v>
      </c>
      <c r="N327" s="421">
        <f>+L327-M327</f>
        <v>0</v>
      </c>
    </row>
    <row r="328" spans="1:14">
      <c r="A328" s="203">
        <v>305</v>
      </c>
      <c r="B328" s="404">
        <v>100</v>
      </c>
      <c r="C328" s="404">
        <v>750</v>
      </c>
      <c r="D328" s="404">
        <v>300</v>
      </c>
      <c r="E328" s="404">
        <v>40</v>
      </c>
      <c r="F328" s="404">
        <v>0</v>
      </c>
      <c r="G328" s="413" t="s">
        <v>2650</v>
      </c>
      <c r="H328" s="413" t="s">
        <v>903</v>
      </c>
      <c r="I328" s="404" t="s">
        <v>904</v>
      </c>
      <c r="J328" s="403"/>
      <c r="K328" s="403"/>
      <c r="L328" s="422">
        <v>0</v>
      </c>
      <c r="M328" s="422">
        <v>0</v>
      </c>
      <c r="N328" s="423"/>
    </row>
    <row r="329" spans="1:14">
      <c r="A329" s="203">
        <v>305</v>
      </c>
      <c r="B329" s="404">
        <v>100</v>
      </c>
      <c r="C329" s="404">
        <v>750</v>
      </c>
      <c r="D329" s="404">
        <v>300</v>
      </c>
      <c r="E329" s="404">
        <v>40</v>
      </c>
      <c r="F329" s="202">
        <v>5</v>
      </c>
      <c r="G329" s="412" t="s">
        <v>2651</v>
      </c>
      <c r="H329" s="412" t="s">
        <v>905</v>
      </c>
      <c r="I329" s="404"/>
      <c r="J329" s="404"/>
      <c r="K329" s="404"/>
      <c r="L329" s="420">
        <v>0</v>
      </c>
      <c r="M329" s="420">
        <v>0</v>
      </c>
      <c r="N329" s="421">
        <f t="shared" ref="N329:N340" si="15">+L329-M329</f>
        <v>0</v>
      </c>
    </row>
    <row r="330" spans="1:14">
      <c r="A330" s="203">
        <v>305</v>
      </c>
      <c r="B330" s="404">
        <v>100</v>
      </c>
      <c r="C330" s="404">
        <v>750</v>
      </c>
      <c r="D330" s="404">
        <v>300</v>
      </c>
      <c r="E330" s="404">
        <v>40</v>
      </c>
      <c r="F330" s="202">
        <v>10</v>
      </c>
      <c r="G330" s="412" t="s">
        <v>2652</v>
      </c>
      <c r="H330" s="412" t="s">
        <v>635</v>
      </c>
      <c r="I330" s="427"/>
      <c r="J330" s="427"/>
      <c r="K330" s="427"/>
      <c r="L330" s="420">
        <v>0</v>
      </c>
      <c r="M330" s="420">
        <v>0</v>
      </c>
      <c r="N330" s="421">
        <f>+L330-M330</f>
        <v>0</v>
      </c>
    </row>
    <row r="331" spans="1:14" ht="25.5">
      <c r="A331" s="203">
        <v>305</v>
      </c>
      <c r="B331" s="404">
        <v>100</v>
      </c>
      <c r="C331" s="404">
        <v>750</v>
      </c>
      <c r="D331" s="404">
        <v>300</v>
      </c>
      <c r="E331" s="404">
        <v>40</v>
      </c>
      <c r="F331" s="202">
        <v>15</v>
      </c>
      <c r="G331" s="412" t="s">
        <v>2258</v>
      </c>
      <c r="H331" s="412" t="s">
        <v>2259</v>
      </c>
      <c r="I331" s="404"/>
      <c r="J331" s="404"/>
      <c r="K331" s="404"/>
      <c r="L331" s="420">
        <v>0</v>
      </c>
      <c r="M331" s="420">
        <v>0</v>
      </c>
      <c r="N331" s="421">
        <f t="shared" si="15"/>
        <v>0</v>
      </c>
    </row>
    <row r="332" spans="1:14">
      <c r="A332" s="203">
        <v>305</v>
      </c>
      <c r="B332" s="404">
        <v>100</v>
      </c>
      <c r="C332" s="404">
        <v>750</v>
      </c>
      <c r="D332" s="404">
        <v>300</v>
      </c>
      <c r="E332" s="404">
        <v>40</v>
      </c>
      <c r="F332" s="202">
        <v>20</v>
      </c>
      <c r="G332" s="412" t="s">
        <v>2260</v>
      </c>
      <c r="H332" s="412" t="s">
        <v>1114</v>
      </c>
      <c r="I332" s="404"/>
      <c r="J332" s="404"/>
      <c r="K332" s="404"/>
      <c r="L332" s="420">
        <v>0</v>
      </c>
      <c r="M332" s="420">
        <v>0</v>
      </c>
      <c r="N332" s="421">
        <f t="shared" si="15"/>
        <v>0</v>
      </c>
    </row>
    <row r="333" spans="1:14">
      <c r="A333" s="203">
        <v>305</v>
      </c>
      <c r="B333" s="404">
        <v>100</v>
      </c>
      <c r="C333" s="404">
        <v>750</v>
      </c>
      <c r="D333" s="404">
        <v>300</v>
      </c>
      <c r="E333" s="404">
        <v>40</v>
      </c>
      <c r="F333" s="202">
        <v>25</v>
      </c>
      <c r="G333" s="412" t="s">
        <v>2261</v>
      </c>
      <c r="H333" s="412" t="s">
        <v>1114</v>
      </c>
      <c r="I333" s="404"/>
      <c r="J333" s="404"/>
      <c r="K333" s="404"/>
      <c r="L333" s="420">
        <v>0</v>
      </c>
      <c r="M333" s="420"/>
      <c r="N333" s="421">
        <f t="shared" si="15"/>
        <v>0</v>
      </c>
    </row>
    <row r="334" spans="1:14" ht="25.5">
      <c r="A334" s="203">
        <v>305</v>
      </c>
      <c r="B334" s="404">
        <v>100</v>
      </c>
      <c r="C334" s="404">
        <v>750</v>
      </c>
      <c r="D334" s="404">
        <v>300</v>
      </c>
      <c r="E334" s="404">
        <v>40</v>
      </c>
      <c r="F334" s="202">
        <v>30</v>
      </c>
      <c r="G334" s="412" t="s">
        <v>2262</v>
      </c>
      <c r="H334" s="412" t="s">
        <v>1117</v>
      </c>
      <c r="I334" s="404"/>
      <c r="J334" s="404"/>
      <c r="K334" s="404"/>
      <c r="L334" s="420">
        <v>0</v>
      </c>
      <c r="M334" s="420"/>
      <c r="N334" s="421">
        <f t="shared" si="15"/>
        <v>0</v>
      </c>
    </row>
    <row r="335" spans="1:14" ht="25.5">
      <c r="A335" s="203">
        <v>305</v>
      </c>
      <c r="B335" s="404">
        <v>100</v>
      </c>
      <c r="C335" s="404">
        <v>750</v>
      </c>
      <c r="D335" s="404">
        <v>300</v>
      </c>
      <c r="E335" s="404">
        <v>40</v>
      </c>
      <c r="F335" s="202">
        <v>35</v>
      </c>
      <c r="G335" s="412" t="s">
        <v>2263</v>
      </c>
      <c r="H335" s="412" t="s">
        <v>1117</v>
      </c>
      <c r="I335" s="404"/>
      <c r="J335" s="404"/>
      <c r="K335" s="404"/>
      <c r="L335" s="420">
        <v>0</v>
      </c>
      <c r="M335" s="420"/>
      <c r="N335" s="421">
        <f t="shared" si="15"/>
        <v>0</v>
      </c>
    </row>
    <row r="336" spans="1:14">
      <c r="A336" s="203">
        <v>305</v>
      </c>
      <c r="B336" s="404">
        <v>100</v>
      </c>
      <c r="C336" s="404">
        <v>750</v>
      </c>
      <c r="D336" s="404">
        <v>300</v>
      </c>
      <c r="E336" s="404">
        <v>40</v>
      </c>
      <c r="F336" s="202">
        <v>40</v>
      </c>
      <c r="G336" s="412" t="s">
        <v>2264</v>
      </c>
      <c r="H336" s="412" t="s">
        <v>1122</v>
      </c>
      <c r="I336" s="404"/>
      <c r="J336" s="404"/>
      <c r="K336" s="404"/>
      <c r="L336" s="420">
        <v>0</v>
      </c>
      <c r="M336" s="420"/>
      <c r="N336" s="421">
        <f t="shared" si="15"/>
        <v>0</v>
      </c>
    </row>
    <row r="337" spans="1:14">
      <c r="A337" s="203">
        <v>305</v>
      </c>
      <c r="B337" s="404">
        <v>100</v>
      </c>
      <c r="C337" s="404">
        <v>750</v>
      </c>
      <c r="D337" s="404">
        <v>300</v>
      </c>
      <c r="E337" s="404">
        <v>40</v>
      </c>
      <c r="F337" s="202">
        <v>45</v>
      </c>
      <c r="G337" s="412" t="s">
        <v>2265</v>
      </c>
      <c r="H337" s="412" t="s">
        <v>1122</v>
      </c>
      <c r="I337" s="404"/>
      <c r="J337" s="404"/>
      <c r="K337" s="404"/>
      <c r="L337" s="420">
        <v>0</v>
      </c>
      <c r="M337" s="420"/>
      <c r="N337" s="421">
        <f t="shared" si="15"/>
        <v>0</v>
      </c>
    </row>
    <row r="338" spans="1:14">
      <c r="A338" s="203">
        <v>305</v>
      </c>
      <c r="B338" s="404">
        <v>100</v>
      </c>
      <c r="C338" s="404">
        <v>750</v>
      </c>
      <c r="D338" s="404">
        <v>300</v>
      </c>
      <c r="E338" s="404">
        <v>40</v>
      </c>
      <c r="F338" s="202">
        <v>50</v>
      </c>
      <c r="G338" s="412" t="s">
        <v>2266</v>
      </c>
      <c r="H338" s="412" t="s">
        <v>1125</v>
      </c>
      <c r="I338" s="404"/>
      <c r="J338" s="404"/>
      <c r="K338" s="404"/>
      <c r="L338" s="420">
        <v>0</v>
      </c>
      <c r="M338" s="420"/>
      <c r="N338" s="421">
        <f t="shared" si="15"/>
        <v>0</v>
      </c>
    </row>
    <row r="339" spans="1:14">
      <c r="A339" s="203">
        <v>305</v>
      </c>
      <c r="B339" s="404">
        <v>100</v>
      </c>
      <c r="C339" s="404">
        <v>750</v>
      </c>
      <c r="D339" s="404">
        <v>300</v>
      </c>
      <c r="E339" s="404">
        <v>40</v>
      </c>
      <c r="F339" s="202">
        <v>55</v>
      </c>
      <c r="G339" s="412" t="s">
        <v>2267</v>
      </c>
      <c r="H339" s="412" t="s">
        <v>1125</v>
      </c>
      <c r="I339" s="404"/>
      <c r="J339" s="404"/>
      <c r="K339" s="404"/>
      <c r="L339" s="420">
        <v>0</v>
      </c>
      <c r="M339" s="420"/>
      <c r="N339" s="421">
        <f t="shared" si="15"/>
        <v>0</v>
      </c>
    </row>
    <row r="340" spans="1:14" s="295" customFormat="1">
      <c r="A340" s="203">
        <v>305</v>
      </c>
      <c r="B340" s="404">
        <v>100</v>
      </c>
      <c r="C340" s="404">
        <v>750</v>
      </c>
      <c r="D340" s="404">
        <v>300</v>
      </c>
      <c r="E340" s="202">
        <v>50</v>
      </c>
      <c r="F340" s="404">
        <v>0</v>
      </c>
      <c r="G340" s="412" t="s">
        <v>2653</v>
      </c>
      <c r="H340" s="412" t="s">
        <v>906</v>
      </c>
      <c r="I340" s="404" t="s">
        <v>907</v>
      </c>
      <c r="J340" s="404"/>
      <c r="K340" s="404"/>
      <c r="L340" s="420">
        <v>0</v>
      </c>
      <c r="M340" s="420"/>
      <c r="N340" s="421">
        <f t="shared" si="15"/>
        <v>0</v>
      </c>
    </row>
    <row r="341" spans="1:14">
      <c r="A341" s="203">
        <v>305</v>
      </c>
      <c r="B341" s="404">
        <v>100</v>
      </c>
      <c r="C341" s="404">
        <v>750</v>
      </c>
      <c r="D341" s="404">
        <v>300</v>
      </c>
      <c r="E341" s="404">
        <v>60</v>
      </c>
      <c r="F341" s="404">
        <v>0</v>
      </c>
      <c r="G341" s="413" t="s">
        <v>2654</v>
      </c>
      <c r="H341" s="413" t="s">
        <v>908</v>
      </c>
      <c r="I341" s="404" t="s">
        <v>909</v>
      </c>
      <c r="J341" s="403"/>
      <c r="K341" s="403"/>
      <c r="L341" s="422">
        <v>0</v>
      </c>
      <c r="M341" s="422"/>
      <c r="N341" s="423"/>
    </row>
    <row r="342" spans="1:14">
      <c r="A342" s="203">
        <v>305</v>
      </c>
      <c r="B342" s="404">
        <v>100</v>
      </c>
      <c r="C342" s="404">
        <v>750</v>
      </c>
      <c r="D342" s="404">
        <v>300</v>
      </c>
      <c r="E342" s="404">
        <v>60</v>
      </c>
      <c r="F342" s="202">
        <v>5</v>
      </c>
      <c r="G342" s="412" t="s">
        <v>2655</v>
      </c>
      <c r="H342" s="412" t="s">
        <v>910</v>
      </c>
      <c r="I342" s="404"/>
      <c r="J342" s="404"/>
      <c r="K342" s="404"/>
      <c r="L342" s="420">
        <v>2008163.1400000001</v>
      </c>
      <c r="M342" s="420">
        <v>1350543.11</v>
      </c>
      <c r="N342" s="421">
        <f t="shared" ref="N342:N350" si="16">+L342-M342</f>
        <v>657620.03</v>
      </c>
    </row>
    <row r="343" spans="1:14">
      <c r="A343" s="203">
        <v>305</v>
      </c>
      <c r="B343" s="404">
        <v>100</v>
      </c>
      <c r="C343" s="404">
        <v>750</v>
      </c>
      <c r="D343" s="404">
        <v>300</v>
      </c>
      <c r="E343" s="404">
        <v>60</v>
      </c>
      <c r="F343" s="202">
        <v>10</v>
      </c>
      <c r="G343" s="412" t="s">
        <v>2656</v>
      </c>
      <c r="H343" s="412" t="s">
        <v>911</v>
      </c>
      <c r="I343" s="404"/>
      <c r="J343" s="404"/>
      <c r="K343" s="404"/>
      <c r="L343" s="420">
        <v>0</v>
      </c>
      <c r="M343" s="420">
        <v>0</v>
      </c>
      <c r="N343" s="421">
        <f t="shared" si="16"/>
        <v>0</v>
      </c>
    </row>
    <row r="344" spans="1:14">
      <c r="A344" s="203">
        <v>305</v>
      </c>
      <c r="B344" s="404">
        <v>100</v>
      </c>
      <c r="C344" s="404">
        <v>750</v>
      </c>
      <c r="D344" s="404">
        <v>300</v>
      </c>
      <c r="E344" s="404">
        <v>60</v>
      </c>
      <c r="F344" s="202">
        <v>15</v>
      </c>
      <c r="G344" s="412" t="s">
        <v>2657</v>
      </c>
      <c r="H344" s="412" t="s">
        <v>912</v>
      </c>
      <c r="I344" s="404"/>
      <c r="J344" s="404"/>
      <c r="K344" s="404"/>
      <c r="L344" s="420">
        <v>0</v>
      </c>
      <c r="M344" s="420">
        <v>0</v>
      </c>
      <c r="N344" s="421">
        <f t="shared" si="16"/>
        <v>0</v>
      </c>
    </row>
    <row r="345" spans="1:14">
      <c r="A345" s="203">
        <v>305</v>
      </c>
      <c r="B345" s="404">
        <v>100</v>
      </c>
      <c r="C345" s="404">
        <v>750</v>
      </c>
      <c r="D345" s="404">
        <v>300</v>
      </c>
      <c r="E345" s="404">
        <v>60</v>
      </c>
      <c r="F345" s="202">
        <v>20</v>
      </c>
      <c r="G345" s="412" t="s">
        <v>2658</v>
      </c>
      <c r="H345" s="412" t="s">
        <v>913</v>
      </c>
      <c r="I345" s="404"/>
      <c r="J345" s="404"/>
      <c r="K345" s="404"/>
      <c r="L345" s="420">
        <v>0</v>
      </c>
      <c r="M345" s="420">
        <v>0</v>
      </c>
      <c r="N345" s="421">
        <f t="shared" si="16"/>
        <v>0</v>
      </c>
    </row>
    <row r="346" spans="1:14">
      <c r="A346" s="203">
        <v>305</v>
      </c>
      <c r="B346" s="404">
        <v>100</v>
      </c>
      <c r="C346" s="404">
        <v>750</v>
      </c>
      <c r="D346" s="404">
        <v>300</v>
      </c>
      <c r="E346" s="404">
        <v>60</v>
      </c>
      <c r="F346" s="202">
        <v>25</v>
      </c>
      <c r="G346" s="412" t="s">
        <v>2659</v>
      </c>
      <c r="H346" s="412" t="s">
        <v>914</v>
      </c>
      <c r="I346" s="404"/>
      <c r="J346" s="404"/>
      <c r="K346" s="404"/>
      <c r="L346" s="420">
        <v>70000</v>
      </c>
      <c r="M346" s="420">
        <v>149875</v>
      </c>
      <c r="N346" s="421">
        <f t="shared" si="16"/>
        <v>-79875</v>
      </c>
    </row>
    <row r="347" spans="1:14">
      <c r="A347" s="203">
        <v>305</v>
      </c>
      <c r="B347" s="404">
        <v>100</v>
      </c>
      <c r="C347" s="404">
        <v>750</v>
      </c>
      <c r="D347" s="404">
        <v>300</v>
      </c>
      <c r="E347" s="404">
        <v>60</v>
      </c>
      <c r="F347" s="202">
        <v>30</v>
      </c>
      <c r="G347" s="412" t="s">
        <v>2660</v>
      </c>
      <c r="H347" s="412" t="s">
        <v>915</v>
      </c>
      <c r="I347" s="404"/>
      <c r="J347" s="404"/>
      <c r="K347" s="404"/>
      <c r="L347" s="420">
        <v>76000</v>
      </c>
      <c r="M347" s="420">
        <v>44508.09</v>
      </c>
      <c r="N347" s="421">
        <f t="shared" si="16"/>
        <v>31491.910000000003</v>
      </c>
    </row>
    <row r="348" spans="1:14">
      <c r="A348" s="203">
        <v>305</v>
      </c>
      <c r="B348" s="404">
        <v>100</v>
      </c>
      <c r="C348" s="404">
        <v>750</v>
      </c>
      <c r="D348" s="404">
        <v>300</v>
      </c>
      <c r="E348" s="404">
        <v>60</v>
      </c>
      <c r="F348" s="202">
        <v>35</v>
      </c>
      <c r="G348" s="412" t="s">
        <v>2661</v>
      </c>
      <c r="H348" s="412" t="s">
        <v>916</v>
      </c>
      <c r="I348" s="404"/>
      <c r="J348" s="404"/>
      <c r="K348" s="404"/>
      <c r="L348" s="420">
        <v>0</v>
      </c>
      <c r="M348" s="420">
        <v>0</v>
      </c>
      <c r="N348" s="421">
        <f t="shared" si="16"/>
        <v>0</v>
      </c>
    </row>
    <row r="349" spans="1:14" ht="25.5">
      <c r="A349" s="203">
        <v>305</v>
      </c>
      <c r="B349" s="404">
        <v>100</v>
      </c>
      <c r="C349" s="404">
        <v>750</v>
      </c>
      <c r="D349" s="404">
        <v>300</v>
      </c>
      <c r="E349" s="404">
        <v>60</v>
      </c>
      <c r="F349" s="202">
        <v>40</v>
      </c>
      <c r="G349" s="412" t="s">
        <v>2662</v>
      </c>
      <c r="H349" s="412" t="s">
        <v>917</v>
      </c>
      <c r="I349" s="404"/>
      <c r="J349" s="404"/>
      <c r="K349" s="404"/>
      <c r="L349" s="420">
        <v>52400</v>
      </c>
      <c r="M349" s="420">
        <v>10855</v>
      </c>
      <c r="N349" s="421">
        <f t="shared" si="16"/>
        <v>41545</v>
      </c>
    </row>
    <row r="350" spans="1:14" ht="25.5">
      <c r="A350" s="203">
        <v>305</v>
      </c>
      <c r="B350" s="404">
        <v>100</v>
      </c>
      <c r="C350" s="404">
        <v>750</v>
      </c>
      <c r="D350" s="404">
        <v>300</v>
      </c>
      <c r="E350" s="404">
        <v>60</v>
      </c>
      <c r="F350" s="202">
        <v>90</v>
      </c>
      <c r="G350" s="412" t="s">
        <v>2663</v>
      </c>
      <c r="H350" s="412" t="s">
        <v>918</v>
      </c>
      <c r="I350" s="404"/>
      <c r="J350" s="404"/>
      <c r="K350" s="404"/>
      <c r="L350" s="420">
        <v>0</v>
      </c>
      <c r="M350" s="420">
        <v>857.2</v>
      </c>
      <c r="N350" s="421">
        <f t="shared" si="16"/>
        <v>-857.2</v>
      </c>
    </row>
    <row r="351" spans="1:14" ht="25.5">
      <c r="A351" s="203">
        <v>305</v>
      </c>
      <c r="B351" s="404">
        <v>100</v>
      </c>
      <c r="C351" s="404">
        <v>750</v>
      </c>
      <c r="D351" s="404">
        <v>400</v>
      </c>
      <c r="E351" s="404">
        <v>0</v>
      </c>
      <c r="F351" s="404">
        <v>0</v>
      </c>
      <c r="G351" s="413" t="s">
        <v>2664</v>
      </c>
      <c r="H351" s="413" t="s">
        <v>919</v>
      </c>
      <c r="I351" s="414" t="s">
        <v>920</v>
      </c>
      <c r="J351" s="417"/>
      <c r="K351" s="417"/>
      <c r="L351" s="422">
        <v>0</v>
      </c>
      <c r="M351" s="422">
        <v>0</v>
      </c>
      <c r="N351" s="423"/>
    </row>
    <row r="352" spans="1:14" ht="38.25">
      <c r="A352" s="203">
        <v>305</v>
      </c>
      <c r="B352" s="404">
        <v>100</v>
      </c>
      <c r="C352" s="404">
        <v>750</v>
      </c>
      <c r="D352" s="404">
        <v>400</v>
      </c>
      <c r="E352" s="202">
        <v>10</v>
      </c>
      <c r="F352" s="202">
        <v>0</v>
      </c>
      <c r="G352" s="412" t="s">
        <v>2665</v>
      </c>
      <c r="H352" s="412" t="s">
        <v>921</v>
      </c>
      <c r="I352" s="414" t="s">
        <v>922</v>
      </c>
      <c r="J352" s="414" t="s">
        <v>1538</v>
      </c>
      <c r="K352" s="414"/>
      <c r="L352" s="420">
        <v>53600</v>
      </c>
      <c r="M352" s="420">
        <v>132442.98000000001</v>
      </c>
      <c r="N352" s="421">
        <f>+L352-M352</f>
        <v>-78842.98000000001</v>
      </c>
    </row>
    <row r="353" spans="1:14" ht="25.5">
      <c r="A353" s="203">
        <v>305</v>
      </c>
      <c r="B353" s="404">
        <v>100</v>
      </c>
      <c r="C353" s="404">
        <v>750</v>
      </c>
      <c r="D353" s="404">
        <v>400</v>
      </c>
      <c r="E353" s="202">
        <v>20</v>
      </c>
      <c r="F353" s="404">
        <v>0</v>
      </c>
      <c r="G353" s="412" t="s">
        <v>2666</v>
      </c>
      <c r="H353" s="412" t="s">
        <v>923</v>
      </c>
      <c r="I353" s="404" t="s">
        <v>924</v>
      </c>
      <c r="J353" s="404"/>
      <c r="K353" s="404"/>
      <c r="L353" s="420">
        <v>0</v>
      </c>
      <c r="M353" s="420"/>
      <c r="N353" s="421">
        <f>+L353-M353</f>
        <v>0</v>
      </c>
    </row>
    <row r="354" spans="1:14" ht="25.5">
      <c r="A354" s="203">
        <v>305</v>
      </c>
      <c r="B354" s="404">
        <v>100</v>
      </c>
      <c r="C354" s="404">
        <v>750</v>
      </c>
      <c r="D354" s="404">
        <v>400</v>
      </c>
      <c r="E354" s="202">
        <v>30</v>
      </c>
      <c r="F354" s="404">
        <v>0</v>
      </c>
      <c r="G354" s="412" t="s">
        <v>2667</v>
      </c>
      <c r="H354" s="412" t="s">
        <v>925</v>
      </c>
      <c r="I354" s="404" t="s">
        <v>926</v>
      </c>
      <c r="J354" s="404" t="s">
        <v>1587</v>
      </c>
      <c r="K354" s="404"/>
      <c r="L354" s="420">
        <v>0</v>
      </c>
      <c r="M354" s="420"/>
      <c r="N354" s="421">
        <f>+L354-M354</f>
        <v>0</v>
      </c>
    </row>
    <row r="355" spans="1:14">
      <c r="A355" s="203">
        <v>305</v>
      </c>
      <c r="B355" s="404">
        <v>100</v>
      </c>
      <c r="C355" s="404">
        <v>800</v>
      </c>
      <c r="D355" s="404">
        <v>0</v>
      </c>
      <c r="E355" s="404">
        <v>0</v>
      </c>
      <c r="F355" s="404">
        <v>0</v>
      </c>
      <c r="G355" s="413" t="s">
        <v>2668</v>
      </c>
      <c r="H355" s="413" t="s">
        <v>927</v>
      </c>
      <c r="I355" s="414" t="s">
        <v>928</v>
      </c>
      <c r="J355" s="417"/>
      <c r="K355" s="417"/>
      <c r="L355" s="422">
        <v>0</v>
      </c>
      <c r="M355" s="422"/>
      <c r="N355" s="423"/>
    </row>
    <row r="356" spans="1:14" ht="38.25">
      <c r="A356" s="203">
        <v>305</v>
      </c>
      <c r="B356" s="404">
        <v>100</v>
      </c>
      <c r="C356" s="404">
        <v>800</v>
      </c>
      <c r="D356" s="404">
        <v>100</v>
      </c>
      <c r="E356" s="202">
        <v>0</v>
      </c>
      <c r="F356" s="202">
        <v>0</v>
      </c>
      <c r="G356" s="412" t="s">
        <v>2669</v>
      </c>
      <c r="H356" s="412" t="s">
        <v>929</v>
      </c>
      <c r="I356" s="414" t="s">
        <v>930</v>
      </c>
      <c r="J356" s="414" t="s">
        <v>1538</v>
      </c>
      <c r="K356" s="414"/>
      <c r="L356" s="420">
        <v>0</v>
      </c>
      <c r="M356" s="420"/>
      <c r="N356" s="421">
        <f>+L356-M356</f>
        <v>0</v>
      </c>
    </row>
    <row r="357" spans="1:14" ht="38.25">
      <c r="A357" s="203">
        <v>305</v>
      </c>
      <c r="B357" s="404">
        <v>100</v>
      </c>
      <c r="C357" s="404">
        <v>800</v>
      </c>
      <c r="D357" s="202">
        <v>200</v>
      </c>
      <c r="E357" s="404">
        <v>0</v>
      </c>
      <c r="F357" s="404">
        <v>0</v>
      </c>
      <c r="G357" s="412" t="s">
        <v>2670</v>
      </c>
      <c r="H357" s="412" t="s">
        <v>931</v>
      </c>
      <c r="I357" s="404" t="s">
        <v>932</v>
      </c>
      <c r="J357" s="404"/>
      <c r="K357" s="404"/>
      <c r="L357" s="420">
        <v>0</v>
      </c>
      <c r="M357" s="420"/>
      <c r="N357" s="421">
        <f>+L357-M357</f>
        <v>0</v>
      </c>
    </row>
    <row r="358" spans="1:14" ht="25.5">
      <c r="A358" s="203">
        <v>305</v>
      </c>
      <c r="B358" s="404">
        <v>100</v>
      </c>
      <c r="C358" s="404">
        <v>800</v>
      </c>
      <c r="D358" s="202">
        <v>300</v>
      </c>
      <c r="E358" s="404">
        <v>0</v>
      </c>
      <c r="F358" s="404">
        <v>0</v>
      </c>
      <c r="G358" s="412" t="s">
        <v>2671</v>
      </c>
      <c r="H358" s="412" t="s">
        <v>933</v>
      </c>
      <c r="I358" s="404" t="s">
        <v>934</v>
      </c>
      <c r="J358" s="404" t="s">
        <v>1587</v>
      </c>
      <c r="K358" s="404"/>
      <c r="L358" s="420">
        <v>0</v>
      </c>
      <c r="M358" s="420"/>
      <c r="N358" s="421">
        <f>+L358-M358</f>
        <v>0</v>
      </c>
    </row>
    <row r="359" spans="1:14">
      <c r="A359" s="203">
        <v>305</v>
      </c>
      <c r="B359" s="404">
        <v>100</v>
      </c>
      <c r="C359" s="404">
        <v>800</v>
      </c>
      <c r="D359" s="404">
        <v>400</v>
      </c>
      <c r="E359" s="404">
        <v>0</v>
      </c>
      <c r="F359" s="404">
        <v>0</v>
      </c>
      <c r="G359" s="413" t="s">
        <v>2672</v>
      </c>
      <c r="H359" s="413" t="s">
        <v>935</v>
      </c>
      <c r="I359" s="404" t="s">
        <v>936</v>
      </c>
      <c r="J359" s="403"/>
      <c r="K359" s="403"/>
      <c r="L359" s="422">
        <v>0</v>
      </c>
      <c r="M359" s="422"/>
      <c r="N359" s="423"/>
    </row>
    <row r="360" spans="1:14">
      <c r="A360" s="203">
        <v>305</v>
      </c>
      <c r="B360" s="404">
        <v>100</v>
      </c>
      <c r="C360" s="404">
        <v>800</v>
      </c>
      <c r="D360" s="404">
        <v>400</v>
      </c>
      <c r="E360" s="202">
        <v>10</v>
      </c>
      <c r="F360" s="404">
        <v>0</v>
      </c>
      <c r="G360" s="412" t="s">
        <v>2673</v>
      </c>
      <c r="H360" s="412" t="s">
        <v>937</v>
      </c>
      <c r="I360" s="404"/>
      <c r="J360" s="404"/>
      <c r="K360" s="404"/>
      <c r="L360" s="420">
        <v>0</v>
      </c>
      <c r="M360" s="420"/>
      <c r="N360" s="421">
        <f t="shared" ref="N360:N365" si="17">+L360-M360</f>
        <v>0</v>
      </c>
    </row>
    <row r="361" spans="1:14">
      <c r="A361" s="203">
        <v>305</v>
      </c>
      <c r="B361" s="404">
        <v>100</v>
      </c>
      <c r="C361" s="404">
        <v>800</v>
      </c>
      <c r="D361" s="404">
        <v>400</v>
      </c>
      <c r="E361" s="202">
        <v>90</v>
      </c>
      <c r="F361" s="404">
        <v>0</v>
      </c>
      <c r="G361" s="412" t="s">
        <v>2674</v>
      </c>
      <c r="H361" s="412" t="s">
        <v>935</v>
      </c>
      <c r="I361" s="404"/>
      <c r="J361" s="404"/>
      <c r="K361" s="404"/>
      <c r="L361" s="420">
        <v>3342800</v>
      </c>
      <c r="M361" s="420">
        <v>2281645.7000000002</v>
      </c>
      <c r="N361" s="421">
        <f t="shared" si="17"/>
        <v>1061154.2999999998</v>
      </c>
    </row>
    <row r="362" spans="1:14" ht="25.5">
      <c r="A362" s="203">
        <v>305</v>
      </c>
      <c r="B362" s="404">
        <v>100</v>
      </c>
      <c r="C362" s="404">
        <v>800</v>
      </c>
      <c r="D362" s="202">
        <v>500</v>
      </c>
      <c r="E362" s="404">
        <v>0</v>
      </c>
      <c r="F362" s="404">
        <v>0</v>
      </c>
      <c r="G362" s="412" t="s">
        <v>2675</v>
      </c>
      <c r="H362" s="412" t="s">
        <v>938</v>
      </c>
      <c r="I362" s="404" t="s">
        <v>939</v>
      </c>
      <c r="J362" s="404"/>
      <c r="K362" s="404"/>
      <c r="L362" s="420">
        <v>0</v>
      </c>
      <c r="M362" s="420"/>
      <c r="N362" s="421">
        <f t="shared" si="17"/>
        <v>0</v>
      </c>
    </row>
    <row r="363" spans="1:14" ht="25.5">
      <c r="A363" s="203">
        <v>305</v>
      </c>
      <c r="B363" s="404">
        <v>100</v>
      </c>
      <c r="C363" s="404">
        <v>800</v>
      </c>
      <c r="D363" s="202">
        <v>600</v>
      </c>
      <c r="E363" s="404">
        <v>0</v>
      </c>
      <c r="F363" s="404">
        <v>0</v>
      </c>
      <c r="G363" s="412" t="s">
        <v>2676</v>
      </c>
      <c r="H363" s="412" t="s">
        <v>940</v>
      </c>
      <c r="I363" s="404" t="s">
        <v>941</v>
      </c>
      <c r="J363" s="404" t="s">
        <v>1538</v>
      </c>
      <c r="K363" s="404"/>
      <c r="L363" s="420">
        <v>0</v>
      </c>
      <c r="M363" s="420"/>
      <c r="N363" s="421">
        <f t="shared" si="17"/>
        <v>0</v>
      </c>
    </row>
    <row r="364" spans="1:14" ht="25.5">
      <c r="A364" s="203">
        <v>305</v>
      </c>
      <c r="B364" s="404">
        <v>100</v>
      </c>
      <c r="C364" s="404">
        <v>800</v>
      </c>
      <c r="D364" s="202">
        <v>700</v>
      </c>
      <c r="E364" s="404">
        <v>0</v>
      </c>
      <c r="F364" s="404">
        <v>0</v>
      </c>
      <c r="G364" s="412" t="s">
        <v>2677</v>
      </c>
      <c r="H364" s="412" t="s">
        <v>942</v>
      </c>
      <c r="I364" s="404" t="s">
        <v>943</v>
      </c>
      <c r="J364" s="404" t="s">
        <v>1587</v>
      </c>
      <c r="K364" s="404"/>
      <c r="L364" s="420">
        <v>0</v>
      </c>
      <c r="M364" s="420"/>
      <c r="N364" s="421">
        <f t="shared" si="17"/>
        <v>0</v>
      </c>
    </row>
    <row r="365" spans="1:14" ht="25.5">
      <c r="A365" s="203">
        <v>305</v>
      </c>
      <c r="B365" s="404">
        <v>100</v>
      </c>
      <c r="C365" s="202">
        <v>850</v>
      </c>
      <c r="D365" s="404">
        <v>0</v>
      </c>
      <c r="E365" s="404">
        <v>0</v>
      </c>
      <c r="F365" s="404">
        <v>0</v>
      </c>
      <c r="G365" s="412" t="s">
        <v>2678</v>
      </c>
      <c r="H365" s="412" t="s">
        <v>945</v>
      </c>
      <c r="I365" s="404" t="s">
        <v>944</v>
      </c>
      <c r="J365" s="404" t="s">
        <v>1583</v>
      </c>
      <c r="K365" s="404"/>
      <c r="L365" s="420">
        <v>0</v>
      </c>
      <c r="M365" s="420"/>
      <c r="N365" s="421">
        <f t="shared" si="17"/>
        <v>0</v>
      </c>
    </row>
    <row r="366" spans="1:14">
      <c r="A366" s="203">
        <v>305</v>
      </c>
      <c r="B366" s="404">
        <v>200</v>
      </c>
      <c r="C366" s="404">
        <v>0</v>
      </c>
      <c r="D366" s="404">
        <v>0</v>
      </c>
      <c r="E366" s="404">
        <v>0</v>
      </c>
      <c r="F366" s="404">
        <v>0</v>
      </c>
      <c r="G366" s="413" t="s">
        <v>2679</v>
      </c>
      <c r="H366" s="413" t="s">
        <v>56</v>
      </c>
      <c r="I366" s="404" t="s">
        <v>946</v>
      </c>
      <c r="J366" s="403"/>
      <c r="K366" s="403"/>
      <c r="L366" s="422">
        <v>0</v>
      </c>
      <c r="M366" s="422"/>
      <c r="N366" s="423"/>
    </row>
    <row r="367" spans="1:14">
      <c r="A367" s="203">
        <v>305</v>
      </c>
      <c r="B367" s="404">
        <v>200</v>
      </c>
      <c r="C367" s="404">
        <v>100</v>
      </c>
      <c r="D367" s="404">
        <v>0</v>
      </c>
      <c r="E367" s="404">
        <v>0</v>
      </c>
      <c r="F367" s="404">
        <v>0</v>
      </c>
      <c r="G367" s="413" t="s">
        <v>2680</v>
      </c>
      <c r="H367" s="413" t="s">
        <v>947</v>
      </c>
      <c r="I367" s="404" t="s">
        <v>948</v>
      </c>
      <c r="J367" s="403"/>
      <c r="K367" s="403"/>
      <c r="L367" s="422">
        <v>0</v>
      </c>
      <c r="M367" s="422"/>
      <c r="N367" s="423"/>
    </row>
    <row r="368" spans="1:14">
      <c r="A368" s="203">
        <v>305</v>
      </c>
      <c r="B368" s="404">
        <v>200</v>
      </c>
      <c r="C368" s="404">
        <v>100</v>
      </c>
      <c r="D368" s="202">
        <v>50</v>
      </c>
      <c r="E368" s="404">
        <v>0</v>
      </c>
      <c r="F368" s="404">
        <v>0</v>
      </c>
      <c r="G368" s="412" t="s">
        <v>2681</v>
      </c>
      <c r="H368" s="412" t="s">
        <v>949</v>
      </c>
      <c r="I368" s="404" t="s">
        <v>950</v>
      </c>
      <c r="J368" s="404"/>
      <c r="K368" s="404"/>
      <c r="L368" s="420">
        <v>0</v>
      </c>
      <c r="M368" s="420"/>
      <c r="N368" s="421">
        <f>+L368-M368</f>
        <v>0</v>
      </c>
    </row>
    <row r="369" spans="1:14">
      <c r="A369" s="203">
        <v>305</v>
      </c>
      <c r="B369" s="404">
        <v>200</v>
      </c>
      <c r="C369" s="404">
        <v>100</v>
      </c>
      <c r="D369" s="202">
        <v>100</v>
      </c>
      <c r="E369" s="404">
        <v>0</v>
      </c>
      <c r="F369" s="404">
        <v>0</v>
      </c>
      <c r="G369" s="412" t="s">
        <v>2682</v>
      </c>
      <c r="H369" s="412" t="s">
        <v>951</v>
      </c>
      <c r="I369" s="404" t="s">
        <v>952</v>
      </c>
      <c r="J369" s="404"/>
      <c r="K369" s="404"/>
      <c r="L369" s="420">
        <v>54900</v>
      </c>
      <c r="M369" s="420">
        <v>35549.53</v>
      </c>
      <c r="N369" s="421">
        <f>+L369-M369</f>
        <v>19350.47</v>
      </c>
    </row>
    <row r="370" spans="1:14">
      <c r="A370" s="203">
        <v>305</v>
      </c>
      <c r="B370" s="404">
        <v>200</v>
      </c>
      <c r="C370" s="404">
        <v>100</v>
      </c>
      <c r="D370" s="202">
        <v>150</v>
      </c>
      <c r="E370" s="404">
        <v>0</v>
      </c>
      <c r="F370" s="404">
        <v>0</v>
      </c>
      <c r="G370" s="412" t="s">
        <v>2683</v>
      </c>
      <c r="H370" s="412" t="s">
        <v>953</v>
      </c>
      <c r="I370" s="404" t="s">
        <v>954</v>
      </c>
      <c r="J370" s="403"/>
      <c r="K370" s="403"/>
      <c r="L370" s="422">
        <v>0</v>
      </c>
      <c r="M370" s="422">
        <v>0</v>
      </c>
      <c r="N370" s="423"/>
    </row>
    <row r="371" spans="1:14">
      <c r="A371" s="203">
        <v>305</v>
      </c>
      <c r="B371" s="404">
        <v>200</v>
      </c>
      <c r="C371" s="404">
        <v>100</v>
      </c>
      <c r="D371" s="202">
        <v>150</v>
      </c>
      <c r="E371" s="404">
        <v>10</v>
      </c>
      <c r="F371" s="404">
        <v>0</v>
      </c>
      <c r="G371" s="412" t="s">
        <v>2684</v>
      </c>
      <c r="H371" s="412" t="s">
        <v>955</v>
      </c>
      <c r="I371" s="404" t="s">
        <v>956</v>
      </c>
      <c r="J371" s="404"/>
      <c r="K371" s="404"/>
      <c r="L371" s="420">
        <v>100000</v>
      </c>
      <c r="M371" s="420">
        <v>102809.58</v>
      </c>
      <c r="N371" s="421">
        <f>+L371-M371</f>
        <v>-2809.5800000000017</v>
      </c>
    </row>
    <row r="372" spans="1:14">
      <c r="A372" s="203">
        <v>305</v>
      </c>
      <c r="B372" s="404">
        <v>200</v>
      </c>
      <c r="C372" s="404">
        <v>100</v>
      </c>
      <c r="D372" s="202">
        <v>150</v>
      </c>
      <c r="E372" s="404">
        <v>20</v>
      </c>
      <c r="F372" s="404">
        <v>0</v>
      </c>
      <c r="G372" s="412" t="s">
        <v>2685</v>
      </c>
      <c r="H372" s="412" t="s">
        <v>957</v>
      </c>
      <c r="I372" s="404" t="s">
        <v>958</v>
      </c>
      <c r="J372" s="404"/>
      <c r="K372" s="404"/>
      <c r="L372" s="420">
        <v>0</v>
      </c>
      <c r="M372" s="420">
        <v>19855.73</v>
      </c>
      <c r="N372" s="421">
        <f>+L372-M372</f>
        <v>-19855.73</v>
      </c>
    </row>
    <row r="373" spans="1:14">
      <c r="A373" s="203">
        <v>305</v>
      </c>
      <c r="B373" s="404">
        <v>200</v>
      </c>
      <c r="C373" s="404">
        <v>100</v>
      </c>
      <c r="D373" s="202">
        <v>200</v>
      </c>
      <c r="E373" s="404">
        <v>0</v>
      </c>
      <c r="F373" s="404">
        <v>0</v>
      </c>
      <c r="G373" s="412" t="s">
        <v>2686</v>
      </c>
      <c r="H373" s="412" t="s">
        <v>959</v>
      </c>
      <c r="I373" s="404" t="s">
        <v>960</v>
      </c>
      <c r="J373" s="404"/>
      <c r="K373" s="404"/>
      <c r="L373" s="420">
        <v>0</v>
      </c>
      <c r="M373" s="420"/>
      <c r="N373" s="421">
        <f>+L373-M373</f>
        <v>0</v>
      </c>
    </row>
    <row r="374" spans="1:14">
      <c r="A374" s="203">
        <v>305</v>
      </c>
      <c r="B374" s="404">
        <v>200</v>
      </c>
      <c r="C374" s="404">
        <v>100</v>
      </c>
      <c r="D374" s="404">
        <v>250</v>
      </c>
      <c r="E374" s="404">
        <v>0</v>
      </c>
      <c r="F374" s="404">
        <v>0</v>
      </c>
      <c r="G374" s="413" t="s">
        <v>2687</v>
      </c>
      <c r="H374" s="413" t="s">
        <v>961</v>
      </c>
      <c r="I374" s="404" t="s">
        <v>962</v>
      </c>
      <c r="J374" s="403"/>
      <c r="K374" s="403"/>
      <c r="L374" s="422">
        <v>0</v>
      </c>
      <c r="M374" s="422"/>
      <c r="N374" s="423"/>
    </row>
    <row r="375" spans="1:14">
      <c r="A375" s="203">
        <v>305</v>
      </c>
      <c r="B375" s="404">
        <v>200</v>
      </c>
      <c r="C375" s="404">
        <v>100</v>
      </c>
      <c r="D375" s="404">
        <v>250</v>
      </c>
      <c r="E375" s="202">
        <v>10</v>
      </c>
      <c r="F375" s="202">
        <v>0</v>
      </c>
      <c r="G375" s="412" t="s">
        <v>2688</v>
      </c>
      <c r="H375" s="412" t="s">
        <v>963</v>
      </c>
      <c r="I375" s="404"/>
      <c r="J375" s="404"/>
      <c r="K375" s="404"/>
      <c r="L375" s="430">
        <v>0</v>
      </c>
      <c r="M375" s="430"/>
      <c r="N375" s="431">
        <f>+L375-M375</f>
        <v>0</v>
      </c>
    </row>
    <row r="376" spans="1:14">
      <c r="A376" s="203">
        <v>305</v>
      </c>
      <c r="B376" s="404">
        <v>200</v>
      </c>
      <c r="C376" s="404">
        <v>100</v>
      </c>
      <c r="D376" s="404">
        <v>250</v>
      </c>
      <c r="E376" s="202">
        <v>20</v>
      </c>
      <c r="F376" s="202">
        <v>0</v>
      </c>
      <c r="G376" s="412" t="s">
        <v>2689</v>
      </c>
      <c r="H376" s="412" t="s">
        <v>964</v>
      </c>
      <c r="I376" s="404"/>
      <c r="J376" s="404"/>
      <c r="K376" s="404"/>
      <c r="L376" s="430">
        <v>0</v>
      </c>
      <c r="M376" s="430"/>
      <c r="N376" s="431">
        <f>+L376-M376</f>
        <v>0</v>
      </c>
    </row>
    <row r="377" spans="1:14">
      <c r="A377" s="203">
        <v>305</v>
      </c>
      <c r="B377" s="404">
        <v>200</v>
      </c>
      <c r="C377" s="404">
        <v>100</v>
      </c>
      <c r="D377" s="404">
        <v>250</v>
      </c>
      <c r="E377" s="202">
        <v>90</v>
      </c>
      <c r="F377" s="202">
        <v>0</v>
      </c>
      <c r="G377" s="412" t="s">
        <v>2690</v>
      </c>
      <c r="H377" s="412" t="s">
        <v>965</v>
      </c>
      <c r="I377" s="404"/>
      <c r="J377" s="404"/>
      <c r="K377" s="404"/>
      <c r="L377" s="430">
        <v>76488</v>
      </c>
      <c r="M377" s="430">
        <v>1265.6300000000001</v>
      </c>
      <c r="N377" s="431">
        <f>+L377-M377</f>
        <v>75222.37</v>
      </c>
    </row>
    <row r="378" spans="1:14">
      <c r="A378" s="203">
        <v>305</v>
      </c>
      <c r="B378" s="404">
        <v>200</v>
      </c>
      <c r="C378" s="404">
        <v>100</v>
      </c>
      <c r="D378" s="202">
        <v>300</v>
      </c>
      <c r="E378" s="202">
        <v>0</v>
      </c>
      <c r="F378" s="202">
        <v>0</v>
      </c>
      <c r="G378" s="412" t="s">
        <v>2691</v>
      </c>
      <c r="H378" s="412" t="s">
        <v>966</v>
      </c>
      <c r="I378" s="404" t="s">
        <v>967</v>
      </c>
      <c r="J378" s="404"/>
      <c r="K378" s="404"/>
      <c r="L378" s="420">
        <v>0</v>
      </c>
      <c r="M378" s="420">
        <v>1227.31</v>
      </c>
      <c r="N378" s="421">
        <f>+L378-M378</f>
        <v>-1227.31</v>
      </c>
    </row>
    <row r="379" spans="1:14">
      <c r="A379" s="203">
        <v>305</v>
      </c>
      <c r="B379" s="404">
        <v>200</v>
      </c>
      <c r="C379" s="404">
        <v>100</v>
      </c>
      <c r="D379" s="202">
        <v>350</v>
      </c>
      <c r="E379" s="202">
        <v>0</v>
      </c>
      <c r="F379" s="202">
        <v>0</v>
      </c>
      <c r="G379" s="412" t="s">
        <v>2692</v>
      </c>
      <c r="H379" s="412" t="s">
        <v>968</v>
      </c>
      <c r="I379" s="404" t="s">
        <v>969</v>
      </c>
      <c r="J379" s="404"/>
      <c r="K379" s="404"/>
      <c r="L379" s="420">
        <v>100000</v>
      </c>
      <c r="M379" s="420">
        <v>258477.87</v>
      </c>
      <c r="N379" s="421">
        <f>+L379-M379</f>
        <v>-158477.87</v>
      </c>
    </row>
    <row r="380" spans="1:14">
      <c r="A380" s="203">
        <v>305</v>
      </c>
      <c r="B380" s="404">
        <v>200</v>
      </c>
      <c r="C380" s="404">
        <v>100</v>
      </c>
      <c r="D380" s="404">
        <v>400</v>
      </c>
      <c r="E380" s="404">
        <v>0</v>
      </c>
      <c r="F380" s="404">
        <v>0</v>
      </c>
      <c r="G380" s="413" t="s">
        <v>2693</v>
      </c>
      <c r="H380" s="413" t="s">
        <v>970</v>
      </c>
      <c r="I380" s="404" t="s">
        <v>971</v>
      </c>
      <c r="J380" s="403"/>
      <c r="K380" s="403"/>
      <c r="L380" s="422">
        <v>0</v>
      </c>
      <c r="M380" s="422"/>
      <c r="N380" s="423"/>
    </row>
    <row r="381" spans="1:14">
      <c r="A381" s="203">
        <v>305</v>
      </c>
      <c r="B381" s="404">
        <v>200</v>
      </c>
      <c r="C381" s="404">
        <v>100</v>
      </c>
      <c r="D381" s="404">
        <v>400</v>
      </c>
      <c r="E381" s="202">
        <v>10</v>
      </c>
      <c r="F381" s="202">
        <v>0</v>
      </c>
      <c r="G381" s="412" t="s">
        <v>2694</v>
      </c>
      <c r="H381" s="412" t="s">
        <v>972</v>
      </c>
      <c r="I381" s="404"/>
      <c r="J381" s="404"/>
      <c r="K381" s="404"/>
      <c r="L381" s="430">
        <v>72447</v>
      </c>
      <c r="M381" s="430">
        <v>61504.85</v>
      </c>
      <c r="N381" s="431">
        <f>+L381-M381</f>
        <v>10942.150000000001</v>
      </c>
    </row>
    <row r="382" spans="1:14">
      <c r="A382" s="203">
        <v>305</v>
      </c>
      <c r="B382" s="404">
        <v>200</v>
      </c>
      <c r="C382" s="404">
        <v>100</v>
      </c>
      <c r="D382" s="404">
        <v>400</v>
      </c>
      <c r="E382" s="202">
        <v>20</v>
      </c>
      <c r="F382" s="202">
        <v>0</v>
      </c>
      <c r="G382" s="412" t="s">
        <v>2695</v>
      </c>
      <c r="H382" s="412" t="s">
        <v>973</v>
      </c>
      <c r="I382" s="404"/>
      <c r="J382" s="404"/>
      <c r="K382" s="404"/>
      <c r="L382" s="430">
        <v>0</v>
      </c>
      <c r="M382" s="430">
        <v>0</v>
      </c>
      <c r="N382" s="431">
        <f>+L382-M382</f>
        <v>0</v>
      </c>
    </row>
    <row r="383" spans="1:14">
      <c r="A383" s="203">
        <v>305</v>
      </c>
      <c r="B383" s="404">
        <v>200</v>
      </c>
      <c r="C383" s="404">
        <v>100</v>
      </c>
      <c r="D383" s="202">
        <v>450</v>
      </c>
      <c r="E383" s="202">
        <v>0</v>
      </c>
      <c r="F383" s="202">
        <v>0</v>
      </c>
      <c r="G383" s="412" t="s">
        <v>2696</v>
      </c>
      <c r="H383" s="412" t="s">
        <v>974</v>
      </c>
      <c r="I383" s="404" t="s">
        <v>975</v>
      </c>
      <c r="J383" s="404"/>
      <c r="K383" s="404"/>
      <c r="L383" s="420">
        <v>8000</v>
      </c>
      <c r="M383" s="420">
        <v>9481.44</v>
      </c>
      <c r="N383" s="421">
        <f>+L383-M383</f>
        <v>-1481.4400000000005</v>
      </c>
    </row>
    <row r="384" spans="1:14">
      <c r="A384" s="203">
        <v>305</v>
      </c>
      <c r="B384" s="404">
        <v>200</v>
      </c>
      <c r="C384" s="404">
        <v>100</v>
      </c>
      <c r="D384" s="403">
        <v>500</v>
      </c>
      <c r="E384" s="403">
        <v>0</v>
      </c>
      <c r="F384" s="403">
        <v>0</v>
      </c>
      <c r="G384" s="426" t="s">
        <v>2697</v>
      </c>
      <c r="H384" s="426" t="s">
        <v>976</v>
      </c>
      <c r="I384" s="403" t="s">
        <v>977</v>
      </c>
      <c r="J384" s="403"/>
      <c r="K384" s="403"/>
      <c r="L384" s="422">
        <v>0</v>
      </c>
      <c r="M384" s="422"/>
      <c r="N384" s="423"/>
    </row>
    <row r="385" spans="1:14">
      <c r="A385" s="203">
        <v>305</v>
      </c>
      <c r="B385" s="404">
        <v>200</v>
      </c>
      <c r="C385" s="404">
        <v>100</v>
      </c>
      <c r="D385" s="403">
        <v>500</v>
      </c>
      <c r="E385" s="202">
        <v>10</v>
      </c>
      <c r="F385" s="202">
        <v>0</v>
      </c>
      <c r="G385" s="412" t="s">
        <v>2698</v>
      </c>
      <c r="H385" s="412" t="s">
        <v>978</v>
      </c>
      <c r="I385" s="404"/>
      <c r="J385" s="404"/>
      <c r="K385" s="404"/>
      <c r="L385" s="430">
        <v>0</v>
      </c>
      <c r="M385" s="430"/>
      <c r="N385" s="431">
        <f>+L385-M385</f>
        <v>0</v>
      </c>
    </row>
    <row r="386" spans="1:14">
      <c r="A386" s="203">
        <v>305</v>
      </c>
      <c r="B386" s="404">
        <v>200</v>
      </c>
      <c r="C386" s="404">
        <v>100</v>
      </c>
      <c r="D386" s="403">
        <v>500</v>
      </c>
      <c r="E386" s="202">
        <v>20</v>
      </c>
      <c r="F386" s="202">
        <v>0</v>
      </c>
      <c r="G386" s="412" t="s">
        <v>2699</v>
      </c>
      <c r="H386" s="412" t="s">
        <v>979</v>
      </c>
      <c r="I386" s="404"/>
      <c r="J386" s="404"/>
      <c r="K386" s="404"/>
      <c r="L386" s="430">
        <v>0</v>
      </c>
      <c r="M386" s="430"/>
      <c r="N386" s="431">
        <f>+L386-M386</f>
        <v>0</v>
      </c>
    </row>
    <row r="387" spans="1:14">
      <c r="A387" s="203">
        <v>305</v>
      </c>
      <c r="B387" s="404">
        <v>200</v>
      </c>
      <c r="C387" s="404">
        <v>100</v>
      </c>
      <c r="D387" s="403">
        <v>500</v>
      </c>
      <c r="E387" s="202">
        <v>30</v>
      </c>
      <c r="F387" s="202">
        <v>0</v>
      </c>
      <c r="G387" s="412" t="s">
        <v>2700</v>
      </c>
      <c r="H387" s="412" t="s">
        <v>980</v>
      </c>
      <c r="I387" s="404"/>
      <c r="J387" s="404"/>
      <c r="K387" s="404"/>
      <c r="L387" s="430">
        <v>234000</v>
      </c>
      <c r="M387" s="430">
        <v>208162.51</v>
      </c>
      <c r="N387" s="431">
        <f>+L387-M387</f>
        <v>25837.489999999991</v>
      </c>
    </row>
    <row r="388" spans="1:14">
      <c r="A388" s="203">
        <v>305</v>
      </c>
      <c r="B388" s="404">
        <v>200</v>
      </c>
      <c r="C388" s="404">
        <v>100</v>
      </c>
      <c r="D388" s="403">
        <v>500</v>
      </c>
      <c r="E388" s="202">
        <v>40</v>
      </c>
      <c r="F388" s="202">
        <v>0</v>
      </c>
      <c r="G388" s="412" t="s">
        <v>2701</v>
      </c>
      <c r="H388" s="412" t="s">
        <v>981</v>
      </c>
      <c r="I388" s="404"/>
      <c r="J388" s="404"/>
      <c r="K388" s="404"/>
      <c r="L388" s="430">
        <v>30000</v>
      </c>
      <c r="M388" s="430">
        <v>45831.1</v>
      </c>
      <c r="N388" s="431">
        <f>+L388-M388</f>
        <v>-15831.099999999999</v>
      </c>
    </row>
    <row r="389" spans="1:14">
      <c r="A389" s="203">
        <v>305</v>
      </c>
      <c r="B389" s="404">
        <v>200</v>
      </c>
      <c r="C389" s="404">
        <v>100</v>
      </c>
      <c r="D389" s="403">
        <v>500</v>
      </c>
      <c r="E389" s="202">
        <v>50</v>
      </c>
      <c r="F389" s="202">
        <v>0</v>
      </c>
      <c r="G389" s="412" t="s">
        <v>2702</v>
      </c>
      <c r="H389" s="412" t="s">
        <v>976</v>
      </c>
      <c r="I389" s="404"/>
      <c r="J389" s="404"/>
      <c r="K389" s="404"/>
      <c r="L389" s="430">
        <v>0</v>
      </c>
      <c r="M389" s="430">
        <v>0</v>
      </c>
      <c r="N389" s="431">
        <f>+L389-M389</f>
        <v>0</v>
      </c>
    </row>
    <row r="390" spans="1:14">
      <c r="A390" s="203">
        <v>305</v>
      </c>
      <c r="B390" s="404">
        <v>200</v>
      </c>
      <c r="C390" s="404">
        <v>100</v>
      </c>
      <c r="D390" s="404">
        <v>550</v>
      </c>
      <c r="E390" s="404">
        <v>0</v>
      </c>
      <c r="F390" s="404">
        <v>0</v>
      </c>
      <c r="G390" s="413" t="s">
        <v>2703</v>
      </c>
      <c r="H390" s="413" t="s">
        <v>982</v>
      </c>
      <c r="I390" s="404" t="s">
        <v>983</v>
      </c>
      <c r="J390" s="403"/>
      <c r="K390" s="403"/>
      <c r="L390" s="422">
        <v>0</v>
      </c>
      <c r="M390" s="422">
        <v>0</v>
      </c>
      <c r="N390" s="423"/>
    </row>
    <row r="391" spans="1:14">
      <c r="A391" s="203">
        <v>305</v>
      </c>
      <c r="B391" s="404">
        <v>200</v>
      </c>
      <c r="C391" s="404">
        <v>100</v>
      </c>
      <c r="D391" s="404">
        <v>550</v>
      </c>
      <c r="E391" s="202">
        <v>10</v>
      </c>
      <c r="F391" s="202">
        <v>0</v>
      </c>
      <c r="G391" s="412" t="s">
        <v>2704</v>
      </c>
      <c r="H391" s="412" t="s">
        <v>984</v>
      </c>
      <c r="I391" s="404" t="s">
        <v>985</v>
      </c>
      <c r="J391" s="404"/>
      <c r="K391" s="404"/>
      <c r="L391" s="420">
        <v>3898553</v>
      </c>
      <c r="M391" s="420">
        <v>3898552.5</v>
      </c>
      <c r="N391" s="421">
        <f>+L391-M391</f>
        <v>0.5</v>
      </c>
    </row>
    <row r="392" spans="1:14">
      <c r="A392" s="203">
        <v>305</v>
      </c>
      <c r="B392" s="404">
        <v>200</v>
      </c>
      <c r="C392" s="404">
        <v>100</v>
      </c>
      <c r="D392" s="404">
        <v>550</v>
      </c>
      <c r="E392" s="202">
        <v>20</v>
      </c>
      <c r="F392" s="202">
        <v>0</v>
      </c>
      <c r="G392" s="412" t="s">
        <v>2705</v>
      </c>
      <c r="H392" s="412" t="s">
        <v>986</v>
      </c>
      <c r="I392" s="404" t="s">
        <v>987</v>
      </c>
      <c r="J392" s="404"/>
      <c r="K392" s="404"/>
      <c r="L392" s="420">
        <v>0</v>
      </c>
      <c r="M392" s="420">
        <v>23913.54</v>
      </c>
      <c r="N392" s="421">
        <f>+L392-M392</f>
        <v>-23913.54</v>
      </c>
    </row>
    <row r="393" spans="1:14">
      <c r="A393" s="203">
        <v>305</v>
      </c>
      <c r="B393" s="404">
        <v>200</v>
      </c>
      <c r="C393" s="404">
        <v>100</v>
      </c>
      <c r="D393" s="404">
        <v>600</v>
      </c>
      <c r="E393" s="404">
        <v>0</v>
      </c>
      <c r="F393" s="404">
        <v>0</v>
      </c>
      <c r="G393" s="413" t="s">
        <v>2706</v>
      </c>
      <c r="H393" s="413" t="s">
        <v>988</v>
      </c>
      <c r="I393" s="404" t="s">
        <v>989</v>
      </c>
      <c r="J393" s="403"/>
      <c r="K393" s="403"/>
      <c r="L393" s="422">
        <v>0</v>
      </c>
      <c r="M393" s="422">
        <v>0</v>
      </c>
      <c r="N393" s="423"/>
    </row>
    <row r="394" spans="1:14" ht="25.5">
      <c r="A394" s="203">
        <v>305</v>
      </c>
      <c r="B394" s="404">
        <v>200</v>
      </c>
      <c r="C394" s="404">
        <v>100</v>
      </c>
      <c r="D394" s="404">
        <v>600</v>
      </c>
      <c r="E394" s="202">
        <v>10</v>
      </c>
      <c r="F394" s="202">
        <v>0</v>
      </c>
      <c r="G394" s="412" t="s">
        <v>2707</v>
      </c>
      <c r="H394" s="412" t="s">
        <v>990</v>
      </c>
      <c r="I394" s="414" t="s">
        <v>991</v>
      </c>
      <c r="J394" s="414" t="s">
        <v>1538</v>
      </c>
      <c r="K394" s="414"/>
      <c r="L394" s="420">
        <v>0</v>
      </c>
      <c r="M394" s="420">
        <v>675</v>
      </c>
      <c r="N394" s="421">
        <f>+L394-M394</f>
        <v>-675</v>
      </c>
    </row>
    <row r="395" spans="1:14">
      <c r="A395" s="203">
        <v>305</v>
      </c>
      <c r="B395" s="404">
        <v>200</v>
      </c>
      <c r="C395" s="404">
        <v>100</v>
      </c>
      <c r="D395" s="404">
        <v>600</v>
      </c>
      <c r="E395" s="404">
        <v>20</v>
      </c>
      <c r="F395" s="404">
        <v>0</v>
      </c>
      <c r="G395" s="413" t="s">
        <v>2708</v>
      </c>
      <c r="H395" s="413" t="s">
        <v>992</v>
      </c>
      <c r="I395" s="404" t="s">
        <v>993</v>
      </c>
      <c r="J395" s="403"/>
      <c r="K395" s="403"/>
      <c r="L395" s="422">
        <v>0</v>
      </c>
      <c r="M395" s="422">
        <v>0</v>
      </c>
      <c r="N395" s="423"/>
    </row>
    <row r="396" spans="1:14">
      <c r="A396" s="203">
        <v>305</v>
      </c>
      <c r="B396" s="404">
        <v>200</v>
      </c>
      <c r="C396" s="404">
        <v>100</v>
      </c>
      <c r="D396" s="404">
        <v>600</v>
      </c>
      <c r="E396" s="404">
        <v>20</v>
      </c>
      <c r="F396" s="202">
        <v>5</v>
      </c>
      <c r="G396" s="412" t="s">
        <v>2709</v>
      </c>
      <c r="H396" s="412" t="s">
        <v>994</v>
      </c>
      <c r="I396" s="404"/>
      <c r="J396" s="404"/>
      <c r="K396" s="404"/>
      <c r="L396" s="430">
        <v>0</v>
      </c>
      <c r="M396" s="430">
        <v>1251.6199999999999</v>
      </c>
      <c r="N396" s="431">
        <f>+L396-M396</f>
        <v>-1251.6199999999999</v>
      </c>
    </row>
    <row r="397" spans="1:14">
      <c r="A397" s="203">
        <v>305</v>
      </c>
      <c r="B397" s="404">
        <v>200</v>
      </c>
      <c r="C397" s="404">
        <v>100</v>
      </c>
      <c r="D397" s="404">
        <v>600</v>
      </c>
      <c r="E397" s="404">
        <v>20</v>
      </c>
      <c r="F397" s="202">
        <v>10</v>
      </c>
      <c r="G397" s="412" t="s">
        <v>2710</v>
      </c>
      <c r="H397" s="412" t="s">
        <v>995</v>
      </c>
      <c r="I397" s="404"/>
      <c r="J397" s="404"/>
      <c r="K397" s="404"/>
      <c r="L397" s="420">
        <v>0</v>
      </c>
      <c r="M397" s="420"/>
      <c r="N397" s="421">
        <f>+L397-M397</f>
        <v>0</v>
      </c>
    </row>
    <row r="398" spans="1:14">
      <c r="A398" s="203">
        <v>305</v>
      </c>
      <c r="B398" s="404">
        <v>200</v>
      </c>
      <c r="C398" s="404">
        <v>100</v>
      </c>
      <c r="D398" s="404">
        <v>600</v>
      </c>
      <c r="E398" s="404">
        <v>30</v>
      </c>
      <c r="F398" s="404">
        <v>0</v>
      </c>
      <c r="G398" s="413" t="s">
        <v>2711</v>
      </c>
      <c r="H398" s="413" t="s">
        <v>996</v>
      </c>
      <c r="I398" s="404" t="s">
        <v>997</v>
      </c>
      <c r="J398" s="403"/>
      <c r="K398" s="403"/>
      <c r="L398" s="422">
        <v>0</v>
      </c>
      <c r="M398" s="422"/>
      <c r="N398" s="423"/>
    </row>
    <row r="399" spans="1:14">
      <c r="A399" s="203">
        <v>305</v>
      </c>
      <c r="B399" s="404">
        <v>200</v>
      </c>
      <c r="C399" s="404">
        <v>100</v>
      </c>
      <c r="D399" s="404">
        <v>600</v>
      </c>
      <c r="E399" s="404">
        <v>30</v>
      </c>
      <c r="F399" s="202">
        <v>5</v>
      </c>
      <c r="G399" s="412" t="s">
        <v>2712</v>
      </c>
      <c r="H399" s="412" t="s">
        <v>998</v>
      </c>
      <c r="I399" s="404"/>
      <c r="J399" s="404"/>
      <c r="K399" s="404"/>
      <c r="L399" s="430">
        <v>0</v>
      </c>
      <c r="M399" s="430">
        <v>0</v>
      </c>
      <c r="N399" s="431">
        <f t="shared" ref="N399:N413" si="18">+L399-M399</f>
        <v>0</v>
      </c>
    </row>
    <row r="400" spans="1:14">
      <c r="A400" s="203">
        <v>305</v>
      </c>
      <c r="B400" s="404">
        <v>200</v>
      </c>
      <c r="C400" s="404">
        <v>100</v>
      </c>
      <c r="D400" s="404">
        <v>600</v>
      </c>
      <c r="E400" s="404">
        <v>30</v>
      </c>
      <c r="F400" s="202">
        <v>10</v>
      </c>
      <c r="G400" s="412" t="s">
        <v>2713</v>
      </c>
      <c r="H400" s="412" t="s">
        <v>999</v>
      </c>
      <c r="I400" s="404"/>
      <c r="J400" s="404"/>
      <c r="K400" s="404"/>
      <c r="L400" s="430">
        <v>0</v>
      </c>
      <c r="M400" s="430">
        <v>0</v>
      </c>
      <c r="N400" s="431">
        <f t="shared" si="18"/>
        <v>0</v>
      </c>
    </row>
    <row r="401" spans="1:14">
      <c r="A401" s="203">
        <v>305</v>
      </c>
      <c r="B401" s="404">
        <v>200</v>
      </c>
      <c r="C401" s="404">
        <v>100</v>
      </c>
      <c r="D401" s="404">
        <v>600</v>
      </c>
      <c r="E401" s="404">
        <v>30</v>
      </c>
      <c r="F401" s="405">
        <v>15</v>
      </c>
      <c r="G401" s="434" t="s">
        <v>2714</v>
      </c>
      <c r="H401" s="434" t="s">
        <v>1000</v>
      </c>
      <c r="I401" s="204"/>
      <c r="J401" s="204"/>
      <c r="K401" s="204"/>
      <c r="L401" s="435">
        <v>0</v>
      </c>
      <c r="M401" s="435">
        <v>2</v>
      </c>
      <c r="N401" s="436">
        <f t="shared" si="18"/>
        <v>-2</v>
      </c>
    </row>
    <row r="402" spans="1:14">
      <c r="A402" s="203">
        <v>305</v>
      </c>
      <c r="B402" s="404">
        <v>200</v>
      </c>
      <c r="C402" s="404">
        <v>100</v>
      </c>
      <c r="D402" s="404">
        <v>600</v>
      </c>
      <c r="E402" s="404">
        <v>30</v>
      </c>
      <c r="F402" s="405">
        <v>20</v>
      </c>
      <c r="G402" s="434" t="s">
        <v>2715</v>
      </c>
      <c r="H402" s="434" t="s">
        <v>1001</v>
      </c>
      <c r="I402" s="204"/>
      <c r="J402" s="204"/>
      <c r="K402" s="204"/>
      <c r="L402" s="435">
        <v>0</v>
      </c>
      <c r="M402" s="435">
        <v>120.34</v>
      </c>
      <c r="N402" s="436">
        <f t="shared" si="18"/>
        <v>-120.34</v>
      </c>
    </row>
    <row r="403" spans="1:14">
      <c r="A403" s="203">
        <v>305</v>
      </c>
      <c r="B403" s="404">
        <v>200</v>
      </c>
      <c r="C403" s="404">
        <v>100</v>
      </c>
      <c r="D403" s="404">
        <v>600</v>
      </c>
      <c r="E403" s="404">
        <v>30</v>
      </c>
      <c r="F403" s="202">
        <v>25</v>
      </c>
      <c r="G403" s="412" t="s">
        <v>2716</v>
      </c>
      <c r="H403" s="412" t="s">
        <v>1002</v>
      </c>
      <c r="I403" s="404"/>
      <c r="J403" s="404"/>
      <c r="K403" s="404"/>
      <c r="L403" s="430">
        <v>10000</v>
      </c>
      <c r="M403" s="430">
        <v>2247.5</v>
      </c>
      <c r="N403" s="431">
        <f t="shared" si="18"/>
        <v>7752.5</v>
      </c>
    </row>
    <row r="404" spans="1:14">
      <c r="A404" s="203">
        <v>305</v>
      </c>
      <c r="B404" s="404">
        <v>200</v>
      </c>
      <c r="C404" s="404">
        <v>100</v>
      </c>
      <c r="D404" s="404">
        <v>600</v>
      </c>
      <c r="E404" s="404">
        <v>30</v>
      </c>
      <c r="F404" s="202">
        <v>30</v>
      </c>
      <c r="G404" s="412" t="s">
        <v>2717</v>
      </c>
      <c r="H404" s="412" t="s">
        <v>1003</v>
      </c>
      <c r="I404" s="404"/>
      <c r="J404" s="404"/>
      <c r="K404" s="404"/>
      <c r="L404" s="430">
        <v>350000</v>
      </c>
      <c r="M404" s="430">
        <v>202802.36</v>
      </c>
      <c r="N404" s="431">
        <f t="shared" si="18"/>
        <v>147197.64000000001</v>
      </c>
    </row>
    <row r="405" spans="1:14">
      <c r="A405" s="203">
        <v>305</v>
      </c>
      <c r="B405" s="404">
        <v>200</v>
      </c>
      <c r="C405" s="404">
        <v>100</v>
      </c>
      <c r="D405" s="404">
        <v>600</v>
      </c>
      <c r="E405" s="404">
        <v>30</v>
      </c>
      <c r="F405" s="202">
        <v>35</v>
      </c>
      <c r="G405" s="412" t="s">
        <v>2718</v>
      </c>
      <c r="H405" s="412" t="s">
        <v>1004</v>
      </c>
      <c r="I405" s="404"/>
      <c r="J405" s="404"/>
      <c r="K405" s="404"/>
      <c r="L405" s="430">
        <v>200000</v>
      </c>
      <c r="M405" s="430">
        <v>101488.06</v>
      </c>
      <c r="N405" s="431">
        <f t="shared" si="18"/>
        <v>98511.94</v>
      </c>
    </row>
    <row r="406" spans="1:14">
      <c r="A406" s="203">
        <v>305</v>
      </c>
      <c r="B406" s="404">
        <v>200</v>
      </c>
      <c r="C406" s="404">
        <v>100</v>
      </c>
      <c r="D406" s="404">
        <v>600</v>
      </c>
      <c r="E406" s="404">
        <v>30</v>
      </c>
      <c r="F406" s="202">
        <v>40</v>
      </c>
      <c r="G406" s="412" t="s">
        <v>2719</v>
      </c>
      <c r="H406" s="412" t="s">
        <v>1005</v>
      </c>
      <c r="I406" s="404"/>
      <c r="J406" s="404"/>
      <c r="K406" s="404"/>
      <c r="L406" s="430">
        <v>0</v>
      </c>
      <c r="M406" s="430">
        <v>1972.95</v>
      </c>
      <c r="N406" s="431">
        <f t="shared" si="18"/>
        <v>-1972.95</v>
      </c>
    </row>
    <row r="407" spans="1:14">
      <c r="A407" s="203">
        <v>305</v>
      </c>
      <c r="B407" s="404">
        <v>200</v>
      </c>
      <c r="C407" s="404">
        <v>100</v>
      </c>
      <c r="D407" s="404">
        <v>600</v>
      </c>
      <c r="E407" s="404">
        <v>30</v>
      </c>
      <c r="F407" s="202">
        <v>45</v>
      </c>
      <c r="G407" s="412" t="s">
        <v>2720</v>
      </c>
      <c r="H407" s="412" t="s">
        <v>1006</v>
      </c>
      <c r="I407" s="404"/>
      <c r="J407" s="404"/>
      <c r="K407" s="404"/>
      <c r="L407" s="430">
        <v>0</v>
      </c>
      <c r="M407" s="430">
        <v>1532</v>
      </c>
      <c r="N407" s="431">
        <f t="shared" si="18"/>
        <v>-1532</v>
      </c>
    </row>
    <row r="408" spans="1:14">
      <c r="A408" s="203">
        <v>305</v>
      </c>
      <c r="B408" s="404">
        <v>200</v>
      </c>
      <c r="C408" s="404">
        <v>100</v>
      </c>
      <c r="D408" s="404">
        <v>600</v>
      </c>
      <c r="E408" s="404">
        <v>30</v>
      </c>
      <c r="F408" s="202">
        <v>50</v>
      </c>
      <c r="G408" s="412" t="s">
        <v>2721</v>
      </c>
      <c r="H408" s="412" t="s">
        <v>1007</v>
      </c>
      <c r="I408" s="404"/>
      <c r="J408" s="404"/>
      <c r="K408" s="404"/>
      <c r="L408" s="430">
        <v>7000</v>
      </c>
      <c r="M408" s="430">
        <v>1405.25</v>
      </c>
      <c r="N408" s="431">
        <f t="shared" si="18"/>
        <v>5594.75</v>
      </c>
    </row>
    <row r="409" spans="1:14">
      <c r="A409" s="203">
        <v>305</v>
      </c>
      <c r="B409" s="404">
        <v>200</v>
      </c>
      <c r="C409" s="404">
        <v>100</v>
      </c>
      <c r="D409" s="404">
        <v>600</v>
      </c>
      <c r="E409" s="404">
        <v>30</v>
      </c>
      <c r="F409" s="202">
        <v>55</v>
      </c>
      <c r="G409" s="412" t="s">
        <v>2722</v>
      </c>
      <c r="H409" s="412" t="s">
        <v>1008</v>
      </c>
      <c r="I409" s="404"/>
      <c r="J409" s="404"/>
      <c r="K409" s="404"/>
      <c r="L409" s="430">
        <v>100000</v>
      </c>
      <c r="M409" s="430">
        <v>143094.82999999999</v>
      </c>
      <c r="N409" s="431">
        <f t="shared" si="18"/>
        <v>-43094.829999999987</v>
      </c>
    </row>
    <row r="410" spans="1:14">
      <c r="A410" s="203">
        <v>305</v>
      </c>
      <c r="B410" s="404">
        <v>200</v>
      </c>
      <c r="C410" s="404">
        <v>100</v>
      </c>
      <c r="D410" s="404">
        <v>600</v>
      </c>
      <c r="E410" s="404">
        <v>30</v>
      </c>
      <c r="F410" s="202">
        <v>60</v>
      </c>
      <c r="G410" s="412" t="s">
        <v>2723</v>
      </c>
      <c r="H410" s="412" t="s">
        <v>1009</v>
      </c>
      <c r="I410" s="404"/>
      <c r="J410" s="404"/>
      <c r="K410" s="404"/>
      <c r="L410" s="430">
        <v>5000</v>
      </c>
      <c r="M410" s="430">
        <v>8354.16</v>
      </c>
      <c r="N410" s="431">
        <f t="shared" si="18"/>
        <v>-3354.16</v>
      </c>
    </row>
    <row r="411" spans="1:14">
      <c r="A411" s="203">
        <v>305</v>
      </c>
      <c r="B411" s="404">
        <v>200</v>
      </c>
      <c r="C411" s="404">
        <v>100</v>
      </c>
      <c r="D411" s="404">
        <v>600</v>
      </c>
      <c r="E411" s="404">
        <v>30</v>
      </c>
      <c r="F411" s="202">
        <v>65</v>
      </c>
      <c r="G411" s="412" t="s">
        <v>2724</v>
      </c>
      <c r="H411" s="412" t="s">
        <v>1010</v>
      </c>
      <c r="I411" s="404"/>
      <c r="J411" s="404"/>
      <c r="K411" s="404"/>
      <c r="L411" s="430">
        <v>0</v>
      </c>
      <c r="M411" s="430">
        <v>34</v>
      </c>
      <c r="N411" s="431">
        <f t="shared" si="18"/>
        <v>-34</v>
      </c>
    </row>
    <row r="412" spans="1:14">
      <c r="A412" s="203">
        <v>305</v>
      </c>
      <c r="B412" s="404">
        <v>200</v>
      </c>
      <c r="C412" s="404">
        <v>100</v>
      </c>
      <c r="D412" s="404">
        <v>600</v>
      </c>
      <c r="E412" s="404">
        <v>30</v>
      </c>
      <c r="F412" s="202">
        <v>80</v>
      </c>
      <c r="G412" s="412" t="s">
        <v>2725</v>
      </c>
      <c r="H412" s="412" t="s">
        <v>1011</v>
      </c>
      <c r="I412" s="404"/>
      <c r="J412" s="404"/>
      <c r="K412" s="404"/>
      <c r="L412" s="420">
        <v>0</v>
      </c>
      <c r="M412" s="420">
        <v>0</v>
      </c>
      <c r="N412" s="421">
        <f t="shared" si="18"/>
        <v>0</v>
      </c>
    </row>
    <row r="413" spans="1:14">
      <c r="A413" s="203">
        <v>305</v>
      </c>
      <c r="B413" s="404">
        <v>200</v>
      </c>
      <c r="C413" s="404">
        <v>100</v>
      </c>
      <c r="D413" s="404">
        <v>600</v>
      </c>
      <c r="E413" s="404">
        <v>30</v>
      </c>
      <c r="F413" s="202">
        <v>90</v>
      </c>
      <c r="G413" s="412" t="s">
        <v>2726</v>
      </c>
      <c r="H413" s="412" t="s">
        <v>996</v>
      </c>
      <c r="I413" s="404"/>
      <c r="J413" s="404"/>
      <c r="K413" s="404"/>
      <c r="L413" s="430">
        <v>11542445.920000002</v>
      </c>
      <c r="M413" s="430">
        <v>12192315.810000001</v>
      </c>
      <c r="N413" s="431">
        <f t="shared" si="18"/>
        <v>-649869.88999999873</v>
      </c>
    </row>
    <row r="414" spans="1:14" ht="25.5">
      <c r="A414" s="203">
        <v>305</v>
      </c>
      <c r="B414" s="404">
        <v>200</v>
      </c>
      <c r="C414" s="404">
        <v>200</v>
      </c>
      <c r="D414" s="404">
        <v>0</v>
      </c>
      <c r="E414" s="404">
        <v>0</v>
      </c>
      <c r="F414" s="404">
        <v>0</v>
      </c>
      <c r="G414" s="413" t="s">
        <v>2727</v>
      </c>
      <c r="H414" s="413" t="s">
        <v>1012</v>
      </c>
      <c r="I414" s="414" t="s">
        <v>1013</v>
      </c>
      <c r="J414" s="417"/>
      <c r="K414" s="417"/>
      <c r="L414" s="422">
        <v>0</v>
      </c>
      <c r="M414" s="422">
        <v>0</v>
      </c>
      <c r="N414" s="423"/>
    </row>
    <row r="415" spans="1:14" ht="25.5">
      <c r="A415" s="203">
        <v>305</v>
      </c>
      <c r="B415" s="404">
        <v>200</v>
      </c>
      <c r="C415" s="404">
        <v>200</v>
      </c>
      <c r="D415" s="404">
        <v>100</v>
      </c>
      <c r="E415" s="202">
        <v>0</v>
      </c>
      <c r="F415" s="202">
        <v>0</v>
      </c>
      <c r="G415" s="412" t="s">
        <v>2728</v>
      </c>
      <c r="H415" s="412" t="s">
        <v>1014</v>
      </c>
      <c r="I415" s="414" t="s">
        <v>1015</v>
      </c>
      <c r="J415" s="414" t="s">
        <v>1538</v>
      </c>
      <c r="K415" s="414"/>
      <c r="L415" s="420">
        <v>21079</v>
      </c>
      <c r="M415" s="420">
        <v>49503</v>
      </c>
      <c r="N415" s="421">
        <f>+L415-M415</f>
        <v>-28424</v>
      </c>
    </row>
    <row r="416" spans="1:14" ht="25.5">
      <c r="A416" s="203">
        <v>305</v>
      </c>
      <c r="B416" s="404">
        <v>200</v>
      </c>
      <c r="C416" s="404">
        <v>200</v>
      </c>
      <c r="D416" s="202">
        <v>200</v>
      </c>
      <c r="E416" s="202">
        <v>0</v>
      </c>
      <c r="F416" s="202">
        <v>0</v>
      </c>
      <c r="G416" s="412" t="s">
        <v>2729</v>
      </c>
      <c r="H416" s="412" t="s">
        <v>1016</v>
      </c>
      <c r="I416" s="404" t="s">
        <v>1017</v>
      </c>
      <c r="J416" s="404"/>
      <c r="K416" s="404"/>
      <c r="L416" s="420">
        <v>0</v>
      </c>
      <c r="M416" s="420"/>
      <c r="N416" s="421">
        <f>+L416-M416</f>
        <v>0</v>
      </c>
    </row>
    <row r="417" spans="1:14" ht="25.5">
      <c r="A417" s="203">
        <v>305</v>
      </c>
      <c r="B417" s="404">
        <v>200</v>
      </c>
      <c r="C417" s="404">
        <v>200</v>
      </c>
      <c r="D417" s="404">
        <v>300</v>
      </c>
      <c r="E417" s="404">
        <v>0</v>
      </c>
      <c r="F417" s="404">
        <v>0</v>
      </c>
      <c r="G417" s="413" t="s">
        <v>2730</v>
      </c>
      <c r="H417" s="413" t="s">
        <v>1018</v>
      </c>
      <c r="I417" s="404" t="s">
        <v>1019</v>
      </c>
      <c r="J417" s="403"/>
      <c r="K417" s="403"/>
      <c r="L417" s="422">
        <v>0</v>
      </c>
      <c r="M417" s="422"/>
      <c r="N417" s="423"/>
    </row>
    <row r="418" spans="1:14">
      <c r="A418" s="203">
        <v>305</v>
      </c>
      <c r="B418" s="404">
        <v>200</v>
      </c>
      <c r="C418" s="404">
        <v>200</v>
      </c>
      <c r="D418" s="404">
        <v>300</v>
      </c>
      <c r="E418" s="404">
        <v>10</v>
      </c>
      <c r="F418" s="404">
        <v>0</v>
      </c>
      <c r="G418" s="413" t="s">
        <v>2731</v>
      </c>
      <c r="H418" s="413" t="s">
        <v>1020</v>
      </c>
      <c r="I418" s="404" t="s">
        <v>1021</v>
      </c>
      <c r="J418" s="403"/>
      <c r="K418" s="403"/>
      <c r="L418" s="422">
        <v>0</v>
      </c>
      <c r="M418" s="422"/>
      <c r="N418" s="423"/>
    </row>
    <row r="419" spans="1:14">
      <c r="A419" s="203">
        <v>305</v>
      </c>
      <c r="B419" s="404">
        <v>200</v>
      </c>
      <c r="C419" s="404">
        <v>200</v>
      </c>
      <c r="D419" s="404">
        <v>300</v>
      </c>
      <c r="E419" s="404">
        <v>10</v>
      </c>
      <c r="F419" s="202">
        <v>5</v>
      </c>
      <c r="G419" s="412" t="s">
        <v>2732</v>
      </c>
      <c r="H419" s="412" t="s">
        <v>1022</v>
      </c>
      <c r="I419" s="404"/>
      <c r="J419" s="404"/>
      <c r="K419" s="404"/>
      <c r="L419" s="430">
        <v>7600</v>
      </c>
      <c r="M419" s="430">
        <v>7515.2</v>
      </c>
      <c r="N419" s="431">
        <f t="shared" ref="N419:N426" si="19">+L419-M419</f>
        <v>84.800000000000182</v>
      </c>
    </row>
    <row r="420" spans="1:14">
      <c r="A420" s="203">
        <v>305</v>
      </c>
      <c r="B420" s="404">
        <v>200</v>
      </c>
      <c r="C420" s="404">
        <v>200</v>
      </c>
      <c r="D420" s="404">
        <v>300</v>
      </c>
      <c r="E420" s="404">
        <v>10</v>
      </c>
      <c r="F420" s="202">
        <v>10</v>
      </c>
      <c r="G420" s="412" t="s">
        <v>2733</v>
      </c>
      <c r="H420" s="412" t="s">
        <v>1023</v>
      </c>
      <c r="I420" s="404"/>
      <c r="J420" s="404"/>
      <c r="K420" s="404"/>
      <c r="L420" s="430">
        <v>0</v>
      </c>
      <c r="M420" s="430">
        <v>0</v>
      </c>
      <c r="N420" s="431">
        <f t="shared" si="19"/>
        <v>0</v>
      </c>
    </row>
    <row r="421" spans="1:14">
      <c r="A421" s="203">
        <v>305</v>
      </c>
      <c r="B421" s="404">
        <v>200</v>
      </c>
      <c r="C421" s="404">
        <v>200</v>
      </c>
      <c r="D421" s="404">
        <v>300</v>
      </c>
      <c r="E421" s="404">
        <v>10</v>
      </c>
      <c r="F421" s="202">
        <v>15</v>
      </c>
      <c r="G421" s="412" t="s">
        <v>2734</v>
      </c>
      <c r="H421" s="412" t="s">
        <v>1024</v>
      </c>
      <c r="I421" s="404"/>
      <c r="J421" s="404"/>
      <c r="K421" s="404"/>
      <c r="L421" s="430">
        <v>0</v>
      </c>
      <c r="M421" s="430">
        <v>0</v>
      </c>
      <c r="N421" s="431">
        <f t="shared" si="19"/>
        <v>0</v>
      </c>
    </row>
    <row r="422" spans="1:14">
      <c r="A422" s="203">
        <v>305</v>
      </c>
      <c r="B422" s="404">
        <v>200</v>
      </c>
      <c r="C422" s="404">
        <v>200</v>
      </c>
      <c r="D422" s="404">
        <v>300</v>
      </c>
      <c r="E422" s="404">
        <v>10</v>
      </c>
      <c r="F422" s="202">
        <v>20</v>
      </c>
      <c r="G422" s="412" t="s">
        <v>2735</v>
      </c>
      <c r="H422" s="412" t="s">
        <v>1025</v>
      </c>
      <c r="I422" s="404"/>
      <c r="J422" s="404"/>
      <c r="K422" s="404"/>
      <c r="L422" s="430">
        <v>0</v>
      </c>
      <c r="M422" s="430">
        <v>0</v>
      </c>
      <c r="N422" s="431">
        <f t="shared" si="19"/>
        <v>0</v>
      </c>
    </row>
    <row r="423" spans="1:14">
      <c r="A423" s="203">
        <v>305</v>
      </c>
      <c r="B423" s="404">
        <v>200</v>
      </c>
      <c r="C423" s="404">
        <v>200</v>
      </c>
      <c r="D423" s="404">
        <v>300</v>
      </c>
      <c r="E423" s="404">
        <v>10</v>
      </c>
      <c r="F423" s="202">
        <v>90</v>
      </c>
      <c r="G423" s="412" t="s">
        <v>2736</v>
      </c>
      <c r="H423" s="412" t="s">
        <v>1026</v>
      </c>
      <c r="I423" s="404"/>
      <c r="J423" s="404"/>
      <c r="K423" s="404"/>
      <c r="L423" s="430">
        <v>0</v>
      </c>
      <c r="M423" s="430">
        <v>2730.63</v>
      </c>
      <c r="N423" s="431">
        <f t="shared" si="19"/>
        <v>-2730.63</v>
      </c>
    </row>
    <row r="424" spans="1:14" ht="25.5">
      <c r="A424" s="203">
        <v>305</v>
      </c>
      <c r="B424" s="404">
        <v>200</v>
      </c>
      <c r="C424" s="404">
        <v>200</v>
      </c>
      <c r="D424" s="404">
        <v>300</v>
      </c>
      <c r="E424" s="202">
        <v>20</v>
      </c>
      <c r="F424" s="202">
        <v>0</v>
      </c>
      <c r="G424" s="412" t="s">
        <v>2737</v>
      </c>
      <c r="H424" s="412" t="s">
        <v>1027</v>
      </c>
      <c r="I424" s="404" t="s">
        <v>1028</v>
      </c>
      <c r="J424" s="404"/>
      <c r="K424" s="404"/>
      <c r="L424" s="420">
        <v>0</v>
      </c>
      <c r="M424" s="420">
        <v>0</v>
      </c>
      <c r="N424" s="421">
        <f t="shared" si="19"/>
        <v>0</v>
      </c>
    </row>
    <row r="425" spans="1:14" ht="25.5">
      <c r="A425" s="203">
        <v>305</v>
      </c>
      <c r="B425" s="404">
        <v>200</v>
      </c>
      <c r="C425" s="404">
        <v>200</v>
      </c>
      <c r="D425" s="404">
        <v>300</v>
      </c>
      <c r="E425" s="202">
        <v>30</v>
      </c>
      <c r="F425" s="202">
        <v>0</v>
      </c>
      <c r="G425" s="412" t="s">
        <v>2738</v>
      </c>
      <c r="H425" s="412" t="s">
        <v>1029</v>
      </c>
      <c r="I425" s="404" t="s">
        <v>1030</v>
      </c>
      <c r="J425" s="404"/>
      <c r="K425" s="404"/>
      <c r="L425" s="420">
        <v>0</v>
      </c>
      <c r="M425" s="420">
        <v>0</v>
      </c>
      <c r="N425" s="421">
        <f t="shared" si="19"/>
        <v>0</v>
      </c>
    </row>
    <row r="426" spans="1:14" s="295" customFormat="1">
      <c r="A426" s="203">
        <v>305</v>
      </c>
      <c r="B426" s="404">
        <v>200</v>
      </c>
      <c r="C426" s="404">
        <v>200</v>
      </c>
      <c r="D426" s="404">
        <v>300</v>
      </c>
      <c r="E426" s="202">
        <v>40</v>
      </c>
      <c r="F426" s="202">
        <v>0</v>
      </c>
      <c r="G426" s="412" t="s">
        <v>2739</v>
      </c>
      <c r="H426" s="412" t="s">
        <v>1031</v>
      </c>
      <c r="I426" s="404" t="s">
        <v>1032</v>
      </c>
      <c r="J426" s="404"/>
      <c r="K426" s="404"/>
      <c r="L426" s="420">
        <v>550304</v>
      </c>
      <c r="M426" s="420">
        <v>874802.36</v>
      </c>
      <c r="N426" s="421">
        <f t="shared" si="19"/>
        <v>-324498.36</v>
      </c>
    </row>
    <row r="427" spans="1:14" ht="25.5">
      <c r="A427" s="203">
        <v>305</v>
      </c>
      <c r="B427" s="404">
        <v>200</v>
      </c>
      <c r="C427" s="404">
        <v>200</v>
      </c>
      <c r="D427" s="404">
        <v>300</v>
      </c>
      <c r="E427" s="404">
        <v>50</v>
      </c>
      <c r="F427" s="404">
        <v>0</v>
      </c>
      <c r="G427" s="413" t="s">
        <v>2740</v>
      </c>
      <c r="H427" s="413" t="s">
        <v>1033</v>
      </c>
      <c r="I427" s="404" t="s">
        <v>1034</v>
      </c>
      <c r="J427" s="403"/>
      <c r="K427" s="403"/>
      <c r="L427" s="422">
        <v>0</v>
      </c>
      <c r="M427" s="422"/>
      <c r="N427" s="423"/>
    </row>
    <row r="428" spans="1:14">
      <c r="A428" s="203">
        <v>305</v>
      </c>
      <c r="B428" s="404">
        <v>200</v>
      </c>
      <c r="C428" s="404">
        <v>200</v>
      </c>
      <c r="D428" s="404">
        <v>300</v>
      </c>
      <c r="E428" s="404">
        <v>50</v>
      </c>
      <c r="F428" s="202">
        <v>10</v>
      </c>
      <c r="G428" s="412" t="s">
        <v>2741</v>
      </c>
      <c r="H428" s="412" t="s">
        <v>1035</v>
      </c>
      <c r="I428" s="404"/>
      <c r="J428" s="404"/>
      <c r="K428" s="404"/>
      <c r="L428" s="430">
        <v>0</v>
      </c>
      <c r="M428" s="430"/>
      <c r="N428" s="431">
        <f t="shared" ref="N428:N433" si="20">+L428-M428</f>
        <v>0</v>
      </c>
    </row>
    <row r="429" spans="1:14" ht="25.5">
      <c r="A429" s="203">
        <v>305</v>
      </c>
      <c r="B429" s="404">
        <v>200</v>
      </c>
      <c r="C429" s="404">
        <v>200</v>
      </c>
      <c r="D429" s="404">
        <v>300</v>
      </c>
      <c r="E429" s="404">
        <v>50</v>
      </c>
      <c r="F429" s="202">
        <v>20</v>
      </c>
      <c r="G429" s="412" t="s">
        <v>2742</v>
      </c>
      <c r="H429" s="412" t="s">
        <v>1036</v>
      </c>
      <c r="I429" s="404"/>
      <c r="J429" s="404"/>
      <c r="K429" s="404"/>
      <c r="L429" s="430">
        <v>0</v>
      </c>
      <c r="M429" s="430"/>
      <c r="N429" s="431">
        <f t="shared" si="20"/>
        <v>0</v>
      </c>
    </row>
    <row r="430" spans="1:14">
      <c r="A430" s="203">
        <v>305</v>
      </c>
      <c r="B430" s="404">
        <v>200</v>
      </c>
      <c r="C430" s="404">
        <v>200</v>
      </c>
      <c r="D430" s="404">
        <v>300</v>
      </c>
      <c r="E430" s="404">
        <v>50</v>
      </c>
      <c r="F430" s="202">
        <v>30</v>
      </c>
      <c r="G430" s="412" t="s">
        <v>2743</v>
      </c>
      <c r="H430" s="412" t="s">
        <v>1037</v>
      </c>
      <c r="I430" s="404"/>
      <c r="J430" s="404"/>
      <c r="K430" s="404"/>
      <c r="L430" s="430">
        <v>0</v>
      </c>
      <c r="M430" s="430"/>
      <c r="N430" s="431">
        <f t="shared" si="20"/>
        <v>0</v>
      </c>
    </row>
    <row r="431" spans="1:14">
      <c r="A431" s="203">
        <v>305</v>
      </c>
      <c r="B431" s="404">
        <v>200</v>
      </c>
      <c r="C431" s="404">
        <v>200</v>
      </c>
      <c r="D431" s="404">
        <v>300</v>
      </c>
      <c r="E431" s="404">
        <v>50</v>
      </c>
      <c r="F431" s="202">
        <v>40</v>
      </c>
      <c r="G431" s="412" t="s">
        <v>2744</v>
      </c>
      <c r="H431" s="412" t="s">
        <v>1038</v>
      </c>
      <c r="I431" s="404"/>
      <c r="J431" s="404"/>
      <c r="K431" s="404"/>
      <c r="L431" s="430">
        <v>25000</v>
      </c>
      <c r="M431" s="430">
        <v>20892.490000000002</v>
      </c>
      <c r="N431" s="431">
        <f t="shared" si="20"/>
        <v>4107.5099999999984</v>
      </c>
    </row>
    <row r="432" spans="1:14" ht="25.5">
      <c r="A432" s="203">
        <v>305</v>
      </c>
      <c r="B432" s="404">
        <v>200</v>
      </c>
      <c r="C432" s="404">
        <v>200</v>
      </c>
      <c r="D432" s="404">
        <v>300</v>
      </c>
      <c r="E432" s="404">
        <v>50</v>
      </c>
      <c r="F432" s="202">
        <v>90</v>
      </c>
      <c r="G432" s="412" t="s">
        <v>2745</v>
      </c>
      <c r="H432" s="412" t="s">
        <v>1033</v>
      </c>
      <c r="I432" s="404"/>
      <c r="J432" s="404"/>
      <c r="K432" s="404"/>
      <c r="L432" s="430">
        <v>30000</v>
      </c>
      <c r="M432" s="430">
        <v>100912.71</v>
      </c>
      <c r="N432" s="431">
        <f t="shared" si="20"/>
        <v>-70912.710000000006</v>
      </c>
    </row>
    <row r="433" spans="1:14" ht="51">
      <c r="A433" s="203">
        <v>305</v>
      </c>
      <c r="B433" s="404">
        <v>200</v>
      </c>
      <c r="C433" s="404">
        <v>200</v>
      </c>
      <c r="D433" s="404">
        <v>300</v>
      </c>
      <c r="E433" s="404">
        <v>60</v>
      </c>
      <c r="F433" s="202">
        <v>0</v>
      </c>
      <c r="G433" s="412" t="s">
        <v>2746</v>
      </c>
      <c r="H433" s="412" t="s">
        <v>1039</v>
      </c>
      <c r="I433" s="404" t="s">
        <v>1040</v>
      </c>
      <c r="J433" s="404"/>
      <c r="K433" s="404"/>
      <c r="L433" s="430">
        <v>0</v>
      </c>
      <c r="M433" s="430">
        <v>0</v>
      </c>
      <c r="N433" s="431">
        <f t="shared" si="20"/>
        <v>0</v>
      </c>
    </row>
    <row r="434" spans="1:14" ht="25.5">
      <c r="A434" s="203">
        <v>305</v>
      </c>
      <c r="B434" s="404">
        <v>200</v>
      </c>
      <c r="C434" s="404">
        <v>200</v>
      </c>
      <c r="D434" s="404">
        <v>400</v>
      </c>
      <c r="E434" s="404">
        <v>0</v>
      </c>
      <c r="F434" s="404">
        <v>0</v>
      </c>
      <c r="G434" s="413" t="s">
        <v>2747</v>
      </c>
      <c r="H434" s="413" t="s">
        <v>1041</v>
      </c>
      <c r="I434" s="414" t="s">
        <v>1042</v>
      </c>
      <c r="J434" s="417"/>
      <c r="K434" s="417"/>
      <c r="L434" s="422">
        <v>0</v>
      </c>
      <c r="M434" s="422">
        <v>0</v>
      </c>
      <c r="N434" s="423"/>
    </row>
    <row r="435" spans="1:14" ht="38.25">
      <c r="A435" s="203">
        <v>305</v>
      </c>
      <c r="B435" s="404">
        <v>200</v>
      </c>
      <c r="C435" s="404">
        <v>200</v>
      </c>
      <c r="D435" s="404">
        <v>400</v>
      </c>
      <c r="E435" s="202">
        <v>10</v>
      </c>
      <c r="F435" s="202">
        <v>0</v>
      </c>
      <c r="G435" s="412" t="s">
        <v>2748</v>
      </c>
      <c r="H435" s="412" t="s">
        <v>1043</v>
      </c>
      <c r="I435" s="414" t="s">
        <v>1044</v>
      </c>
      <c r="J435" s="414" t="s">
        <v>1538</v>
      </c>
      <c r="K435" s="414"/>
      <c r="L435" s="420">
        <v>58496</v>
      </c>
      <c r="M435" s="420">
        <v>2208.0100000000002</v>
      </c>
      <c r="N435" s="421">
        <f>+L435-M435</f>
        <v>56287.99</v>
      </c>
    </row>
    <row r="436" spans="1:14" ht="25.5">
      <c r="A436" s="203">
        <v>305</v>
      </c>
      <c r="B436" s="404">
        <v>200</v>
      </c>
      <c r="C436" s="404">
        <v>200</v>
      </c>
      <c r="D436" s="404">
        <v>400</v>
      </c>
      <c r="E436" s="202">
        <v>20</v>
      </c>
      <c r="F436" s="202">
        <v>0</v>
      </c>
      <c r="G436" s="412" t="s">
        <v>2749</v>
      </c>
      <c r="H436" s="412" t="s">
        <v>1045</v>
      </c>
      <c r="I436" s="404" t="s">
        <v>1046</v>
      </c>
      <c r="J436" s="404"/>
      <c r="K436" s="404"/>
      <c r="L436" s="420">
        <v>0</v>
      </c>
      <c r="M436" s="420"/>
      <c r="N436" s="421">
        <f>+L436-M436</f>
        <v>0</v>
      </c>
    </row>
    <row r="437" spans="1:14" ht="25.5">
      <c r="A437" s="203">
        <v>305</v>
      </c>
      <c r="B437" s="404">
        <v>200</v>
      </c>
      <c r="C437" s="404">
        <v>200</v>
      </c>
      <c r="D437" s="404">
        <v>400</v>
      </c>
      <c r="E437" s="202">
        <v>30</v>
      </c>
      <c r="F437" s="202">
        <v>0</v>
      </c>
      <c r="G437" s="412" t="s">
        <v>2750</v>
      </c>
      <c r="H437" s="412" t="s">
        <v>1047</v>
      </c>
      <c r="I437" s="404" t="s">
        <v>1048</v>
      </c>
      <c r="J437" s="404" t="s">
        <v>1587</v>
      </c>
      <c r="K437" s="404"/>
      <c r="L437" s="420">
        <v>0</v>
      </c>
      <c r="M437" s="420"/>
      <c r="N437" s="421">
        <f>+L437-M437</f>
        <v>0</v>
      </c>
    </row>
    <row r="438" spans="1:14">
      <c r="A438" s="203">
        <v>305</v>
      </c>
      <c r="B438" s="404">
        <v>200</v>
      </c>
      <c r="C438" s="404">
        <v>300</v>
      </c>
      <c r="D438" s="404">
        <v>0</v>
      </c>
      <c r="E438" s="404">
        <v>0</v>
      </c>
      <c r="F438" s="404">
        <v>0</v>
      </c>
      <c r="G438" s="413" t="s">
        <v>2751</v>
      </c>
      <c r="H438" s="413" t="s">
        <v>1049</v>
      </c>
      <c r="I438" s="404" t="s">
        <v>1050</v>
      </c>
      <c r="J438" s="403"/>
      <c r="K438" s="403"/>
      <c r="L438" s="422">
        <v>0</v>
      </c>
      <c r="M438" s="422"/>
      <c r="N438" s="423"/>
    </row>
    <row r="439" spans="1:14">
      <c r="A439" s="203">
        <v>305</v>
      </c>
      <c r="B439" s="404">
        <v>200</v>
      </c>
      <c r="C439" s="404">
        <v>300</v>
      </c>
      <c r="D439" s="202">
        <v>100</v>
      </c>
      <c r="E439" s="202">
        <v>0</v>
      </c>
      <c r="F439" s="202">
        <v>0</v>
      </c>
      <c r="G439" s="412" t="s">
        <v>2752</v>
      </c>
      <c r="H439" s="412" t="s">
        <v>1051</v>
      </c>
      <c r="I439" s="404" t="s">
        <v>1052</v>
      </c>
      <c r="J439" s="404"/>
      <c r="K439" s="404"/>
      <c r="L439" s="420">
        <v>0</v>
      </c>
      <c r="M439" s="420"/>
      <c r="N439" s="421">
        <f>+L439-M439</f>
        <v>0</v>
      </c>
    </row>
    <row r="440" spans="1:14">
      <c r="A440" s="203">
        <v>305</v>
      </c>
      <c r="B440" s="404">
        <v>200</v>
      </c>
      <c r="C440" s="404">
        <v>300</v>
      </c>
      <c r="D440" s="202">
        <v>200</v>
      </c>
      <c r="E440" s="202">
        <v>0</v>
      </c>
      <c r="F440" s="202">
        <v>0</v>
      </c>
      <c r="G440" s="412" t="s">
        <v>2753</v>
      </c>
      <c r="H440" s="412" t="s">
        <v>1053</v>
      </c>
      <c r="I440" s="404" t="s">
        <v>1054</v>
      </c>
      <c r="J440" s="404"/>
      <c r="K440" s="404"/>
      <c r="L440" s="420">
        <v>65000</v>
      </c>
      <c r="M440" s="420">
        <v>33907.24</v>
      </c>
      <c r="N440" s="421">
        <f>+L440-M440</f>
        <v>31092.760000000002</v>
      </c>
    </row>
    <row r="441" spans="1:14">
      <c r="A441" s="200">
        <v>310</v>
      </c>
      <c r="B441" s="73">
        <v>0</v>
      </c>
      <c r="C441" s="73">
        <v>0</v>
      </c>
      <c r="D441" s="73">
        <v>0</v>
      </c>
      <c r="E441" s="73">
        <v>0</v>
      </c>
      <c r="F441" s="73">
        <v>0</v>
      </c>
      <c r="G441" s="428">
        <v>310</v>
      </c>
      <c r="H441" s="428" t="s">
        <v>1055</v>
      </c>
      <c r="I441" s="73"/>
      <c r="J441" s="73"/>
      <c r="K441" s="73"/>
      <c r="L441" s="438">
        <v>0</v>
      </c>
      <c r="M441" s="438"/>
      <c r="N441" s="439">
        <f>+L441-M441</f>
        <v>0</v>
      </c>
    </row>
    <row r="442" spans="1:14" ht="25.5">
      <c r="A442" s="203">
        <v>310</v>
      </c>
      <c r="B442" s="202">
        <v>100</v>
      </c>
      <c r="C442" s="202">
        <v>0</v>
      </c>
      <c r="D442" s="202">
        <v>0</v>
      </c>
      <c r="E442" s="202">
        <v>0</v>
      </c>
      <c r="F442" s="202">
        <v>0</v>
      </c>
      <c r="G442" s="412" t="s">
        <v>2754</v>
      </c>
      <c r="H442" s="412" t="s">
        <v>1056</v>
      </c>
      <c r="I442" s="404" t="s">
        <v>1057</v>
      </c>
      <c r="J442" s="404"/>
      <c r="K442" s="404"/>
      <c r="L442" s="420">
        <v>0</v>
      </c>
      <c r="M442" s="420"/>
      <c r="N442" s="421">
        <f>+L442-M442</f>
        <v>0</v>
      </c>
    </row>
    <row r="443" spans="1:14">
      <c r="A443" s="203">
        <v>310</v>
      </c>
      <c r="B443" s="404">
        <v>200</v>
      </c>
      <c r="C443" s="404">
        <v>0</v>
      </c>
      <c r="D443" s="404">
        <v>0</v>
      </c>
      <c r="E443" s="404">
        <v>0</v>
      </c>
      <c r="F443" s="404">
        <v>0</v>
      </c>
      <c r="G443" s="413" t="s">
        <v>2755</v>
      </c>
      <c r="H443" s="413" t="s">
        <v>1058</v>
      </c>
      <c r="I443" s="404" t="s">
        <v>1059</v>
      </c>
      <c r="J443" s="403"/>
      <c r="K443" s="403"/>
      <c r="L443" s="422">
        <v>0</v>
      </c>
      <c r="M443" s="422"/>
      <c r="N443" s="423"/>
    </row>
    <row r="444" spans="1:14">
      <c r="A444" s="203">
        <v>310</v>
      </c>
      <c r="B444" s="404">
        <v>200</v>
      </c>
      <c r="C444" s="202">
        <v>100</v>
      </c>
      <c r="D444" s="202">
        <v>0</v>
      </c>
      <c r="E444" s="202">
        <v>0</v>
      </c>
      <c r="F444" s="202">
        <v>0</v>
      </c>
      <c r="G444" s="412" t="s">
        <v>2756</v>
      </c>
      <c r="H444" s="412" t="s">
        <v>1060</v>
      </c>
      <c r="I444" s="404"/>
      <c r="J444" s="404"/>
      <c r="K444" s="404"/>
      <c r="L444" s="430">
        <v>0</v>
      </c>
      <c r="M444" s="430"/>
      <c r="N444" s="431">
        <f t="shared" ref="N444:N449" si="21">+L444-M444</f>
        <v>0</v>
      </c>
    </row>
    <row r="445" spans="1:14">
      <c r="A445" s="203">
        <v>310</v>
      </c>
      <c r="B445" s="404">
        <v>200</v>
      </c>
      <c r="C445" s="202">
        <v>200</v>
      </c>
      <c r="D445" s="202">
        <v>0</v>
      </c>
      <c r="E445" s="202">
        <v>0</v>
      </c>
      <c r="F445" s="202">
        <v>0</v>
      </c>
      <c r="G445" s="412" t="s">
        <v>2757</v>
      </c>
      <c r="H445" s="412" t="s">
        <v>1061</v>
      </c>
      <c r="I445" s="404"/>
      <c r="J445" s="404"/>
      <c r="K445" s="404"/>
      <c r="L445" s="430">
        <v>0</v>
      </c>
      <c r="M445" s="430"/>
      <c r="N445" s="431">
        <f t="shared" si="21"/>
        <v>0</v>
      </c>
    </row>
    <row r="446" spans="1:14" ht="25.5">
      <c r="A446" s="203">
        <v>310</v>
      </c>
      <c r="B446" s="404">
        <v>200</v>
      </c>
      <c r="C446" s="202">
        <v>300</v>
      </c>
      <c r="D446" s="202">
        <v>0</v>
      </c>
      <c r="E446" s="202">
        <v>0</v>
      </c>
      <c r="F446" s="202">
        <v>0</v>
      </c>
      <c r="G446" s="412" t="s">
        <v>2758</v>
      </c>
      <c r="H446" s="412" t="s">
        <v>1062</v>
      </c>
      <c r="I446" s="404"/>
      <c r="J446" s="404"/>
      <c r="K446" s="404"/>
      <c r="L446" s="430">
        <v>0</v>
      </c>
      <c r="M446" s="430"/>
      <c r="N446" s="431">
        <f t="shared" si="21"/>
        <v>0</v>
      </c>
    </row>
    <row r="447" spans="1:14" ht="25.5">
      <c r="A447" s="203">
        <v>310</v>
      </c>
      <c r="B447" s="202">
        <v>300</v>
      </c>
      <c r="C447" s="202">
        <v>0</v>
      </c>
      <c r="D447" s="202">
        <v>0</v>
      </c>
      <c r="E447" s="202">
        <v>0</v>
      </c>
      <c r="F447" s="202">
        <v>0</v>
      </c>
      <c r="G447" s="412" t="s">
        <v>2759</v>
      </c>
      <c r="H447" s="412" t="s">
        <v>1063</v>
      </c>
      <c r="I447" s="404" t="s">
        <v>1064</v>
      </c>
      <c r="J447" s="404"/>
      <c r="K447" s="404"/>
      <c r="L447" s="420">
        <v>0</v>
      </c>
      <c r="M447" s="420"/>
      <c r="N447" s="421">
        <f t="shared" si="21"/>
        <v>0</v>
      </c>
    </row>
    <row r="448" spans="1:14">
      <c r="A448" s="203">
        <v>310</v>
      </c>
      <c r="B448" s="202">
        <v>400</v>
      </c>
      <c r="C448" s="202">
        <v>0</v>
      </c>
      <c r="D448" s="202">
        <v>0</v>
      </c>
      <c r="E448" s="202">
        <v>0</v>
      </c>
      <c r="F448" s="202">
        <v>0</v>
      </c>
      <c r="G448" s="412" t="s">
        <v>2760</v>
      </c>
      <c r="H448" s="412" t="s">
        <v>1065</v>
      </c>
      <c r="I448" s="404" t="s">
        <v>1066</v>
      </c>
      <c r="J448" s="404"/>
      <c r="K448" s="404"/>
      <c r="L448" s="420">
        <v>0</v>
      </c>
      <c r="M448" s="420"/>
      <c r="N448" s="421">
        <f t="shared" si="21"/>
        <v>0</v>
      </c>
    </row>
    <row r="449" spans="1:14">
      <c r="A449" s="203">
        <v>310</v>
      </c>
      <c r="B449" s="202">
        <v>500</v>
      </c>
      <c r="C449" s="202">
        <v>0</v>
      </c>
      <c r="D449" s="202">
        <v>0</v>
      </c>
      <c r="E449" s="202">
        <v>0</v>
      </c>
      <c r="F449" s="202">
        <v>0</v>
      </c>
      <c r="G449" s="412" t="s">
        <v>2761</v>
      </c>
      <c r="H449" s="412" t="s">
        <v>1067</v>
      </c>
      <c r="I449" s="404" t="s">
        <v>1068</v>
      </c>
      <c r="J449" s="404"/>
      <c r="K449" s="404"/>
      <c r="L449" s="420">
        <v>0</v>
      </c>
      <c r="M449" s="420">
        <v>2901.34</v>
      </c>
      <c r="N449" s="421">
        <f t="shared" si="21"/>
        <v>-2901.34</v>
      </c>
    </row>
    <row r="450" spans="1:14">
      <c r="A450" s="203">
        <v>310</v>
      </c>
      <c r="B450" s="404">
        <v>600</v>
      </c>
      <c r="C450" s="404">
        <v>0</v>
      </c>
      <c r="D450" s="404">
        <v>0</v>
      </c>
      <c r="E450" s="404">
        <v>0</v>
      </c>
      <c r="F450" s="404">
        <v>0</v>
      </c>
      <c r="G450" s="413" t="s">
        <v>2762</v>
      </c>
      <c r="H450" s="413" t="s">
        <v>1069</v>
      </c>
      <c r="I450" s="404" t="s">
        <v>1070</v>
      </c>
      <c r="J450" s="403"/>
      <c r="K450" s="403"/>
      <c r="L450" s="422">
        <v>0</v>
      </c>
      <c r="M450" s="422"/>
      <c r="N450" s="423"/>
    </row>
    <row r="451" spans="1:14">
      <c r="A451" s="203">
        <v>310</v>
      </c>
      <c r="B451" s="404">
        <v>600</v>
      </c>
      <c r="C451" s="202">
        <v>100</v>
      </c>
      <c r="D451" s="202">
        <v>0</v>
      </c>
      <c r="E451" s="202">
        <v>0</v>
      </c>
      <c r="F451" s="202">
        <v>0</v>
      </c>
      <c r="G451" s="412" t="s">
        <v>2763</v>
      </c>
      <c r="H451" s="412" t="s">
        <v>1071</v>
      </c>
      <c r="I451" s="404"/>
      <c r="J451" s="404"/>
      <c r="K451" s="404"/>
      <c r="L451" s="430">
        <v>0</v>
      </c>
      <c r="M451" s="430"/>
      <c r="N451" s="431">
        <f>+L451-M451</f>
        <v>0</v>
      </c>
    </row>
    <row r="452" spans="1:14">
      <c r="A452" s="203">
        <v>310</v>
      </c>
      <c r="B452" s="404">
        <v>600</v>
      </c>
      <c r="C452" s="202">
        <v>200</v>
      </c>
      <c r="D452" s="202">
        <v>0</v>
      </c>
      <c r="E452" s="202">
        <v>0</v>
      </c>
      <c r="F452" s="202">
        <v>0</v>
      </c>
      <c r="G452" s="412" t="s">
        <v>2764</v>
      </c>
      <c r="H452" s="412" t="s">
        <v>1072</v>
      </c>
      <c r="I452" s="404"/>
      <c r="J452" s="404"/>
      <c r="K452" s="404"/>
      <c r="L452" s="430">
        <v>0</v>
      </c>
      <c r="M452" s="430"/>
      <c r="N452" s="431">
        <f>+L452-M452</f>
        <v>0</v>
      </c>
    </row>
    <row r="453" spans="1:14">
      <c r="A453" s="203">
        <v>310</v>
      </c>
      <c r="B453" s="404">
        <v>600</v>
      </c>
      <c r="C453" s="202">
        <v>300</v>
      </c>
      <c r="D453" s="202">
        <v>0</v>
      </c>
      <c r="E453" s="202">
        <v>0</v>
      </c>
      <c r="F453" s="202">
        <v>0</v>
      </c>
      <c r="G453" s="412" t="s">
        <v>2765</v>
      </c>
      <c r="H453" s="412" t="s">
        <v>1069</v>
      </c>
      <c r="I453" s="404"/>
      <c r="J453" s="404"/>
      <c r="K453" s="404"/>
      <c r="L453" s="430">
        <v>0</v>
      </c>
      <c r="M453" s="430"/>
      <c r="N453" s="431">
        <f>+L453-M453</f>
        <v>0</v>
      </c>
    </row>
    <row r="454" spans="1:14" ht="25.5">
      <c r="A454" s="203">
        <v>310</v>
      </c>
      <c r="B454" s="404">
        <v>700</v>
      </c>
      <c r="C454" s="404">
        <v>0</v>
      </c>
      <c r="D454" s="404">
        <v>0</v>
      </c>
      <c r="E454" s="202">
        <v>0</v>
      </c>
      <c r="F454" s="202">
        <v>0</v>
      </c>
      <c r="G454" s="412" t="s">
        <v>2766</v>
      </c>
      <c r="H454" s="412" t="s">
        <v>1073</v>
      </c>
      <c r="I454" s="414" t="s">
        <v>1074</v>
      </c>
      <c r="J454" s="414" t="s">
        <v>1538</v>
      </c>
      <c r="K454" s="414"/>
      <c r="L454" s="420">
        <v>0</v>
      </c>
      <c r="M454" s="420"/>
      <c r="N454" s="421">
        <f>+L454-M454</f>
        <v>0</v>
      </c>
    </row>
    <row r="455" spans="1:14">
      <c r="A455" s="200">
        <v>315</v>
      </c>
      <c r="B455" s="73">
        <v>0</v>
      </c>
      <c r="C455" s="73">
        <v>0</v>
      </c>
      <c r="D455" s="73">
        <v>0</v>
      </c>
      <c r="E455" s="73">
        <v>0</v>
      </c>
      <c r="F455" s="73">
        <v>0</v>
      </c>
      <c r="G455" s="428">
        <v>315</v>
      </c>
      <c r="H455" s="428" t="s">
        <v>61</v>
      </c>
      <c r="I455" s="73" t="s">
        <v>1075</v>
      </c>
      <c r="J455" s="73"/>
      <c r="K455" s="73"/>
      <c r="L455" s="438">
        <v>0</v>
      </c>
      <c r="M455" s="438"/>
      <c r="N455" s="439"/>
    </row>
    <row r="456" spans="1:14">
      <c r="A456" s="203">
        <v>315</v>
      </c>
      <c r="B456" s="404">
        <v>100</v>
      </c>
      <c r="C456" s="404">
        <v>0</v>
      </c>
      <c r="D456" s="404">
        <v>0</v>
      </c>
      <c r="E456" s="404">
        <v>0</v>
      </c>
      <c r="F456" s="404">
        <v>0</v>
      </c>
      <c r="G456" s="413" t="s">
        <v>2767</v>
      </c>
      <c r="H456" s="413" t="s">
        <v>1076</v>
      </c>
      <c r="I456" s="404" t="s">
        <v>1077</v>
      </c>
      <c r="J456" s="403"/>
      <c r="K456" s="403"/>
      <c r="L456" s="422">
        <v>0</v>
      </c>
      <c r="M456" s="422"/>
      <c r="N456" s="423"/>
    </row>
    <row r="457" spans="1:14">
      <c r="A457" s="203">
        <v>315</v>
      </c>
      <c r="B457" s="404">
        <v>100</v>
      </c>
      <c r="C457" s="202">
        <v>100</v>
      </c>
      <c r="D457" s="202">
        <v>0</v>
      </c>
      <c r="E457" s="202">
        <v>0</v>
      </c>
      <c r="F457" s="202">
        <v>0</v>
      </c>
      <c r="G457" s="412" t="s">
        <v>2768</v>
      </c>
      <c r="H457" s="412" t="s">
        <v>1078</v>
      </c>
      <c r="I457" s="404"/>
      <c r="J457" s="404"/>
      <c r="K457" s="404"/>
      <c r="L457" s="430">
        <v>654453</v>
      </c>
      <c r="M457" s="430">
        <v>552744.49</v>
      </c>
      <c r="N457" s="431">
        <f>+L457-M457</f>
        <v>101708.51000000001</v>
      </c>
    </row>
    <row r="458" spans="1:14">
      <c r="A458" s="203">
        <v>315</v>
      </c>
      <c r="B458" s="404">
        <v>100</v>
      </c>
      <c r="C458" s="202">
        <v>200</v>
      </c>
      <c r="D458" s="202">
        <v>0</v>
      </c>
      <c r="E458" s="202">
        <v>0</v>
      </c>
      <c r="F458" s="202">
        <v>0</v>
      </c>
      <c r="G458" s="412" t="s">
        <v>2769</v>
      </c>
      <c r="H458" s="412" t="s">
        <v>1079</v>
      </c>
      <c r="I458" s="404"/>
      <c r="J458" s="404"/>
      <c r="K458" s="404"/>
      <c r="L458" s="430">
        <v>46000</v>
      </c>
      <c r="M458" s="430">
        <v>46043.29</v>
      </c>
      <c r="N458" s="431">
        <f>+L458-M458</f>
        <v>-43.290000000000873</v>
      </c>
    </row>
    <row r="459" spans="1:14">
      <c r="A459" s="203">
        <v>315</v>
      </c>
      <c r="B459" s="404">
        <v>200</v>
      </c>
      <c r="C459" s="404">
        <v>0</v>
      </c>
      <c r="D459" s="404">
        <v>0</v>
      </c>
      <c r="E459" s="404">
        <v>0</v>
      </c>
      <c r="F459" s="404">
        <v>0</v>
      </c>
      <c r="G459" s="413" t="s">
        <v>2770</v>
      </c>
      <c r="H459" s="413" t="s">
        <v>1080</v>
      </c>
      <c r="I459" s="404" t="s">
        <v>1081</v>
      </c>
      <c r="J459" s="403"/>
      <c r="K459" s="403"/>
      <c r="L459" s="422">
        <v>0</v>
      </c>
      <c r="M459" s="422">
        <v>0</v>
      </c>
      <c r="N459" s="423"/>
    </row>
    <row r="460" spans="1:14">
      <c r="A460" s="203">
        <v>315</v>
      </c>
      <c r="B460" s="404">
        <v>200</v>
      </c>
      <c r="C460" s="202">
        <v>100</v>
      </c>
      <c r="D460" s="202">
        <v>0</v>
      </c>
      <c r="E460" s="202">
        <v>0</v>
      </c>
      <c r="F460" s="202">
        <v>0</v>
      </c>
      <c r="G460" s="412" t="s">
        <v>2771</v>
      </c>
      <c r="H460" s="412" t="s">
        <v>1082</v>
      </c>
      <c r="I460" s="404" t="s">
        <v>1083</v>
      </c>
      <c r="J460" s="404"/>
      <c r="K460" s="404"/>
      <c r="L460" s="420">
        <v>2540000</v>
      </c>
      <c r="M460" s="420">
        <v>2493682.6</v>
      </c>
      <c r="N460" s="421">
        <f>+L460-M460</f>
        <v>46317.399999999907</v>
      </c>
    </row>
    <row r="461" spans="1:14">
      <c r="A461" s="203">
        <v>315</v>
      </c>
      <c r="B461" s="404">
        <v>200</v>
      </c>
      <c r="C461" s="404">
        <v>200</v>
      </c>
      <c r="D461" s="404">
        <v>0</v>
      </c>
      <c r="E461" s="404">
        <v>0</v>
      </c>
      <c r="F461" s="404">
        <v>0</v>
      </c>
      <c r="G461" s="413" t="s">
        <v>2772</v>
      </c>
      <c r="H461" s="413" t="s">
        <v>1084</v>
      </c>
      <c r="I461" s="404" t="s">
        <v>1085</v>
      </c>
      <c r="J461" s="403"/>
      <c r="K461" s="403"/>
      <c r="L461" s="422">
        <v>0</v>
      </c>
      <c r="M461" s="422">
        <v>0</v>
      </c>
      <c r="N461" s="423"/>
    </row>
    <row r="462" spans="1:14">
      <c r="A462" s="203">
        <v>315</v>
      </c>
      <c r="B462" s="404">
        <v>200</v>
      </c>
      <c r="C462" s="404">
        <v>200</v>
      </c>
      <c r="D462" s="202">
        <v>100</v>
      </c>
      <c r="E462" s="202">
        <v>0</v>
      </c>
      <c r="F462" s="202">
        <v>0</v>
      </c>
      <c r="G462" s="412" t="s">
        <v>2773</v>
      </c>
      <c r="H462" s="412" t="s">
        <v>1086</v>
      </c>
      <c r="I462" s="404"/>
      <c r="J462" s="404"/>
      <c r="K462" s="404"/>
      <c r="L462" s="430">
        <v>120000</v>
      </c>
      <c r="M462" s="430">
        <v>63268.1</v>
      </c>
      <c r="N462" s="431">
        <f>+L462-M462</f>
        <v>56731.9</v>
      </c>
    </row>
    <row r="463" spans="1:14">
      <c r="A463" s="203">
        <v>315</v>
      </c>
      <c r="B463" s="404">
        <v>200</v>
      </c>
      <c r="C463" s="404">
        <v>200</v>
      </c>
      <c r="D463" s="202">
        <v>200</v>
      </c>
      <c r="E463" s="202">
        <v>0</v>
      </c>
      <c r="F463" s="202">
        <v>0</v>
      </c>
      <c r="G463" s="412" t="s">
        <v>2774</v>
      </c>
      <c r="H463" s="412" t="s">
        <v>1087</v>
      </c>
      <c r="I463" s="404"/>
      <c r="J463" s="404"/>
      <c r="K463" s="404"/>
      <c r="L463" s="430">
        <v>50000</v>
      </c>
      <c r="M463" s="430">
        <v>27154.94</v>
      </c>
      <c r="N463" s="431">
        <f>+L463-M463</f>
        <v>22845.06</v>
      </c>
    </row>
    <row r="464" spans="1:14">
      <c r="A464" s="203">
        <v>315</v>
      </c>
      <c r="B464" s="404">
        <v>200</v>
      </c>
      <c r="C464" s="404">
        <v>200</v>
      </c>
      <c r="D464" s="202">
        <v>300</v>
      </c>
      <c r="E464" s="202">
        <v>0</v>
      </c>
      <c r="F464" s="202">
        <v>0</v>
      </c>
      <c r="G464" s="412" t="s">
        <v>2775</v>
      </c>
      <c r="H464" s="412" t="s">
        <v>1088</v>
      </c>
      <c r="I464" s="404"/>
      <c r="J464" s="404"/>
      <c r="K464" s="404"/>
      <c r="L464" s="430">
        <v>0</v>
      </c>
      <c r="M464" s="430">
        <v>0</v>
      </c>
      <c r="N464" s="431">
        <f>+L464-M464</f>
        <v>0</v>
      </c>
    </row>
    <row r="465" spans="1:14">
      <c r="A465" s="203">
        <v>315</v>
      </c>
      <c r="B465" s="404">
        <v>200</v>
      </c>
      <c r="C465" s="404">
        <v>200</v>
      </c>
      <c r="D465" s="202">
        <v>900</v>
      </c>
      <c r="E465" s="202">
        <v>0</v>
      </c>
      <c r="F465" s="202">
        <v>0</v>
      </c>
      <c r="G465" s="412" t="s">
        <v>2776</v>
      </c>
      <c r="H465" s="412" t="s">
        <v>1089</v>
      </c>
      <c r="I465" s="404"/>
      <c r="J465" s="404"/>
      <c r="K465" s="404"/>
      <c r="L465" s="430">
        <v>0</v>
      </c>
      <c r="M465" s="430">
        <v>6.71</v>
      </c>
      <c r="N465" s="431">
        <f>+L465-M465</f>
        <v>-6.71</v>
      </c>
    </row>
    <row r="466" spans="1:14">
      <c r="A466" s="203">
        <v>315</v>
      </c>
      <c r="B466" s="404">
        <v>300</v>
      </c>
      <c r="C466" s="404">
        <v>0</v>
      </c>
      <c r="D466" s="404">
        <v>0</v>
      </c>
      <c r="E466" s="404">
        <v>0</v>
      </c>
      <c r="F466" s="404">
        <v>0</v>
      </c>
      <c r="G466" s="413" t="s">
        <v>2777</v>
      </c>
      <c r="H466" s="413" t="s">
        <v>1090</v>
      </c>
      <c r="I466" s="404" t="s">
        <v>1091</v>
      </c>
      <c r="J466" s="403"/>
      <c r="K466" s="403"/>
      <c r="L466" s="422">
        <v>0</v>
      </c>
      <c r="M466" s="422"/>
      <c r="N466" s="423"/>
    </row>
    <row r="467" spans="1:14">
      <c r="A467" s="203">
        <v>315</v>
      </c>
      <c r="B467" s="404">
        <v>300</v>
      </c>
      <c r="C467" s="404">
        <v>100</v>
      </c>
      <c r="D467" s="404">
        <v>0</v>
      </c>
      <c r="E467" s="404">
        <v>0</v>
      </c>
      <c r="F467" s="404">
        <v>0</v>
      </c>
      <c r="G467" s="413" t="s">
        <v>2778</v>
      </c>
      <c r="H467" s="413" t="s">
        <v>1092</v>
      </c>
      <c r="I467" s="404" t="s">
        <v>1093</v>
      </c>
      <c r="J467" s="403"/>
      <c r="K467" s="403"/>
      <c r="L467" s="422">
        <v>0</v>
      </c>
      <c r="M467" s="422"/>
      <c r="N467" s="423"/>
    </row>
    <row r="468" spans="1:14">
      <c r="A468" s="203">
        <v>315</v>
      </c>
      <c r="B468" s="404">
        <v>300</v>
      </c>
      <c r="C468" s="404">
        <v>100</v>
      </c>
      <c r="D468" s="202">
        <v>100</v>
      </c>
      <c r="E468" s="202">
        <v>0</v>
      </c>
      <c r="F468" s="202">
        <v>0</v>
      </c>
      <c r="G468" s="412" t="s">
        <v>2779</v>
      </c>
      <c r="H468" s="412" t="s">
        <v>1094</v>
      </c>
      <c r="I468" s="404"/>
      <c r="J468" s="404"/>
      <c r="K468" s="404"/>
      <c r="L468" s="430">
        <v>0</v>
      </c>
      <c r="M468" s="430"/>
      <c r="N468" s="431">
        <f>+L468-M468</f>
        <v>0</v>
      </c>
    </row>
    <row r="469" spans="1:14">
      <c r="A469" s="203">
        <v>315</v>
      </c>
      <c r="B469" s="404">
        <v>300</v>
      </c>
      <c r="C469" s="404">
        <v>100</v>
      </c>
      <c r="D469" s="202">
        <v>200</v>
      </c>
      <c r="E469" s="202">
        <v>0</v>
      </c>
      <c r="F469" s="202">
        <v>0</v>
      </c>
      <c r="G469" s="412" t="s">
        <v>2780</v>
      </c>
      <c r="H469" s="412" t="s">
        <v>1095</v>
      </c>
      <c r="I469" s="404"/>
      <c r="J469" s="404"/>
      <c r="K469" s="404"/>
      <c r="L469" s="430">
        <v>0</v>
      </c>
      <c r="M469" s="430"/>
      <c r="N469" s="431">
        <f>+L469-M469</f>
        <v>0</v>
      </c>
    </row>
    <row r="470" spans="1:14">
      <c r="A470" s="203">
        <v>315</v>
      </c>
      <c r="B470" s="404">
        <v>300</v>
      </c>
      <c r="C470" s="404">
        <v>200</v>
      </c>
      <c r="D470" s="404">
        <v>0</v>
      </c>
      <c r="E470" s="404">
        <v>0</v>
      </c>
      <c r="F470" s="404">
        <v>0</v>
      </c>
      <c r="G470" s="413" t="s">
        <v>2781</v>
      </c>
      <c r="H470" s="413" t="s">
        <v>1096</v>
      </c>
      <c r="I470" s="404" t="s">
        <v>1097</v>
      </c>
      <c r="J470" s="403"/>
      <c r="K470" s="403"/>
      <c r="L470" s="422">
        <v>0</v>
      </c>
      <c r="M470" s="422"/>
      <c r="N470" s="423"/>
    </row>
    <row r="471" spans="1:14">
      <c r="A471" s="203">
        <v>315</v>
      </c>
      <c r="B471" s="404">
        <v>300</v>
      </c>
      <c r="C471" s="404">
        <v>200</v>
      </c>
      <c r="D471" s="202">
        <v>100</v>
      </c>
      <c r="E471" s="202">
        <v>0</v>
      </c>
      <c r="F471" s="202">
        <v>0</v>
      </c>
      <c r="G471" s="412" t="s">
        <v>2782</v>
      </c>
      <c r="H471" s="412" t="s">
        <v>1094</v>
      </c>
      <c r="I471" s="404"/>
      <c r="J471" s="404"/>
      <c r="K471" s="404"/>
      <c r="L471" s="430">
        <v>0</v>
      </c>
      <c r="M471" s="430"/>
      <c r="N471" s="431">
        <f>+L471-M471</f>
        <v>0</v>
      </c>
    </row>
    <row r="472" spans="1:14">
      <c r="A472" s="203">
        <v>315</v>
      </c>
      <c r="B472" s="404">
        <v>300</v>
      </c>
      <c r="C472" s="404">
        <v>200</v>
      </c>
      <c r="D472" s="202">
        <v>200</v>
      </c>
      <c r="E472" s="202">
        <v>0</v>
      </c>
      <c r="F472" s="202">
        <v>0</v>
      </c>
      <c r="G472" s="412" t="s">
        <v>2783</v>
      </c>
      <c r="H472" s="412" t="s">
        <v>1095</v>
      </c>
      <c r="I472" s="404"/>
      <c r="J472" s="404"/>
      <c r="K472" s="404"/>
      <c r="L472" s="430">
        <v>0</v>
      </c>
      <c r="M472" s="430"/>
      <c r="N472" s="431">
        <f>+L472-M472</f>
        <v>0</v>
      </c>
    </row>
    <row r="473" spans="1:14">
      <c r="A473" s="203">
        <v>315</v>
      </c>
      <c r="B473" s="404">
        <v>350</v>
      </c>
      <c r="C473" s="404">
        <v>0</v>
      </c>
      <c r="D473" s="404">
        <v>0</v>
      </c>
      <c r="E473" s="202">
        <v>0</v>
      </c>
      <c r="F473" s="202">
        <v>0</v>
      </c>
      <c r="G473" s="412" t="s">
        <v>2784</v>
      </c>
      <c r="H473" s="412" t="s">
        <v>1098</v>
      </c>
      <c r="I473" s="414" t="s">
        <v>1099</v>
      </c>
      <c r="J473" s="414"/>
      <c r="K473" s="414"/>
      <c r="L473" s="420">
        <v>0</v>
      </c>
      <c r="M473" s="420"/>
      <c r="N473" s="421">
        <f>+L473-M473</f>
        <v>0</v>
      </c>
    </row>
    <row r="474" spans="1:14" ht="25.5">
      <c r="A474" s="203">
        <v>315</v>
      </c>
      <c r="B474" s="404">
        <v>400</v>
      </c>
      <c r="C474" s="404">
        <v>0</v>
      </c>
      <c r="D474" s="404">
        <v>0</v>
      </c>
      <c r="E474" s="202">
        <v>0</v>
      </c>
      <c r="F474" s="202">
        <v>0</v>
      </c>
      <c r="G474" s="412" t="s">
        <v>2785</v>
      </c>
      <c r="H474" s="412" t="s">
        <v>1100</v>
      </c>
      <c r="I474" s="414" t="s">
        <v>1101</v>
      </c>
      <c r="J474" s="414" t="s">
        <v>1538</v>
      </c>
      <c r="K474" s="414"/>
      <c r="L474" s="420">
        <v>0</v>
      </c>
      <c r="M474" s="420"/>
      <c r="N474" s="421">
        <f>+L474-M474</f>
        <v>0</v>
      </c>
    </row>
    <row r="475" spans="1:14">
      <c r="A475" s="200">
        <v>320</v>
      </c>
      <c r="B475" s="73">
        <v>0</v>
      </c>
      <c r="C475" s="73">
        <v>0</v>
      </c>
      <c r="D475" s="73">
        <v>0</v>
      </c>
      <c r="E475" s="73">
        <v>0</v>
      </c>
      <c r="F475" s="73">
        <v>0</v>
      </c>
      <c r="G475" s="428">
        <v>320</v>
      </c>
      <c r="H475" s="428" t="s">
        <v>1102</v>
      </c>
      <c r="I475" s="73" t="s">
        <v>1103</v>
      </c>
      <c r="J475" s="73"/>
      <c r="K475" s="73"/>
      <c r="L475" s="438">
        <v>0</v>
      </c>
      <c r="M475" s="438"/>
      <c r="N475" s="439"/>
    </row>
    <row r="476" spans="1:14">
      <c r="A476" s="203">
        <v>320</v>
      </c>
      <c r="B476" s="404">
        <v>100</v>
      </c>
      <c r="C476" s="404">
        <v>0</v>
      </c>
      <c r="D476" s="404">
        <v>0</v>
      </c>
      <c r="E476" s="404">
        <v>0</v>
      </c>
      <c r="F476" s="404">
        <v>0</v>
      </c>
      <c r="G476" s="413" t="s">
        <v>2786</v>
      </c>
      <c r="H476" s="413" t="s">
        <v>1104</v>
      </c>
      <c r="I476" s="404" t="s">
        <v>1105</v>
      </c>
      <c r="J476" s="403"/>
      <c r="K476" s="403"/>
      <c r="L476" s="422">
        <v>0</v>
      </c>
      <c r="M476" s="422"/>
      <c r="N476" s="423"/>
    </row>
    <row r="477" spans="1:14">
      <c r="A477" s="203">
        <v>320</v>
      </c>
      <c r="B477" s="404">
        <v>100</v>
      </c>
      <c r="C477" s="404">
        <v>100</v>
      </c>
      <c r="D477" s="404">
        <v>0</v>
      </c>
      <c r="E477" s="404">
        <v>0</v>
      </c>
      <c r="F477" s="404">
        <v>0</v>
      </c>
      <c r="G477" s="413" t="s">
        <v>2787</v>
      </c>
      <c r="H477" s="413" t="s">
        <v>1106</v>
      </c>
      <c r="I477" s="404" t="s">
        <v>1107</v>
      </c>
      <c r="J477" s="403"/>
      <c r="K477" s="403"/>
      <c r="L477" s="422">
        <v>0</v>
      </c>
      <c r="M477" s="422"/>
      <c r="N477" s="423"/>
    </row>
    <row r="478" spans="1:14">
      <c r="A478" s="203">
        <v>320</v>
      </c>
      <c r="B478" s="404">
        <v>100</v>
      </c>
      <c r="C478" s="404">
        <v>100</v>
      </c>
      <c r="D478" s="404">
        <v>100</v>
      </c>
      <c r="E478" s="404">
        <v>0</v>
      </c>
      <c r="F478" s="404">
        <v>0</v>
      </c>
      <c r="G478" s="413" t="s">
        <v>2788</v>
      </c>
      <c r="H478" s="413" t="s">
        <v>1108</v>
      </c>
      <c r="I478" s="404" t="s">
        <v>1109</v>
      </c>
      <c r="J478" s="403"/>
      <c r="K478" s="403"/>
      <c r="L478" s="422">
        <v>0</v>
      </c>
      <c r="M478" s="422"/>
      <c r="N478" s="423"/>
    </row>
    <row r="479" spans="1:14">
      <c r="A479" s="203">
        <v>320</v>
      </c>
      <c r="B479" s="404">
        <v>100</v>
      </c>
      <c r="C479" s="404">
        <v>100</v>
      </c>
      <c r="D479" s="404">
        <v>100</v>
      </c>
      <c r="E479" s="202">
        <v>10</v>
      </c>
      <c r="F479" s="202">
        <v>0</v>
      </c>
      <c r="G479" s="440" t="s">
        <v>2789</v>
      </c>
      <c r="H479" s="412" t="s">
        <v>1110</v>
      </c>
      <c r="I479" s="404"/>
      <c r="J479" s="404"/>
      <c r="K479" s="404"/>
      <c r="L479" s="420">
        <v>186202.14</v>
      </c>
      <c r="M479" s="420">
        <v>116189.75</v>
      </c>
      <c r="N479" s="421">
        <f>+L479-M479</f>
        <v>70012.390000000014</v>
      </c>
    </row>
    <row r="480" spans="1:14">
      <c r="A480" s="203">
        <v>320</v>
      </c>
      <c r="B480" s="404">
        <v>100</v>
      </c>
      <c r="C480" s="404">
        <v>100</v>
      </c>
      <c r="D480" s="404">
        <v>100</v>
      </c>
      <c r="E480" s="202">
        <v>20</v>
      </c>
      <c r="F480" s="202">
        <v>0</v>
      </c>
      <c r="G480" s="440" t="s">
        <v>2790</v>
      </c>
      <c r="H480" s="412" t="s">
        <v>1111</v>
      </c>
      <c r="I480" s="404"/>
      <c r="J480" s="404"/>
      <c r="K480" s="404"/>
      <c r="L480" s="420">
        <v>49498.55</v>
      </c>
      <c r="M480" s="420">
        <v>46786.05</v>
      </c>
      <c r="N480" s="421">
        <f>+L480-M480</f>
        <v>2712.5</v>
      </c>
    </row>
    <row r="481" spans="1:14">
      <c r="A481" s="203">
        <v>320</v>
      </c>
      <c r="B481" s="404">
        <v>100</v>
      </c>
      <c r="C481" s="404">
        <v>100</v>
      </c>
      <c r="D481" s="404">
        <v>100</v>
      </c>
      <c r="E481" s="404">
        <v>30</v>
      </c>
      <c r="F481" s="404">
        <v>0</v>
      </c>
      <c r="G481" s="441" t="s">
        <v>2791</v>
      </c>
      <c r="H481" s="413" t="s">
        <v>1112</v>
      </c>
      <c r="I481" s="404"/>
      <c r="J481" s="403"/>
      <c r="K481" s="403"/>
      <c r="L481" s="422">
        <v>0</v>
      </c>
      <c r="M481" s="422">
        <v>0</v>
      </c>
      <c r="N481" s="423"/>
    </row>
    <row r="482" spans="1:14">
      <c r="A482" s="203">
        <v>320</v>
      </c>
      <c r="B482" s="404">
        <v>100</v>
      </c>
      <c r="C482" s="404">
        <v>100</v>
      </c>
      <c r="D482" s="404">
        <v>100</v>
      </c>
      <c r="E482" s="404">
        <v>30</v>
      </c>
      <c r="F482" s="202">
        <v>5</v>
      </c>
      <c r="G482" s="440" t="s">
        <v>2792</v>
      </c>
      <c r="H482" s="412" t="s">
        <v>1113</v>
      </c>
      <c r="I482" s="404"/>
      <c r="J482" s="404"/>
      <c r="K482" s="404"/>
      <c r="L482" s="420">
        <v>6533.09</v>
      </c>
      <c r="M482" s="420">
        <v>12250.77</v>
      </c>
      <c r="N482" s="421">
        <f>+L482-M482</f>
        <v>-5717.68</v>
      </c>
    </row>
    <row r="483" spans="1:14">
      <c r="A483" s="203">
        <v>320</v>
      </c>
      <c r="B483" s="404">
        <v>100</v>
      </c>
      <c r="C483" s="404">
        <v>100</v>
      </c>
      <c r="D483" s="404">
        <v>100</v>
      </c>
      <c r="E483" s="404">
        <v>40</v>
      </c>
      <c r="F483" s="404">
        <v>0</v>
      </c>
      <c r="G483" s="441" t="s">
        <v>2793</v>
      </c>
      <c r="H483" s="413" t="s">
        <v>1115</v>
      </c>
      <c r="I483" s="404"/>
      <c r="J483" s="403"/>
      <c r="K483" s="403"/>
      <c r="L483" s="422">
        <v>0</v>
      </c>
      <c r="M483" s="422"/>
      <c r="N483" s="423"/>
    </row>
    <row r="484" spans="1:14" ht="25.5">
      <c r="A484" s="203">
        <v>320</v>
      </c>
      <c r="B484" s="404">
        <v>100</v>
      </c>
      <c r="C484" s="404">
        <v>100</v>
      </c>
      <c r="D484" s="404">
        <v>100</v>
      </c>
      <c r="E484" s="404">
        <v>40</v>
      </c>
      <c r="F484" s="202">
        <v>5</v>
      </c>
      <c r="G484" s="440" t="s">
        <v>2794</v>
      </c>
      <c r="H484" s="412" t="s">
        <v>1116</v>
      </c>
      <c r="I484" s="404"/>
      <c r="J484" s="404"/>
      <c r="K484" s="404"/>
      <c r="L484" s="420">
        <v>3527.22</v>
      </c>
      <c r="M484" s="420">
        <v>3527.21</v>
      </c>
      <c r="N484" s="421">
        <f>+L484-M484</f>
        <v>9.9999999997635314E-3</v>
      </c>
    </row>
    <row r="485" spans="1:14">
      <c r="A485" s="203">
        <v>320</v>
      </c>
      <c r="B485" s="404">
        <v>100</v>
      </c>
      <c r="C485" s="404">
        <v>100</v>
      </c>
      <c r="D485" s="404">
        <v>100</v>
      </c>
      <c r="E485" s="404">
        <v>50</v>
      </c>
      <c r="F485" s="404">
        <v>0</v>
      </c>
      <c r="G485" s="441" t="s">
        <v>2795</v>
      </c>
      <c r="H485" s="413" t="s">
        <v>1118</v>
      </c>
      <c r="I485" s="404"/>
      <c r="J485" s="403"/>
      <c r="K485" s="403"/>
      <c r="L485" s="422">
        <v>0</v>
      </c>
      <c r="M485" s="422"/>
      <c r="N485" s="423"/>
    </row>
    <row r="486" spans="1:14">
      <c r="A486" s="203">
        <v>320</v>
      </c>
      <c r="B486" s="404">
        <v>100</v>
      </c>
      <c r="C486" s="404">
        <v>100</v>
      </c>
      <c r="D486" s="404">
        <v>100</v>
      </c>
      <c r="E486" s="404">
        <v>50</v>
      </c>
      <c r="F486" s="202">
        <v>5</v>
      </c>
      <c r="G486" s="440" t="s">
        <v>2796</v>
      </c>
      <c r="H486" s="412" t="s">
        <v>1119</v>
      </c>
      <c r="I486" s="404"/>
      <c r="J486" s="404"/>
      <c r="K486" s="404"/>
      <c r="L486" s="420">
        <v>0</v>
      </c>
      <c r="M486" s="420"/>
      <c r="N486" s="421">
        <f>+L486-M486</f>
        <v>0</v>
      </c>
    </row>
    <row r="487" spans="1:14">
      <c r="A487" s="203">
        <v>320</v>
      </c>
      <c r="B487" s="404">
        <v>100</v>
      </c>
      <c r="C487" s="404">
        <v>100</v>
      </c>
      <c r="D487" s="404">
        <v>100</v>
      </c>
      <c r="E487" s="404">
        <v>50</v>
      </c>
      <c r="F487" s="202">
        <v>10</v>
      </c>
      <c r="G487" s="440" t="s">
        <v>2797</v>
      </c>
      <c r="H487" s="412" t="s">
        <v>1120</v>
      </c>
      <c r="I487" s="404"/>
      <c r="J487" s="404"/>
      <c r="K487" s="404"/>
      <c r="L487" s="420">
        <v>0</v>
      </c>
      <c r="M487" s="420"/>
      <c r="N487" s="421">
        <f>+L487-M487</f>
        <v>0</v>
      </c>
    </row>
    <row r="488" spans="1:14">
      <c r="A488" s="203">
        <v>320</v>
      </c>
      <c r="B488" s="404">
        <v>100</v>
      </c>
      <c r="C488" s="404">
        <v>100</v>
      </c>
      <c r="D488" s="404">
        <v>100</v>
      </c>
      <c r="E488" s="404">
        <v>50</v>
      </c>
      <c r="F488" s="202">
        <v>15</v>
      </c>
      <c r="G488" s="440" t="s">
        <v>2798</v>
      </c>
      <c r="H488" s="412" t="s">
        <v>1121</v>
      </c>
      <c r="I488" s="404"/>
      <c r="J488" s="404"/>
      <c r="K488" s="404"/>
      <c r="L488" s="420">
        <v>0</v>
      </c>
      <c r="M488" s="420"/>
      <c r="N488" s="421">
        <f>+L488-M488</f>
        <v>0</v>
      </c>
    </row>
    <row r="489" spans="1:14">
      <c r="A489" s="203">
        <v>320</v>
      </c>
      <c r="B489" s="404">
        <v>100</v>
      </c>
      <c r="C489" s="404">
        <v>100</v>
      </c>
      <c r="D489" s="404">
        <v>100</v>
      </c>
      <c r="E489" s="404">
        <v>90</v>
      </c>
      <c r="F489" s="404">
        <v>0</v>
      </c>
      <c r="G489" s="441" t="s">
        <v>2799</v>
      </c>
      <c r="H489" s="413" t="s">
        <v>1123</v>
      </c>
      <c r="I489" s="404"/>
      <c r="J489" s="403"/>
      <c r="K489" s="403"/>
      <c r="L489" s="422">
        <v>0</v>
      </c>
      <c r="M489" s="422"/>
      <c r="N489" s="423"/>
    </row>
    <row r="490" spans="1:14">
      <c r="A490" s="203">
        <v>320</v>
      </c>
      <c r="B490" s="404">
        <v>100</v>
      </c>
      <c r="C490" s="404">
        <v>100</v>
      </c>
      <c r="D490" s="404">
        <v>100</v>
      </c>
      <c r="E490" s="404">
        <v>90</v>
      </c>
      <c r="F490" s="202">
        <v>5</v>
      </c>
      <c r="G490" s="440" t="s">
        <v>2800</v>
      </c>
      <c r="H490" s="412" t="s">
        <v>1124</v>
      </c>
      <c r="I490" s="404"/>
      <c r="J490" s="404"/>
      <c r="K490" s="404"/>
      <c r="L490" s="420">
        <v>71421.23</v>
      </c>
      <c r="M490" s="420">
        <v>48706.46</v>
      </c>
      <c r="N490" s="421">
        <f>+L490-M490</f>
        <v>22714.769999999997</v>
      </c>
    </row>
    <row r="491" spans="1:14">
      <c r="A491" s="203">
        <v>320</v>
      </c>
      <c r="B491" s="404">
        <v>100</v>
      </c>
      <c r="C491" s="404">
        <v>100</v>
      </c>
      <c r="D491" s="404">
        <v>200</v>
      </c>
      <c r="E491" s="404">
        <v>0</v>
      </c>
      <c r="F491" s="404">
        <v>0</v>
      </c>
      <c r="G491" s="413" t="s">
        <v>2801</v>
      </c>
      <c r="H491" s="413" t="s">
        <v>1126</v>
      </c>
      <c r="I491" s="404" t="s">
        <v>1127</v>
      </c>
      <c r="J491" s="403"/>
      <c r="K491" s="403"/>
      <c r="L491" s="422">
        <v>0</v>
      </c>
      <c r="M491" s="422"/>
      <c r="N491" s="423"/>
    </row>
    <row r="492" spans="1:14">
      <c r="A492" s="203">
        <v>320</v>
      </c>
      <c r="B492" s="404">
        <v>100</v>
      </c>
      <c r="C492" s="404">
        <v>100</v>
      </c>
      <c r="D492" s="404">
        <v>200</v>
      </c>
      <c r="E492" s="202">
        <v>10</v>
      </c>
      <c r="F492" s="202">
        <v>0</v>
      </c>
      <c r="G492" s="440" t="s">
        <v>2802</v>
      </c>
      <c r="H492" s="412" t="s">
        <v>1110</v>
      </c>
      <c r="I492" s="404"/>
      <c r="J492" s="404"/>
      <c r="K492" s="404"/>
      <c r="L492" s="420">
        <v>0</v>
      </c>
      <c r="M492" s="420"/>
      <c r="N492" s="421">
        <f>+L492-M492</f>
        <v>0</v>
      </c>
    </row>
    <row r="493" spans="1:14">
      <c r="A493" s="203">
        <v>320</v>
      </c>
      <c r="B493" s="404">
        <v>100</v>
      </c>
      <c r="C493" s="404">
        <v>100</v>
      </c>
      <c r="D493" s="404">
        <v>200</v>
      </c>
      <c r="E493" s="202">
        <v>20</v>
      </c>
      <c r="F493" s="202">
        <v>0</v>
      </c>
      <c r="G493" s="440" t="s">
        <v>2803</v>
      </c>
      <c r="H493" s="412" t="s">
        <v>1111</v>
      </c>
      <c r="I493" s="404"/>
      <c r="J493" s="404"/>
      <c r="K493" s="404"/>
      <c r="L493" s="420">
        <v>0</v>
      </c>
      <c r="M493" s="420"/>
      <c r="N493" s="421">
        <f>+L493-M493</f>
        <v>0</v>
      </c>
    </row>
    <row r="494" spans="1:14">
      <c r="A494" s="203">
        <v>320</v>
      </c>
      <c r="B494" s="404">
        <v>100</v>
      </c>
      <c r="C494" s="404">
        <v>100</v>
      </c>
      <c r="D494" s="404">
        <v>200</v>
      </c>
      <c r="E494" s="404">
        <v>30</v>
      </c>
      <c r="F494" s="404">
        <v>0</v>
      </c>
      <c r="G494" s="441" t="s">
        <v>2804</v>
      </c>
      <c r="H494" s="413" t="s">
        <v>1112</v>
      </c>
      <c r="I494" s="404"/>
      <c r="J494" s="403"/>
      <c r="K494" s="403"/>
      <c r="L494" s="422">
        <v>0</v>
      </c>
      <c r="M494" s="422"/>
      <c r="N494" s="423"/>
    </row>
    <row r="495" spans="1:14">
      <c r="A495" s="203">
        <v>320</v>
      </c>
      <c r="B495" s="404">
        <v>100</v>
      </c>
      <c r="C495" s="404">
        <v>100</v>
      </c>
      <c r="D495" s="404">
        <v>200</v>
      </c>
      <c r="E495" s="404">
        <v>30</v>
      </c>
      <c r="F495" s="202">
        <v>5</v>
      </c>
      <c r="G495" s="440" t="s">
        <v>2805</v>
      </c>
      <c r="H495" s="412" t="s">
        <v>1113</v>
      </c>
      <c r="I495" s="404"/>
      <c r="J495" s="404"/>
      <c r="K495" s="404"/>
      <c r="L495" s="420">
        <v>0</v>
      </c>
      <c r="M495" s="420"/>
      <c r="N495" s="421">
        <f>+L495-M495</f>
        <v>0</v>
      </c>
    </row>
    <row r="496" spans="1:14">
      <c r="A496" s="203">
        <v>320</v>
      </c>
      <c r="B496" s="404">
        <v>100</v>
      </c>
      <c r="C496" s="404">
        <v>100</v>
      </c>
      <c r="D496" s="404">
        <v>200</v>
      </c>
      <c r="E496" s="404">
        <v>40</v>
      </c>
      <c r="F496" s="404">
        <v>0</v>
      </c>
      <c r="G496" s="441" t="s">
        <v>2806</v>
      </c>
      <c r="H496" s="413" t="s">
        <v>1115</v>
      </c>
      <c r="I496" s="404"/>
      <c r="J496" s="403"/>
      <c r="K496" s="403"/>
      <c r="L496" s="422">
        <v>0</v>
      </c>
      <c r="M496" s="422"/>
      <c r="N496" s="423"/>
    </row>
    <row r="497" spans="1:14" ht="25.5">
      <c r="A497" s="203">
        <v>320</v>
      </c>
      <c r="B497" s="404">
        <v>100</v>
      </c>
      <c r="C497" s="404">
        <v>100</v>
      </c>
      <c r="D497" s="404">
        <v>200</v>
      </c>
      <c r="E497" s="404">
        <v>40</v>
      </c>
      <c r="F497" s="202">
        <v>5</v>
      </c>
      <c r="G497" s="440" t="s">
        <v>2807</v>
      </c>
      <c r="H497" s="412" t="s">
        <v>1116</v>
      </c>
      <c r="I497" s="404"/>
      <c r="J497" s="404"/>
      <c r="K497" s="404"/>
      <c r="L497" s="420">
        <v>0</v>
      </c>
      <c r="M497" s="420"/>
      <c r="N497" s="421">
        <f>+L497-M497</f>
        <v>0</v>
      </c>
    </row>
    <row r="498" spans="1:14">
      <c r="A498" s="203">
        <v>320</v>
      </c>
      <c r="B498" s="404">
        <v>100</v>
      </c>
      <c r="C498" s="404">
        <v>100</v>
      </c>
      <c r="D498" s="404">
        <v>200</v>
      </c>
      <c r="E498" s="404">
        <v>50</v>
      </c>
      <c r="F498" s="404">
        <v>0</v>
      </c>
      <c r="G498" s="441" t="s">
        <v>2808</v>
      </c>
      <c r="H498" s="413" t="s">
        <v>1118</v>
      </c>
      <c r="I498" s="404"/>
      <c r="J498" s="403"/>
      <c r="K498" s="403"/>
      <c r="L498" s="422">
        <v>0</v>
      </c>
      <c r="M498" s="422"/>
      <c r="N498" s="423"/>
    </row>
    <row r="499" spans="1:14">
      <c r="A499" s="203">
        <v>320</v>
      </c>
      <c r="B499" s="404">
        <v>100</v>
      </c>
      <c r="C499" s="404">
        <v>100</v>
      </c>
      <c r="D499" s="404">
        <v>200</v>
      </c>
      <c r="E499" s="404">
        <v>50</v>
      </c>
      <c r="F499" s="202">
        <v>5</v>
      </c>
      <c r="G499" s="440" t="s">
        <v>2809</v>
      </c>
      <c r="H499" s="412" t="s">
        <v>1119</v>
      </c>
      <c r="I499" s="404"/>
      <c r="J499" s="404"/>
      <c r="K499" s="404"/>
      <c r="L499" s="420">
        <v>0</v>
      </c>
      <c r="M499" s="420"/>
      <c r="N499" s="421">
        <f>+L499-M499</f>
        <v>0</v>
      </c>
    </row>
    <row r="500" spans="1:14">
      <c r="A500" s="203">
        <v>320</v>
      </c>
      <c r="B500" s="404">
        <v>100</v>
      </c>
      <c r="C500" s="404">
        <v>100</v>
      </c>
      <c r="D500" s="404">
        <v>200</v>
      </c>
      <c r="E500" s="404">
        <v>50</v>
      </c>
      <c r="F500" s="202">
        <v>10</v>
      </c>
      <c r="G500" s="440" t="s">
        <v>2810</v>
      </c>
      <c r="H500" s="412" t="s">
        <v>1120</v>
      </c>
      <c r="I500" s="404"/>
      <c r="J500" s="404"/>
      <c r="K500" s="404"/>
      <c r="L500" s="420">
        <v>0</v>
      </c>
      <c r="M500" s="420"/>
      <c r="N500" s="421">
        <f>+L500-M500</f>
        <v>0</v>
      </c>
    </row>
    <row r="501" spans="1:14">
      <c r="A501" s="203">
        <v>320</v>
      </c>
      <c r="B501" s="404">
        <v>100</v>
      </c>
      <c r="C501" s="404">
        <v>100</v>
      </c>
      <c r="D501" s="404">
        <v>200</v>
      </c>
      <c r="E501" s="404">
        <v>50</v>
      </c>
      <c r="F501" s="202">
        <v>15</v>
      </c>
      <c r="G501" s="440" t="s">
        <v>2811</v>
      </c>
      <c r="H501" s="412" t="s">
        <v>1121</v>
      </c>
      <c r="I501" s="404"/>
      <c r="J501" s="404"/>
      <c r="K501" s="404"/>
      <c r="L501" s="420">
        <v>0</v>
      </c>
      <c r="M501" s="420"/>
      <c r="N501" s="421">
        <f>+L501-M501</f>
        <v>0</v>
      </c>
    </row>
    <row r="502" spans="1:14">
      <c r="A502" s="203">
        <v>320</v>
      </c>
      <c r="B502" s="404">
        <v>100</v>
      </c>
      <c r="C502" s="404">
        <v>100</v>
      </c>
      <c r="D502" s="404">
        <v>200</v>
      </c>
      <c r="E502" s="404">
        <v>90</v>
      </c>
      <c r="F502" s="404">
        <v>0</v>
      </c>
      <c r="G502" s="441" t="s">
        <v>2812</v>
      </c>
      <c r="H502" s="413" t="s">
        <v>1123</v>
      </c>
      <c r="I502" s="404"/>
      <c r="J502" s="403"/>
      <c r="K502" s="403"/>
      <c r="L502" s="420">
        <v>0</v>
      </c>
      <c r="M502" s="422"/>
      <c r="N502" s="423"/>
    </row>
    <row r="503" spans="1:14">
      <c r="A503" s="203">
        <v>320</v>
      </c>
      <c r="B503" s="404">
        <v>100</v>
      </c>
      <c r="C503" s="404">
        <v>100</v>
      </c>
      <c r="D503" s="404">
        <v>200</v>
      </c>
      <c r="E503" s="404">
        <v>90</v>
      </c>
      <c r="F503" s="202">
        <v>5</v>
      </c>
      <c r="G503" s="440" t="s">
        <v>2813</v>
      </c>
      <c r="H503" s="412" t="s">
        <v>1124</v>
      </c>
      <c r="I503" s="404"/>
      <c r="J503" s="404"/>
      <c r="K503" s="404"/>
      <c r="L503" s="420">
        <v>0</v>
      </c>
      <c r="M503" s="420"/>
      <c r="N503" s="421">
        <f>+L503-M503</f>
        <v>0</v>
      </c>
    </row>
    <row r="504" spans="1:14">
      <c r="A504" s="203">
        <v>320</v>
      </c>
      <c r="B504" s="404">
        <v>100</v>
      </c>
      <c r="C504" s="404">
        <v>100</v>
      </c>
      <c r="D504" s="202">
        <v>300</v>
      </c>
      <c r="E504" s="202">
        <v>0</v>
      </c>
      <c r="F504" s="202">
        <v>0</v>
      </c>
      <c r="G504" s="412" t="s">
        <v>2814</v>
      </c>
      <c r="H504" s="412" t="s">
        <v>1128</v>
      </c>
      <c r="I504" s="404" t="s">
        <v>1129</v>
      </c>
      <c r="J504" s="404"/>
      <c r="K504" s="404"/>
      <c r="L504" s="420">
        <v>0</v>
      </c>
      <c r="M504" s="420"/>
      <c r="N504" s="421">
        <f>+L504-M504</f>
        <v>0</v>
      </c>
    </row>
    <row r="505" spans="1:14">
      <c r="A505" s="203">
        <v>320</v>
      </c>
      <c r="B505" s="404">
        <v>100</v>
      </c>
      <c r="C505" s="404">
        <v>200</v>
      </c>
      <c r="D505" s="404">
        <v>0</v>
      </c>
      <c r="E505" s="404">
        <v>0</v>
      </c>
      <c r="F505" s="404">
        <v>0</v>
      </c>
      <c r="G505" s="413" t="s">
        <v>2815</v>
      </c>
      <c r="H505" s="413" t="s">
        <v>1130</v>
      </c>
      <c r="I505" s="404" t="s">
        <v>1131</v>
      </c>
      <c r="J505" s="403"/>
      <c r="K505" s="403"/>
      <c r="L505" s="422">
        <v>0</v>
      </c>
      <c r="M505" s="422"/>
      <c r="N505" s="423"/>
    </row>
    <row r="506" spans="1:14" ht="25.5">
      <c r="A506" s="203">
        <v>320</v>
      </c>
      <c r="B506" s="404">
        <v>100</v>
      </c>
      <c r="C506" s="404">
        <v>200</v>
      </c>
      <c r="D506" s="404">
        <v>100</v>
      </c>
      <c r="E506" s="404">
        <v>0</v>
      </c>
      <c r="F506" s="404">
        <v>0</v>
      </c>
      <c r="G506" s="413" t="s">
        <v>2816</v>
      </c>
      <c r="H506" s="413" t="s">
        <v>1132</v>
      </c>
      <c r="I506" s="404" t="s">
        <v>1133</v>
      </c>
      <c r="J506" s="403"/>
      <c r="K506" s="403"/>
      <c r="L506" s="422">
        <v>0</v>
      </c>
      <c r="M506" s="422"/>
      <c r="N506" s="423"/>
    </row>
    <row r="507" spans="1:14">
      <c r="A507" s="203">
        <v>320</v>
      </c>
      <c r="B507" s="404">
        <v>100</v>
      </c>
      <c r="C507" s="404">
        <v>200</v>
      </c>
      <c r="D507" s="404">
        <v>100</v>
      </c>
      <c r="E507" s="202">
        <v>10</v>
      </c>
      <c r="F507" s="202">
        <v>0</v>
      </c>
      <c r="G507" s="440" t="s">
        <v>2817</v>
      </c>
      <c r="H507" s="412" t="s">
        <v>1110</v>
      </c>
      <c r="I507" s="404"/>
      <c r="J507" s="404"/>
      <c r="K507" s="404"/>
      <c r="L507" s="420">
        <v>392511.29</v>
      </c>
      <c r="M507" s="420">
        <v>369756.69</v>
      </c>
      <c r="N507" s="421">
        <f>+L507-M507</f>
        <v>22754.599999999977</v>
      </c>
    </row>
    <row r="508" spans="1:14">
      <c r="A508" s="203">
        <v>320</v>
      </c>
      <c r="B508" s="404">
        <v>100</v>
      </c>
      <c r="C508" s="404">
        <v>200</v>
      </c>
      <c r="D508" s="404">
        <v>100</v>
      </c>
      <c r="E508" s="202">
        <v>20</v>
      </c>
      <c r="F508" s="202">
        <v>0</v>
      </c>
      <c r="G508" s="440" t="s">
        <v>2818</v>
      </c>
      <c r="H508" s="412" t="s">
        <v>1111</v>
      </c>
      <c r="I508" s="404"/>
      <c r="J508" s="404"/>
      <c r="K508" s="404"/>
      <c r="L508" s="420">
        <v>141496.60999999999</v>
      </c>
      <c r="M508" s="420">
        <v>122190.79</v>
      </c>
      <c r="N508" s="421">
        <f>+L508-M508</f>
        <v>19305.819999999992</v>
      </c>
    </row>
    <row r="509" spans="1:14">
      <c r="A509" s="203">
        <v>320</v>
      </c>
      <c r="B509" s="404">
        <v>100</v>
      </c>
      <c r="C509" s="404">
        <v>200</v>
      </c>
      <c r="D509" s="404">
        <v>100</v>
      </c>
      <c r="E509" s="202">
        <v>30</v>
      </c>
      <c r="F509" s="202">
        <v>0</v>
      </c>
      <c r="G509" s="440" t="s">
        <v>2819</v>
      </c>
      <c r="H509" s="412" t="s">
        <v>1134</v>
      </c>
      <c r="I509" s="404"/>
      <c r="J509" s="404"/>
      <c r="K509" s="404"/>
      <c r="L509" s="420">
        <v>15243.88</v>
      </c>
      <c r="M509" s="420">
        <v>27752.31</v>
      </c>
      <c r="N509" s="421">
        <f>+L509-M509</f>
        <v>-12508.430000000002</v>
      </c>
    </row>
    <row r="510" spans="1:14">
      <c r="A510" s="203">
        <v>320</v>
      </c>
      <c r="B510" s="404">
        <v>100</v>
      </c>
      <c r="C510" s="404">
        <v>200</v>
      </c>
      <c r="D510" s="404">
        <v>100</v>
      </c>
      <c r="E510" s="202">
        <v>40</v>
      </c>
      <c r="F510" s="202">
        <v>0</v>
      </c>
      <c r="G510" s="440" t="s">
        <v>2820</v>
      </c>
      <c r="H510" s="412" t="s">
        <v>1135</v>
      </c>
      <c r="I510" s="404"/>
      <c r="J510" s="404"/>
      <c r="K510" s="404"/>
      <c r="L510" s="420">
        <v>10581.65</v>
      </c>
      <c r="M510" s="420">
        <v>10581.65</v>
      </c>
      <c r="N510" s="421">
        <f>+L510-M510</f>
        <v>0</v>
      </c>
    </row>
    <row r="511" spans="1:14">
      <c r="A511" s="203">
        <v>320</v>
      </c>
      <c r="B511" s="404">
        <v>100</v>
      </c>
      <c r="C511" s="404">
        <v>200</v>
      </c>
      <c r="D511" s="404">
        <v>100</v>
      </c>
      <c r="E511" s="404">
        <v>50</v>
      </c>
      <c r="F511" s="404">
        <v>0</v>
      </c>
      <c r="G511" s="441" t="s">
        <v>2821</v>
      </c>
      <c r="H511" s="413" t="s">
        <v>1136</v>
      </c>
      <c r="I511" s="404"/>
      <c r="J511" s="403"/>
      <c r="K511" s="403"/>
      <c r="L511" s="422">
        <v>0</v>
      </c>
      <c r="M511" s="422">
        <v>0</v>
      </c>
      <c r="N511" s="423"/>
    </row>
    <row r="512" spans="1:14">
      <c r="A512" s="203">
        <v>320</v>
      </c>
      <c r="B512" s="404">
        <v>100</v>
      </c>
      <c r="C512" s="404">
        <v>200</v>
      </c>
      <c r="D512" s="404">
        <v>100</v>
      </c>
      <c r="E512" s="404">
        <v>50</v>
      </c>
      <c r="F512" s="202">
        <v>5</v>
      </c>
      <c r="G512" s="440" t="s">
        <v>2822</v>
      </c>
      <c r="H512" s="412" t="s">
        <v>1119</v>
      </c>
      <c r="I512" s="404"/>
      <c r="J512" s="404"/>
      <c r="K512" s="404"/>
      <c r="L512" s="420">
        <v>0</v>
      </c>
      <c r="M512" s="420">
        <v>0</v>
      </c>
      <c r="N512" s="421">
        <f>+L512-M512</f>
        <v>0</v>
      </c>
    </row>
    <row r="513" spans="1:14">
      <c r="A513" s="203">
        <v>320</v>
      </c>
      <c r="B513" s="404">
        <v>100</v>
      </c>
      <c r="C513" s="404">
        <v>200</v>
      </c>
      <c r="D513" s="404">
        <v>100</v>
      </c>
      <c r="E513" s="404">
        <v>50</v>
      </c>
      <c r="F513" s="202">
        <v>10</v>
      </c>
      <c r="G513" s="440" t="s">
        <v>2823</v>
      </c>
      <c r="H513" s="412" t="s">
        <v>1120</v>
      </c>
      <c r="I513" s="404"/>
      <c r="J513" s="404"/>
      <c r="K513" s="404"/>
      <c r="L513" s="420">
        <v>0</v>
      </c>
      <c r="M513" s="420">
        <v>0</v>
      </c>
      <c r="N513" s="421">
        <f>+L513-M513</f>
        <v>0</v>
      </c>
    </row>
    <row r="514" spans="1:14">
      <c r="A514" s="203">
        <v>320</v>
      </c>
      <c r="B514" s="404">
        <v>100</v>
      </c>
      <c r="C514" s="404">
        <v>200</v>
      </c>
      <c r="D514" s="404">
        <v>100</v>
      </c>
      <c r="E514" s="404">
        <v>50</v>
      </c>
      <c r="F514" s="202">
        <v>15</v>
      </c>
      <c r="G514" s="440" t="s">
        <v>2824</v>
      </c>
      <c r="H514" s="412" t="s">
        <v>1137</v>
      </c>
      <c r="I514" s="404"/>
      <c r="J514" s="404"/>
      <c r="K514" s="404"/>
      <c r="L514" s="420">
        <v>500</v>
      </c>
      <c r="M514" s="420">
        <v>1354.08</v>
      </c>
      <c r="N514" s="421">
        <f>+L514-M514</f>
        <v>-854.07999999999993</v>
      </c>
    </row>
    <row r="515" spans="1:14">
      <c r="A515" s="203">
        <v>320</v>
      </c>
      <c r="B515" s="404">
        <v>100</v>
      </c>
      <c r="C515" s="404">
        <v>200</v>
      </c>
      <c r="D515" s="404">
        <v>100</v>
      </c>
      <c r="E515" s="202">
        <v>90</v>
      </c>
      <c r="F515" s="202">
        <v>0</v>
      </c>
      <c r="G515" s="440" t="s">
        <v>2825</v>
      </c>
      <c r="H515" s="412" t="s">
        <v>1138</v>
      </c>
      <c r="I515" s="404"/>
      <c r="J515" s="404"/>
      <c r="K515" s="404"/>
      <c r="L515" s="420">
        <v>164761.89000000001</v>
      </c>
      <c r="M515" s="420">
        <v>145061.63</v>
      </c>
      <c r="N515" s="421">
        <f>+L515-M515</f>
        <v>19700.260000000009</v>
      </c>
    </row>
    <row r="516" spans="1:14" ht="25.5">
      <c r="A516" s="203">
        <v>320</v>
      </c>
      <c r="B516" s="404">
        <v>100</v>
      </c>
      <c r="C516" s="404">
        <v>200</v>
      </c>
      <c r="D516" s="404">
        <v>200</v>
      </c>
      <c r="E516" s="404">
        <v>0</v>
      </c>
      <c r="F516" s="404">
        <v>0</v>
      </c>
      <c r="G516" s="413" t="s">
        <v>2826</v>
      </c>
      <c r="H516" s="413" t="s">
        <v>1139</v>
      </c>
      <c r="I516" s="404" t="s">
        <v>1140</v>
      </c>
      <c r="J516" s="403"/>
      <c r="K516" s="403"/>
      <c r="L516" s="422">
        <v>0</v>
      </c>
      <c r="M516" s="422"/>
      <c r="N516" s="423"/>
    </row>
    <row r="517" spans="1:14">
      <c r="A517" s="203">
        <v>320</v>
      </c>
      <c r="B517" s="404">
        <v>100</v>
      </c>
      <c r="C517" s="404">
        <v>200</v>
      </c>
      <c r="D517" s="404">
        <v>200</v>
      </c>
      <c r="E517" s="202">
        <v>10</v>
      </c>
      <c r="F517" s="202">
        <v>0</v>
      </c>
      <c r="G517" s="440" t="s">
        <v>2827</v>
      </c>
      <c r="H517" s="412" t="s">
        <v>1110</v>
      </c>
      <c r="I517" s="404"/>
      <c r="J517" s="404"/>
      <c r="K517" s="404"/>
      <c r="L517" s="420">
        <v>91027.229999999981</v>
      </c>
      <c r="M517" s="420">
        <v>72207.350000000006</v>
      </c>
      <c r="N517" s="421">
        <f>+L517-M517</f>
        <v>18819.879999999976</v>
      </c>
    </row>
    <row r="518" spans="1:14">
      <c r="A518" s="203">
        <v>320</v>
      </c>
      <c r="B518" s="404">
        <v>100</v>
      </c>
      <c r="C518" s="404">
        <v>200</v>
      </c>
      <c r="D518" s="404">
        <v>200</v>
      </c>
      <c r="E518" s="202">
        <v>20</v>
      </c>
      <c r="F518" s="202">
        <v>0</v>
      </c>
      <c r="G518" s="440" t="s">
        <v>2828</v>
      </c>
      <c r="H518" s="412" t="s">
        <v>1111</v>
      </c>
      <c r="I518" s="404"/>
      <c r="J518" s="404"/>
      <c r="K518" s="404"/>
      <c r="L518" s="420">
        <v>6999.0299999999988</v>
      </c>
      <c r="M518" s="420">
        <v>1903.89</v>
      </c>
      <c r="N518" s="421">
        <f>+L518-M518</f>
        <v>5095.1399999999985</v>
      </c>
    </row>
    <row r="519" spans="1:14">
      <c r="A519" s="203">
        <v>320</v>
      </c>
      <c r="B519" s="404">
        <v>100</v>
      </c>
      <c r="C519" s="404">
        <v>200</v>
      </c>
      <c r="D519" s="404">
        <v>200</v>
      </c>
      <c r="E519" s="202">
        <v>30</v>
      </c>
      <c r="F519" s="202">
        <v>0</v>
      </c>
      <c r="G519" s="440" t="s">
        <v>2829</v>
      </c>
      <c r="H519" s="412" t="s">
        <v>1134</v>
      </c>
      <c r="I519" s="404"/>
      <c r="J519" s="404"/>
      <c r="K519" s="404"/>
      <c r="L519" s="420">
        <v>4355.3999999999996</v>
      </c>
      <c r="M519" s="420">
        <v>9000</v>
      </c>
      <c r="N519" s="421">
        <f>+L519-M519</f>
        <v>-4644.6000000000004</v>
      </c>
    </row>
    <row r="520" spans="1:14">
      <c r="A520" s="203">
        <v>320</v>
      </c>
      <c r="B520" s="404">
        <v>100</v>
      </c>
      <c r="C520" s="404">
        <v>200</v>
      </c>
      <c r="D520" s="404">
        <v>200</v>
      </c>
      <c r="E520" s="202">
        <v>40</v>
      </c>
      <c r="F520" s="202">
        <v>0</v>
      </c>
      <c r="G520" s="440" t="s">
        <v>2830</v>
      </c>
      <c r="H520" s="412" t="s">
        <v>1135</v>
      </c>
      <c r="I520" s="404"/>
      <c r="J520" s="404"/>
      <c r="K520" s="404"/>
      <c r="L520" s="420">
        <v>0</v>
      </c>
      <c r="M520" s="420"/>
      <c r="N520" s="421">
        <f>+L520-M520</f>
        <v>0</v>
      </c>
    </row>
    <row r="521" spans="1:14">
      <c r="A521" s="203">
        <v>320</v>
      </c>
      <c r="B521" s="404">
        <v>100</v>
      </c>
      <c r="C521" s="404">
        <v>200</v>
      </c>
      <c r="D521" s="404">
        <v>200</v>
      </c>
      <c r="E521" s="404">
        <v>50</v>
      </c>
      <c r="F521" s="404">
        <v>0</v>
      </c>
      <c r="G521" s="441" t="s">
        <v>2831</v>
      </c>
      <c r="H521" s="413" t="s">
        <v>1136</v>
      </c>
      <c r="I521" s="404"/>
      <c r="J521" s="403"/>
      <c r="K521" s="403"/>
      <c r="L521" s="422">
        <v>0</v>
      </c>
      <c r="M521" s="422"/>
      <c r="N521" s="423"/>
    </row>
    <row r="522" spans="1:14">
      <c r="A522" s="203">
        <v>320</v>
      </c>
      <c r="B522" s="404">
        <v>100</v>
      </c>
      <c r="C522" s="404">
        <v>200</v>
      </c>
      <c r="D522" s="404">
        <v>200</v>
      </c>
      <c r="E522" s="404">
        <v>50</v>
      </c>
      <c r="F522" s="202">
        <v>5</v>
      </c>
      <c r="G522" s="440" t="s">
        <v>2832</v>
      </c>
      <c r="H522" s="412" t="s">
        <v>1119</v>
      </c>
      <c r="I522" s="404"/>
      <c r="J522" s="404"/>
      <c r="K522" s="404"/>
      <c r="L522" s="420">
        <v>0</v>
      </c>
      <c r="M522" s="420"/>
      <c r="N522" s="421">
        <f>+L522-M522</f>
        <v>0</v>
      </c>
    </row>
    <row r="523" spans="1:14">
      <c r="A523" s="203">
        <v>320</v>
      </c>
      <c r="B523" s="404">
        <v>100</v>
      </c>
      <c r="C523" s="404">
        <v>200</v>
      </c>
      <c r="D523" s="404">
        <v>200</v>
      </c>
      <c r="E523" s="404">
        <v>50</v>
      </c>
      <c r="F523" s="202">
        <v>10</v>
      </c>
      <c r="G523" s="440" t="s">
        <v>2833</v>
      </c>
      <c r="H523" s="412" t="s">
        <v>1120</v>
      </c>
      <c r="I523" s="404"/>
      <c r="J523" s="404"/>
      <c r="K523" s="404"/>
      <c r="L523" s="420">
        <v>0</v>
      </c>
      <c r="M523" s="420"/>
      <c r="N523" s="421">
        <f>+L523-M523</f>
        <v>0</v>
      </c>
    </row>
    <row r="524" spans="1:14">
      <c r="A524" s="203">
        <v>320</v>
      </c>
      <c r="B524" s="404">
        <v>100</v>
      </c>
      <c r="C524" s="404">
        <v>200</v>
      </c>
      <c r="D524" s="404">
        <v>200</v>
      </c>
      <c r="E524" s="404">
        <v>50</v>
      </c>
      <c r="F524" s="202">
        <v>15</v>
      </c>
      <c r="G524" s="440" t="s">
        <v>2834</v>
      </c>
      <c r="H524" s="412" t="s">
        <v>1137</v>
      </c>
      <c r="I524" s="404"/>
      <c r="J524" s="404"/>
      <c r="K524" s="404"/>
      <c r="L524" s="420">
        <v>0</v>
      </c>
      <c r="M524" s="420"/>
      <c r="N524" s="421">
        <f>+L524-M524</f>
        <v>0</v>
      </c>
    </row>
    <row r="525" spans="1:14">
      <c r="A525" s="203">
        <v>320</v>
      </c>
      <c r="B525" s="404">
        <v>100</v>
      </c>
      <c r="C525" s="404">
        <v>200</v>
      </c>
      <c r="D525" s="404">
        <v>200</v>
      </c>
      <c r="E525" s="202">
        <v>90</v>
      </c>
      <c r="F525" s="202">
        <v>0</v>
      </c>
      <c r="G525" s="440" t="s">
        <v>2835</v>
      </c>
      <c r="H525" s="412" t="s">
        <v>1138</v>
      </c>
      <c r="I525" s="404"/>
      <c r="J525" s="404"/>
      <c r="K525" s="404"/>
      <c r="L525" s="420">
        <v>30202.59</v>
      </c>
      <c r="M525" s="420">
        <v>25506.91</v>
      </c>
      <c r="N525" s="421">
        <f t="shared" ref="N525:N526" si="22">+L525-M525</f>
        <v>4695.68</v>
      </c>
    </row>
    <row r="526" spans="1:14">
      <c r="A526" s="203">
        <v>320</v>
      </c>
      <c r="B526" s="404">
        <v>100</v>
      </c>
      <c r="C526" s="404">
        <v>200</v>
      </c>
      <c r="D526" s="202">
        <v>300</v>
      </c>
      <c r="E526" s="202">
        <v>0</v>
      </c>
      <c r="F526" s="202">
        <v>0</v>
      </c>
      <c r="G526" s="412" t="s">
        <v>2836</v>
      </c>
      <c r="H526" s="412" t="s">
        <v>1128</v>
      </c>
      <c r="I526" s="404" t="s">
        <v>1141</v>
      </c>
      <c r="J526" s="404"/>
      <c r="K526" s="404"/>
      <c r="L526" s="420">
        <v>0</v>
      </c>
      <c r="M526" s="420"/>
      <c r="N526" s="421">
        <f t="shared" si="22"/>
        <v>0</v>
      </c>
    </row>
    <row r="527" spans="1:14">
      <c r="A527" s="203">
        <v>320</v>
      </c>
      <c r="B527" s="404">
        <v>200</v>
      </c>
      <c r="C527" s="404">
        <v>0</v>
      </c>
      <c r="D527" s="404">
        <v>0</v>
      </c>
      <c r="E527" s="404">
        <v>0</v>
      </c>
      <c r="F527" s="404">
        <v>0</v>
      </c>
      <c r="G527" s="413" t="s">
        <v>2837</v>
      </c>
      <c r="H527" s="413" t="s">
        <v>1142</v>
      </c>
      <c r="I527" s="404" t="s">
        <v>1143</v>
      </c>
      <c r="J527" s="403"/>
      <c r="K527" s="403"/>
      <c r="L527" s="422">
        <v>0</v>
      </c>
      <c r="M527" s="422"/>
      <c r="N527" s="423"/>
    </row>
    <row r="528" spans="1:14" ht="25.5">
      <c r="A528" s="203">
        <v>320</v>
      </c>
      <c r="B528" s="404">
        <v>200</v>
      </c>
      <c r="C528" s="404">
        <v>100</v>
      </c>
      <c r="D528" s="404">
        <v>0</v>
      </c>
      <c r="E528" s="404">
        <v>0</v>
      </c>
      <c r="F528" s="404">
        <v>0</v>
      </c>
      <c r="G528" s="413" t="s">
        <v>2838</v>
      </c>
      <c r="H528" s="413" t="s">
        <v>1144</v>
      </c>
      <c r="I528" s="404" t="s">
        <v>1145</v>
      </c>
      <c r="J528" s="403"/>
      <c r="K528" s="403"/>
      <c r="L528" s="422">
        <v>0</v>
      </c>
      <c r="M528" s="422"/>
      <c r="N528" s="423"/>
    </row>
    <row r="529" spans="1:14">
      <c r="A529" s="203">
        <v>320</v>
      </c>
      <c r="B529" s="404">
        <v>200</v>
      </c>
      <c r="C529" s="404">
        <v>100</v>
      </c>
      <c r="D529" s="202">
        <v>100</v>
      </c>
      <c r="E529" s="202">
        <v>0</v>
      </c>
      <c r="F529" s="202">
        <v>0</v>
      </c>
      <c r="G529" s="440" t="s">
        <v>2839</v>
      </c>
      <c r="H529" s="412" t="s">
        <v>1110</v>
      </c>
      <c r="I529" s="404"/>
      <c r="J529" s="404"/>
      <c r="K529" s="404"/>
      <c r="L529" s="420">
        <v>1290064.21</v>
      </c>
      <c r="M529" s="420">
        <v>1192648.97</v>
      </c>
      <c r="N529" s="421">
        <f t="shared" ref="N529:N540" si="23">+L529-M529</f>
        <v>97415.239999999991</v>
      </c>
    </row>
    <row r="530" spans="1:14">
      <c r="A530" s="203">
        <v>320</v>
      </c>
      <c r="B530" s="404">
        <v>200</v>
      </c>
      <c r="C530" s="404">
        <v>100</v>
      </c>
      <c r="D530" s="202">
        <v>200</v>
      </c>
      <c r="E530" s="202">
        <v>0</v>
      </c>
      <c r="F530" s="202">
        <v>0</v>
      </c>
      <c r="G530" s="440" t="s">
        <v>2840</v>
      </c>
      <c r="H530" s="412" t="s">
        <v>1146</v>
      </c>
      <c r="I530" s="404"/>
      <c r="J530" s="404"/>
      <c r="K530" s="404"/>
      <c r="L530" s="420">
        <v>31204.43</v>
      </c>
      <c r="M530" s="420">
        <v>31031.81</v>
      </c>
      <c r="N530" s="421">
        <f t="shared" si="23"/>
        <v>172.61999999999898</v>
      </c>
    </row>
    <row r="531" spans="1:14">
      <c r="A531" s="203">
        <v>320</v>
      </c>
      <c r="B531" s="404">
        <v>200</v>
      </c>
      <c r="C531" s="404">
        <v>100</v>
      </c>
      <c r="D531" s="202">
        <v>300</v>
      </c>
      <c r="E531" s="202">
        <v>0</v>
      </c>
      <c r="F531" s="202">
        <v>0</v>
      </c>
      <c r="G531" s="440" t="s">
        <v>2841</v>
      </c>
      <c r="H531" s="412" t="s">
        <v>1147</v>
      </c>
      <c r="I531" s="404"/>
      <c r="J531" s="404"/>
      <c r="K531" s="404"/>
      <c r="L531" s="420">
        <v>21463.78</v>
      </c>
      <c r="M531" s="420">
        <v>101478.54</v>
      </c>
      <c r="N531" s="421">
        <f t="shared" si="23"/>
        <v>-80014.759999999995</v>
      </c>
    </row>
    <row r="532" spans="1:14">
      <c r="A532" s="203">
        <v>320</v>
      </c>
      <c r="B532" s="404">
        <v>200</v>
      </c>
      <c r="C532" s="404">
        <v>100</v>
      </c>
      <c r="D532" s="202">
        <v>301</v>
      </c>
      <c r="E532" s="202">
        <v>0</v>
      </c>
      <c r="F532" s="202">
        <v>0</v>
      </c>
      <c r="G532" s="440" t="s">
        <v>2268</v>
      </c>
      <c r="H532" s="412" t="s">
        <v>2269</v>
      </c>
      <c r="I532" s="404"/>
      <c r="J532" s="404"/>
      <c r="K532" s="404"/>
      <c r="L532" s="420">
        <v>58894</v>
      </c>
      <c r="M532" s="420"/>
      <c r="N532" s="421">
        <f t="shared" si="23"/>
        <v>58894</v>
      </c>
    </row>
    <row r="533" spans="1:14">
      <c r="A533" s="203">
        <v>320</v>
      </c>
      <c r="B533" s="404">
        <v>200</v>
      </c>
      <c r="C533" s="404">
        <v>100</v>
      </c>
      <c r="D533" s="202">
        <v>302</v>
      </c>
      <c r="E533" s="202">
        <v>0</v>
      </c>
      <c r="F533" s="202">
        <v>0</v>
      </c>
      <c r="G533" s="440" t="s">
        <v>2270</v>
      </c>
      <c r="H533" s="412" t="s">
        <v>2271</v>
      </c>
      <c r="I533" s="404"/>
      <c r="J533" s="404"/>
      <c r="K533" s="404"/>
      <c r="L533" s="420">
        <v>93051</v>
      </c>
      <c r="M533" s="420"/>
      <c r="N533" s="421">
        <f t="shared" si="23"/>
        <v>93051</v>
      </c>
    </row>
    <row r="534" spans="1:14">
      <c r="A534" s="203">
        <v>320</v>
      </c>
      <c r="B534" s="404">
        <v>200</v>
      </c>
      <c r="C534" s="404">
        <v>100</v>
      </c>
      <c r="D534" s="202">
        <v>400</v>
      </c>
      <c r="E534" s="202">
        <v>0</v>
      </c>
      <c r="F534" s="202">
        <v>0</v>
      </c>
      <c r="G534" s="440" t="s">
        <v>2842</v>
      </c>
      <c r="H534" s="412" t="s">
        <v>1148</v>
      </c>
      <c r="I534" s="404"/>
      <c r="J534" s="404"/>
      <c r="K534" s="404"/>
      <c r="L534" s="420">
        <v>184345.77</v>
      </c>
      <c r="M534" s="420">
        <v>326086.26</v>
      </c>
      <c r="N534" s="421">
        <f t="shared" si="23"/>
        <v>-141740.49000000002</v>
      </c>
    </row>
    <row r="535" spans="1:14">
      <c r="A535" s="203">
        <v>320</v>
      </c>
      <c r="B535" s="404">
        <v>200</v>
      </c>
      <c r="C535" s="404">
        <v>100</v>
      </c>
      <c r="D535" s="202">
        <v>500</v>
      </c>
      <c r="E535" s="202">
        <v>0</v>
      </c>
      <c r="F535" s="202">
        <v>0</v>
      </c>
      <c r="G535" s="440" t="s">
        <v>2843</v>
      </c>
      <c r="H535" s="412" t="s">
        <v>1135</v>
      </c>
      <c r="I535" s="404"/>
      <c r="J535" s="404"/>
      <c r="K535" s="404"/>
      <c r="L535" s="420">
        <v>112585</v>
      </c>
      <c r="M535" s="420">
        <v>142322.23000000001</v>
      </c>
      <c r="N535" s="421">
        <f t="shared" si="23"/>
        <v>-29737.23000000001</v>
      </c>
    </row>
    <row r="536" spans="1:14">
      <c r="A536" s="203">
        <v>320</v>
      </c>
      <c r="B536" s="404">
        <v>200</v>
      </c>
      <c r="C536" s="404">
        <v>100</v>
      </c>
      <c r="D536" s="404">
        <v>600</v>
      </c>
      <c r="E536" s="404">
        <v>0</v>
      </c>
      <c r="F536" s="404">
        <v>0</v>
      </c>
      <c r="G536" s="441" t="s">
        <v>2844</v>
      </c>
      <c r="H536" s="413" t="s">
        <v>1118</v>
      </c>
      <c r="I536" s="404"/>
      <c r="J536" s="404"/>
      <c r="K536" s="404"/>
      <c r="L536" s="420">
        <v>0</v>
      </c>
      <c r="M536" s="420"/>
      <c r="N536" s="421">
        <f t="shared" si="23"/>
        <v>0</v>
      </c>
    </row>
    <row r="537" spans="1:14">
      <c r="A537" s="203">
        <v>320</v>
      </c>
      <c r="B537" s="404">
        <v>200</v>
      </c>
      <c r="C537" s="404">
        <v>100</v>
      </c>
      <c r="D537" s="202">
        <v>600</v>
      </c>
      <c r="E537" s="202">
        <v>5</v>
      </c>
      <c r="F537" s="202">
        <v>0</v>
      </c>
      <c r="G537" s="440" t="s">
        <v>2845</v>
      </c>
      <c r="H537" s="412" t="s">
        <v>1119</v>
      </c>
      <c r="I537" s="404"/>
      <c r="J537" s="404"/>
      <c r="K537" s="404"/>
      <c r="L537" s="420">
        <v>0</v>
      </c>
      <c r="M537" s="420"/>
      <c r="N537" s="421">
        <f t="shared" si="23"/>
        <v>0</v>
      </c>
    </row>
    <row r="538" spans="1:14">
      <c r="A538" s="203">
        <v>320</v>
      </c>
      <c r="B538" s="404">
        <v>200</v>
      </c>
      <c r="C538" s="404">
        <v>100</v>
      </c>
      <c r="D538" s="202">
        <v>600</v>
      </c>
      <c r="E538" s="202">
        <v>10</v>
      </c>
      <c r="F538" s="202">
        <v>0</v>
      </c>
      <c r="G538" s="440" t="s">
        <v>2846</v>
      </c>
      <c r="H538" s="412" t="s">
        <v>1120</v>
      </c>
      <c r="I538" s="404"/>
      <c r="J538" s="404"/>
      <c r="K538" s="404"/>
      <c r="L538" s="420">
        <v>0</v>
      </c>
      <c r="M538" s="420"/>
      <c r="N538" s="421">
        <f t="shared" si="23"/>
        <v>0</v>
      </c>
    </row>
    <row r="539" spans="1:14">
      <c r="A539" s="203">
        <v>320</v>
      </c>
      <c r="B539" s="404">
        <v>200</v>
      </c>
      <c r="C539" s="404">
        <v>100</v>
      </c>
      <c r="D539" s="202">
        <v>600</v>
      </c>
      <c r="E539" s="202">
        <v>15</v>
      </c>
      <c r="F539" s="202">
        <v>0</v>
      </c>
      <c r="G539" s="440" t="s">
        <v>2847</v>
      </c>
      <c r="H539" s="412" t="s">
        <v>1149</v>
      </c>
      <c r="I539" s="404"/>
      <c r="J539" s="404"/>
      <c r="K539" s="404"/>
      <c r="L539" s="420">
        <v>500</v>
      </c>
      <c r="M539" s="420">
        <v>4.96</v>
      </c>
      <c r="N539" s="421">
        <f t="shared" si="23"/>
        <v>495.04</v>
      </c>
    </row>
    <row r="540" spans="1:14">
      <c r="A540" s="203">
        <v>320</v>
      </c>
      <c r="B540" s="404">
        <v>200</v>
      </c>
      <c r="C540" s="404">
        <v>100</v>
      </c>
      <c r="D540" s="202">
        <v>700</v>
      </c>
      <c r="E540" s="202">
        <v>0</v>
      </c>
      <c r="F540" s="202">
        <v>0</v>
      </c>
      <c r="G540" s="440" t="s">
        <v>2848</v>
      </c>
      <c r="H540" s="412" t="s">
        <v>1138</v>
      </c>
      <c r="I540" s="404"/>
      <c r="J540" s="404"/>
      <c r="K540" s="404"/>
      <c r="L540" s="420">
        <v>573743.62</v>
      </c>
      <c r="M540" s="420">
        <v>529368.63</v>
      </c>
      <c r="N540" s="421">
        <f t="shared" si="23"/>
        <v>44374.989999999991</v>
      </c>
    </row>
    <row r="541" spans="1:14" ht="25.5">
      <c r="A541" s="203">
        <v>320</v>
      </c>
      <c r="B541" s="404">
        <v>200</v>
      </c>
      <c r="C541" s="404">
        <v>200</v>
      </c>
      <c r="D541" s="404">
        <v>0</v>
      </c>
      <c r="E541" s="404">
        <v>0</v>
      </c>
      <c r="F541" s="404">
        <v>0</v>
      </c>
      <c r="G541" s="413" t="s">
        <v>2849</v>
      </c>
      <c r="H541" s="413" t="s">
        <v>1150</v>
      </c>
      <c r="I541" s="404" t="s">
        <v>1151</v>
      </c>
      <c r="J541" s="403"/>
      <c r="K541" s="403"/>
      <c r="L541" s="422">
        <v>0</v>
      </c>
      <c r="M541" s="422"/>
      <c r="N541" s="423"/>
    </row>
    <row r="542" spans="1:14">
      <c r="A542" s="203">
        <v>320</v>
      </c>
      <c r="B542" s="404">
        <v>200</v>
      </c>
      <c r="C542" s="404">
        <v>200</v>
      </c>
      <c r="D542" s="202">
        <v>100</v>
      </c>
      <c r="E542" s="202">
        <v>0</v>
      </c>
      <c r="F542" s="202">
        <v>0</v>
      </c>
      <c r="G542" s="440" t="s">
        <v>2850</v>
      </c>
      <c r="H542" s="412" t="s">
        <v>1110</v>
      </c>
      <c r="I542" s="404"/>
      <c r="J542" s="404"/>
      <c r="K542" s="404"/>
      <c r="L542" s="420">
        <v>0</v>
      </c>
      <c r="M542" s="420"/>
      <c r="N542" s="421">
        <f t="shared" ref="N542:N548" si="24">+L542-M542</f>
        <v>0</v>
      </c>
    </row>
    <row r="543" spans="1:14">
      <c r="A543" s="203">
        <v>320</v>
      </c>
      <c r="B543" s="404">
        <v>200</v>
      </c>
      <c r="C543" s="404">
        <v>200</v>
      </c>
      <c r="D543" s="202">
        <v>200</v>
      </c>
      <c r="E543" s="202">
        <v>0</v>
      </c>
      <c r="F543" s="202">
        <v>0</v>
      </c>
      <c r="G543" s="440" t="s">
        <v>2851</v>
      </c>
      <c r="H543" s="412" t="s">
        <v>1146</v>
      </c>
      <c r="I543" s="404"/>
      <c r="J543" s="404"/>
      <c r="K543" s="404"/>
      <c r="L543" s="420">
        <v>0</v>
      </c>
      <c r="M543" s="420"/>
      <c r="N543" s="421">
        <f t="shared" si="24"/>
        <v>0</v>
      </c>
    </row>
    <row r="544" spans="1:14">
      <c r="A544" s="203">
        <v>320</v>
      </c>
      <c r="B544" s="404">
        <v>200</v>
      </c>
      <c r="C544" s="404">
        <v>200</v>
      </c>
      <c r="D544" s="202">
        <v>300</v>
      </c>
      <c r="E544" s="202">
        <v>0</v>
      </c>
      <c r="F544" s="202">
        <v>0</v>
      </c>
      <c r="G544" s="440" t="s">
        <v>2852</v>
      </c>
      <c r="H544" s="412" t="s">
        <v>1147</v>
      </c>
      <c r="I544" s="404"/>
      <c r="J544" s="404"/>
      <c r="K544" s="404"/>
      <c r="L544" s="420">
        <v>0</v>
      </c>
      <c r="M544" s="420"/>
      <c r="N544" s="421">
        <f t="shared" si="24"/>
        <v>0</v>
      </c>
    </row>
    <row r="545" spans="1:14">
      <c r="A545" s="203">
        <v>320</v>
      </c>
      <c r="B545" s="404">
        <v>200</v>
      </c>
      <c r="C545" s="404">
        <v>200</v>
      </c>
      <c r="D545" s="202">
        <v>301</v>
      </c>
      <c r="E545" s="202">
        <v>0</v>
      </c>
      <c r="F545" s="202">
        <v>0</v>
      </c>
      <c r="G545" s="440" t="s">
        <v>2272</v>
      </c>
      <c r="H545" s="412" t="s">
        <v>2269</v>
      </c>
      <c r="I545" s="404"/>
      <c r="J545" s="404"/>
      <c r="K545" s="404"/>
      <c r="L545" s="420">
        <v>0</v>
      </c>
      <c r="M545" s="420"/>
      <c r="N545" s="421">
        <f t="shared" si="24"/>
        <v>0</v>
      </c>
    </row>
    <row r="546" spans="1:14">
      <c r="A546" s="203">
        <v>320</v>
      </c>
      <c r="B546" s="404">
        <v>200</v>
      </c>
      <c r="C546" s="404">
        <v>200</v>
      </c>
      <c r="D546" s="202">
        <v>302</v>
      </c>
      <c r="E546" s="202">
        <v>0</v>
      </c>
      <c r="F546" s="202">
        <v>0</v>
      </c>
      <c r="G546" s="440" t="s">
        <v>2273</v>
      </c>
      <c r="H546" s="412" t="s">
        <v>2271</v>
      </c>
      <c r="I546" s="404"/>
      <c r="J546" s="404"/>
      <c r="K546" s="404"/>
      <c r="L546" s="420">
        <v>0</v>
      </c>
      <c r="M546" s="420"/>
      <c r="N546" s="421">
        <f t="shared" si="24"/>
        <v>0</v>
      </c>
    </row>
    <row r="547" spans="1:14">
      <c r="A547" s="203">
        <v>320</v>
      </c>
      <c r="B547" s="404">
        <v>200</v>
      </c>
      <c r="C547" s="404">
        <v>200</v>
      </c>
      <c r="D547" s="202">
        <v>400</v>
      </c>
      <c r="E547" s="202">
        <v>0</v>
      </c>
      <c r="F547" s="202">
        <v>0</v>
      </c>
      <c r="G547" s="440" t="s">
        <v>2853</v>
      </c>
      <c r="H547" s="412" t="s">
        <v>1148</v>
      </c>
      <c r="I547" s="404"/>
      <c r="J547" s="404"/>
      <c r="K547" s="404"/>
      <c r="L547" s="420">
        <v>0</v>
      </c>
      <c r="M547" s="420"/>
      <c r="N547" s="421">
        <f t="shared" si="24"/>
        <v>0</v>
      </c>
    </row>
    <row r="548" spans="1:14">
      <c r="A548" s="203">
        <v>320</v>
      </c>
      <c r="B548" s="404">
        <v>200</v>
      </c>
      <c r="C548" s="404">
        <v>200</v>
      </c>
      <c r="D548" s="202">
        <v>500</v>
      </c>
      <c r="E548" s="202">
        <v>0</v>
      </c>
      <c r="F548" s="202">
        <v>0</v>
      </c>
      <c r="G548" s="440" t="s">
        <v>2854</v>
      </c>
      <c r="H548" s="412" t="s">
        <v>1135</v>
      </c>
      <c r="I548" s="404"/>
      <c r="J548" s="404"/>
      <c r="K548" s="404"/>
      <c r="L548" s="420">
        <v>0</v>
      </c>
      <c r="M548" s="420"/>
      <c r="N548" s="421">
        <f t="shared" si="24"/>
        <v>0</v>
      </c>
    </row>
    <row r="549" spans="1:14">
      <c r="A549" s="203">
        <v>320</v>
      </c>
      <c r="B549" s="404">
        <v>200</v>
      </c>
      <c r="C549" s="404">
        <v>200</v>
      </c>
      <c r="D549" s="404">
        <v>600</v>
      </c>
      <c r="E549" s="404">
        <v>0</v>
      </c>
      <c r="F549" s="404">
        <v>0</v>
      </c>
      <c r="G549" s="441" t="s">
        <v>2855</v>
      </c>
      <c r="H549" s="413" t="s">
        <v>1118</v>
      </c>
      <c r="I549" s="404"/>
      <c r="J549" s="403"/>
      <c r="K549" s="403"/>
      <c r="L549" s="422">
        <v>0</v>
      </c>
      <c r="M549" s="422"/>
      <c r="N549" s="423"/>
    </row>
    <row r="550" spans="1:14">
      <c r="A550" s="203">
        <v>320</v>
      </c>
      <c r="B550" s="404">
        <v>200</v>
      </c>
      <c r="C550" s="404">
        <v>200</v>
      </c>
      <c r="D550" s="202">
        <v>600</v>
      </c>
      <c r="E550" s="202">
        <v>5</v>
      </c>
      <c r="F550" s="202">
        <v>0</v>
      </c>
      <c r="G550" s="440" t="s">
        <v>2856</v>
      </c>
      <c r="H550" s="412" t="s">
        <v>1119</v>
      </c>
      <c r="I550" s="404"/>
      <c r="J550" s="404"/>
      <c r="K550" s="404"/>
      <c r="L550" s="420">
        <v>0</v>
      </c>
      <c r="M550" s="420"/>
      <c r="N550" s="421">
        <f t="shared" ref="N550:N580" si="25">+L550-M550</f>
        <v>0</v>
      </c>
    </row>
    <row r="551" spans="1:14">
      <c r="A551" s="203">
        <v>320</v>
      </c>
      <c r="B551" s="404">
        <v>200</v>
      </c>
      <c r="C551" s="404">
        <v>200</v>
      </c>
      <c r="D551" s="202">
        <v>600</v>
      </c>
      <c r="E551" s="202">
        <v>10</v>
      </c>
      <c r="F551" s="202">
        <v>0</v>
      </c>
      <c r="G551" s="440" t="s">
        <v>2857</v>
      </c>
      <c r="H551" s="412" t="s">
        <v>1120</v>
      </c>
      <c r="I551" s="404"/>
      <c r="J551" s="404"/>
      <c r="K551" s="404"/>
      <c r="L551" s="420">
        <v>0</v>
      </c>
      <c r="M551" s="420"/>
      <c r="N551" s="421">
        <f t="shared" si="25"/>
        <v>0</v>
      </c>
    </row>
    <row r="552" spans="1:14">
      <c r="A552" s="203">
        <v>320</v>
      </c>
      <c r="B552" s="404">
        <v>200</v>
      </c>
      <c r="C552" s="404">
        <v>200</v>
      </c>
      <c r="D552" s="202">
        <v>600</v>
      </c>
      <c r="E552" s="202">
        <v>15</v>
      </c>
      <c r="F552" s="202">
        <v>0</v>
      </c>
      <c r="G552" s="440" t="s">
        <v>2858</v>
      </c>
      <c r="H552" s="412" t="s">
        <v>1149</v>
      </c>
      <c r="I552" s="404"/>
      <c r="J552" s="404"/>
      <c r="K552" s="404"/>
      <c r="L552" s="420">
        <v>0</v>
      </c>
      <c r="M552" s="420"/>
      <c r="N552" s="421">
        <f t="shared" si="25"/>
        <v>0</v>
      </c>
    </row>
    <row r="553" spans="1:14">
      <c r="A553" s="203">
        <v>320</v>
      </c>
      <c r="B553" s="404">
        <v>200</v>
      </c>
      <c r="C553" s="404">
        <v>200</v>
      </c>
      <c r="D553" s="202">
        <v>700</v>
      </c>
      <c r="E553" s="202">
        <v>0</v>
      </c>
      <c r="F553" s="202">
        <v>0</v>
      </c>
      <c r="G553" s="440" t="s">
        <v>2859</v>
      </c>
      <c r="H553" s="412" t="s">
        <v>1138</v>
      </c>
      <c r="I553" s="404"/>
      <c r="J553" s="404"/>
      <c r="K553" s="404"/>
      <c r="L553" s="420">
        <v>0</v>
      </c>
      <c r="M553" s="420"/>
      <c r="N553" s="421">
        <f t="shared" si="25"/>
        <v>0</v>
      </c>
    </row>
    <row r="554" spans="1:14" ht="25.5">
      <c r="A554" s="203">
        <v>320</v>
      </c>
      <c r="B554" s="404">
        <v>200</v>
      </c>
      <c r="C554" s="404">
        <v>201</v>
      </c>
      <c r="D554" s="202">
        <v>0</v>
      </c>
      <c r="E554" s="202">
        <v>0</v>
      </c>
      <c r="F554" s="202">
        <v>0</v>
      </c>
      <c r="G554" s="440" t="s">
        <v>2274</v>
      </c>
      <c r="H554" s="412" t="s">
        <v>2275</v>
      </c>
      <c r="I554" s="404" t="s">
        <v>1151</v>
      </c>
      <c r="J554" s="404"/>
      <c r="K554" s="404"/>
      <c r="L554" s="422">
        <v>0</v>
      </c>
      <c r="M554" s="422"/>
      <c r="N554" s="423">
        <f t="shared" si="25"/>
        <v>0</v>
      </c>
    </row>
    <row r="555" spans="1:14">
      <c r="A555" s="203">
        <v>320</v>
      </c>
      <c r="B555" s="404">
        <v>200</v>
      </c>
      <c r="C555" s="404">
        <v>201</v>
      </c>
      <c r="D555" s="202">
        <v>100</v>
      </c>
      <c r="E555" s="202">
        <v>0</v>
      </c>
      <c r="F555" s="202">
        <v>0</v>
      </c>
      <c r="G555" s="440" t="s">
        <v>2276</v>
      </c>
      <c r="H555" s="412" t="s">
        <v>1110</v>
      </c>
      <c r="I555" s="404"/>
      <c r="J555" s="404"/>
      <c r="K555" s="404"/>
      <c r="L555" s="420">
        <v>0</v>
      </c>
      <c r="M555" s="420"/>
      <c r="N555" s="421">
        <f t="shared" si="25"/>
        <v>0</v>
      </c>
    </row>
    <row r="556" spans="1:14">
      <c r="A556" s="203">
        <v>320</v>
      </c>
      <c r="B556" s="404">
        <v>200</v>
      </c>
      <c r="C556" s="404">
        <v>201</v>
      </c>
      <c r="D556" s="202">
        <v>200</v>
      </c>
      <c r="E556" s="202">
        <v>0</v>
      </c>
      <c r="F556" s="202">
        <v>0</v>
      </c>
      <c r="G556" s="440" t="s">
        <v>2277</v>
      </c>
      <c r="H556" s="412" t="s">
        <v>1146</v>
      </c>
      <c r="I556" s="404"/>
      <c r="J556" s="404"/>
      <c r="K556" s="404"/>
      <c r="L556" s="420">
        <v>0</v>
      </c>
      <c r="M556" s="420"/>
      <c r="N556" s="421">
        <f t="shared" si="25"/>
        <v>0</v>
      </c>
    </row>
    <row r="557" spans="1:14">
      <c r="A557" s="203">
        <v>320</v>
      </c>
      <c r="B557" s="404">
        <v>200</v>
      </c>
      <c r="C557" s="404">
        <v>201</v>
      </c>
      <c r="D557" s="202">
        <v>300</v>
      </c>
      <c r="E557" s="202">
        <v>0</v>
      </c>
      <c r="F557" s="202">
        <v>0</v>
      </c>
      <c r="G557" s="440" t="s">
        <v>2278</v>
      </c>
      <c r="H557" s="412" t="s">
        <v>1147</v>
      </c>
      <c r="I557" s="404"/>
      <c r="J557" s="404"/>
      <c r="K557" s="404"/>
      <c r="L557" s="420">
        <v>0</v>
      </c>
      <c r="M557" s="420"/>
      <c r="N557" s="421">
        <f t="shared" si="25"/>
        <v>0</v>
      </c>
    </row>
    <row r="558" spans="1:14">
      <c r="A558" s="203">
        <v>320</v>
      </c>
      <c r="B558" s="404">
        <v>200</v>
      </c>
      <c r="C558" s="404">
        <v>201</v>
      </c>
      <c r="D558" s="202">
        <v>301</v>
      </c>
      <c r="E558" s="202">
        <v>0</v>
      </c>
      <c r="F558" s="202">
        <v>0</v>
      </c>
      <c r="G558" s="440" t="s">
        <v>2279</v>
      </c>
      <c r="H558" s="412" t="s">
        <v>2280</v>
      </c>
      <c r="I558" s="404"/>
      <c r="J558" s="404"/>
      <c r="K558" s="404"/>
      <c r="L558" s="420">
        <v>0</v>
      </c>
      <c r="M558" s="420"/>
      <c r="N558" s="421">
        <f t="shared" si="25"/>
        <v>0</v>
      </c>
    </row>
    <row r="559" spans="1:14">
      <c r="A559" s="203">
        <v>320</v>
      </c>
      <c r="B559" s="404">
        <v>200</v>
      </c>
      <c r="C559" s="404">
        <v>201</v>
      </c>
      <c r="D559" s="202">
        <v>302</v>
      </c>
      <c r="E559" s="202">
        <v>0</v>
      </c>
      <c r="F559" s="202">
        <v>0</v>
      </c>
      <c r="G559" s="440" t="s">
        <v>2281</v>
      </c>
      <c r="H559" s="412" t="s">
        <v>2282</v>
      </c>
      <c r="I559" s="404"/>
      <c r="J559" s="404"/>
      <c r="K559" s="404"/>
      <c r="L559" s="420">
        <v>0</v>
      </c>
      <c r="M559" s="420"/>
      <c r="N559" s="421">
        <f t="shared" si="25"/>
        <v>0</v>
      </c>
    </row>
    <row r="560" spans="1:14">
      <c r="A560" s="203">
        <v>320</v>
      </c>
      <c r="B560" s="404">
        <v>200</v>
      </c>
      <c r="C560" s="404">
        <v>201</v>
      </c>
      <c r="D560" s="202">
        <v>400</v>
      </c>
      <c r="E560" s="202">
        <v>0</v>
      </c>
      <c r="F560" s="202">
        <v>0</v>
      </c>
      <c r="G560" s="440" t="s">
        <v>2283</v>
      </c>
      <c r="H560" s="412" t="s">
        <v>1148</v>
      </c>
      <c r="I560" s="404"/>
      <c r="J560" s="404"/>
      <c r="K560" s="404"/>
      <c r="L560" s="420">
        <v>0</v>
      </c>
      <c r="M560" s="420"/>
      <c r="N560" s="421">
        <f t="shared" si="25"/>
        <v>0</v>
      </c>
    </row>
    <row r="561" spans="1:14">
      <c r="A561" s="203">
        <v>320</v>
      </c>
      <c r="B561" s="404">
        <v>200</v>
      </c>
      <c r="C561" s="404">
        <v>201</v>
      </c>
      <c r="D561" s="202">
        <v>500</v>
      </c>
      <c r="E561" s="202">
        <v>0</v>
      </c>
      <c r="F561" s="202">
        <v>0</v>
      </c>
      <c r="G561" s="440" t="s">
        <v>2284</v>
      </c>
      <c r="H561" s="412" t="s">
        <v>1135</v>
      </c>
      <c r="I561" s="404"/>
      <c r="J561" s="404"/>
      <c r="K561" s="404"/>
      <c r="L561" s="420">
        <v>0</v>
      </c>
      <c r="M561" s="420"/>
      <c r="N561" s="421">
        <f t="shared" si="25"/>
        <v>0</v>
      </c>
    </row>
    <row r="562" spans="1:14">
      <c r="A562" s="203">
        <v>320</v>
      </c>
      <c r="B562" s="404">
        <v>200</v>
      </c>
      <c r="C562" s="404">
        <v>201</v>
      </c>
      <c r="D562" s="202">
        <v>600</v>
      </c>
      <c r="E562" s="202">
        <v>0</v>
      </c>
      <c r="F562" s="202">
        <v>0</v>
      </c>
      <c r="G562" s="440" t="s">
        <v>2285</v>
      </c>
      <c r="H562" s="412" t="s">
        <v>1118</v>
      </c>
      <c r="I562" s="404"/>
      <c r="J562" s="404"/>
      <c r="K562" s="404"/>
      <c r="L562" s="420">
        <v>0</v>
      </c>
      <c r="M562" s="420"/>
      <c r="N562" s="421">
        <f t="shared" si="25"/>
        <v>0</v>
      </c>
    </row>
    <row r="563" spans="1:14">
      <c r="A563" s="203">
        <v>320</v>
      </c>
      <c r="B563" s="404">
        <v>200</v>
      </c>
      <c r="C563" s="404">
        <v>201</v>
      </c>
      <c r="D563" s="202">
        <v>600</v>
      </c>
      <c r="E563" s="202">
        <v>5</v>
      </c>
      <c r="F563" s="202">
        <v>0</v>
      </c>
      <c r="G563" s="440" t="s">
        <v>2286</v>
      </c>
      <c r="H563" s="412" t="s">
        <v>1119</v>
      </c>
      <c r="I563" s="404"/>
      <c r="J563" s="404"/>
      <c r="K563" s="404"/>
      <c r="L563" s="420">
        <v>0</v>
      </c>
      <c r="M563" s="420"/>
      <c r="N563" s="421">
        <f t="shared" si="25"/>
        <v>0</v>
      </c>
    </row>
    <row r="564" spans="1:14">
      <c r="A564" s="203">
        <v>320</v>
      </c>
      <c r="B564" s="404">
        <v>200</v>
      </c>
      <c r="C564" s="404">
        <v>201</v>
      </c>
      <c r="D564" s="202">
        <v>600</v>
      </c>
      <c r="E564" s="202">
        <v>10</v>
      </c>
      <c r="F564" s="202">
        <v>0</v>
      </c>
      <c r="G564" s="440" t="s">
        <v>2287</v>
      </c>
      <c r="H564" s="412" t="s">
        <v>1120</v>
      </c>
      <c r="I564" s="404"/>
      <c r="J564" s="404"/>
      <c r="K564" s="404"/>
      <c r="L564" s="420">
        <v>0</v>
      </c>
      <c r="M564" s="420"/>
      <c r="N564" s="421">
        <f t="shared" si="25"/>
        <v>0</v>
      </c>
    </row>
    <row r="565" spans="1:14">
      <c r="A565" s="203">
        <v>320</v>
      </c>
      <c r="B565" s="404">
        <v>200</v>
      </c>
      <c r="C565" s="404">
        <v>201</v>
      </c>
      <c r="D565" s="202">
        <v>600</v>
      </c>
      <c r="E565" s="202">
        <v>15</v>
      </c>
      <c r="F565" s="202">
        <v>0</v>
      </c>
      <c r="G565" s="440" t="s">
        <v>2288</v>
      </c>
      <c r="H565" s="412" t="s">
        <v>1149</v>
      </c>
      <c r="I565" s="404"/>
      <c r="J565" s="404"/>
      <c r="K565" s="404"/>
      <c r="L565" s="420">
        <v>0</v>
      </c>
      <c r="M565" s="420"/>
      <c r="N565" s="421">
        <f t="shared" si="25"/>
        <v>0</v>
      </c>
    </row>
    <row r="566" spans="1:14">
      <c r="A566" s="203">
        <v>320</v>
      </c>
      <c r="B566" s="404">
        <v>200</v>
      </c>
      <c r="C566" s="404">
        <v>201</v>
      </c>
      <c r="D566" s="202">
        <v>700</v>
      </c>
      <c r="E566" s="202">
        <v>0</v>
      </c>
      <c r="F566" s="202">
        <v>0</v>
      </c>
      <c r="G566" s="440" t="s">
        <v>2289</v>
      </c>
      <c r="H566" s="412" t="s">
        <v>1138</v>
      </c>
      <c r="I566" s="404"/>
      <c r="J566" s="404"/>
      <c r="K566" s="404"/>
      <c r="L566" s="420">
        <v>0</v>
      </c>
      <c r="M566" s="420"/>
      <c r="N566" s="421">
        <f t="shared" si="25"/>
        <v>0</v>
      </c>
    </row>
    <row r="567" spans="1:14" ht="25.5">
      <c r="A567" s="203">
        <v>320</v>
      </c>
      <c r="B567" s="404">
        <v>200</v>
      </c>
      <c r="C567" s="404">
        <v>202</v>
      </c>
      <c r="D567" s="202">
        <v>0</v>
      </c>
      <c r="E567" s="202">
        <v>0</v>
      </c>
      <c r="F567" s="202">
        <v>0</v>
      </c>
      <c r="G567" s="440" t="s">
        <v>2290</v>
      </c>
      <c r="H567" s="412" t="s">
        <v>2291</v>
      </c>
      <c r="I567" s="404" t="s">
        <v>1151</v>
      </c>
      <c r="J567" s="404"/>
      <c r="K567" s="404"/>
      <c r="L567" s="422">
        <v>0</v>
      </c>
      <c r="M567" s="422"/>
      <c r="N567" s="423">
        <f t="shared" si="25"/>
        <v>0</v>
      </c>
    </row>
    <row r="568" spans="1:14">
      <c r="A568" s="203">
        <v>320</v>
      </c>
      <c r="B568" s="404">
        <v>200</v>
      </c>
      <c r="C568" s="404">
        <v>202</v>
      </c>
      <c r="D568" s="202">
        <v>100</v>
      </c>
      <c r="E568" s="202">
        <v>0</v>
      </c>
      <c r="F568" s="202">
        <v>0</v>
      </c>
      <c r="G568" s="440" t="s">
        <v>2292</v>
      </c>
      <c r="H568" s="412" t="s">
        <v>1110</v>
      </c>
      <c r="I568" s="404"/>
      <c r="J568" s="404"/>
      <c r="K568" s="404"/>
      <c r="L568" s="420">
        <v>0</v>
      </c>
      <c r="M568" s="420"/>
      <c r="N568" s="421">
        <f t="shared" si="25"/>
        <v>0</v>
      </c>
    </row>
    <row r="569" spans="1:14">
      <c r="A569" s="203">
        <v>320</v>
      </c>
      <c r="B569" s="404">
        <v>200</v>
      </c>
      <c r="C569" s="404">
        <v>202</v>
      </c>
      <c r="D569" s="202">
        <v>200</v>
      </c>
      <c r="E569" s="202">
        <v>0</v>
      </c>
      <c r="F569" s="202">
        <v>0</v>
      </c>
      <c r="G569" s="440" t="s">
        <v>2293</v>
      </c>
      <c r="H569" s="412" t="s">
        <v>1146</v>
      </c>
      <c r="I569" s="404"/>
      <c r="J569" s="404"/>
      <c r="K569" s="404"/>
      <c r="L569" s="420">
        <v>0</v>
      </c>
      <c r="M569" s="420"/>
      <c r="N569" s="421">
        <f t="shared" si="25"/>
        <v>0</v>
      </c>
    </row>
    <row r="570" spans="1:14">
      <c r="A570" s="203">
        <v>320</v>
      </c>
      <c r="B570" s="404">
        <v>200</v>
      </c>
      <c r="C570" s="404">
        <v>202</v>
      </c>
      <c r="D570" s="202">
        <v>300</v>
      </c>
      <c r="E570" s="202">
        <v>0</v>
      </c>
      <c r="F570" s="202">
        <v>0</v>
      </c>
      <c r="G570" s="440" t="s">
        <v>2294</v>
      </c>
      <c r="H570" s="412" t="s">
        <v>1147</v>
      </c>
      <c r="I570" s="404"/>
      <c r="J570" s="404"/>
      <c r="K570" s="404"/>
      <c r="L570" s="420">
        <v>0</v>
      </c>
      <c r="M570" s="420"/>
      <c r="N570" s="421">
        <f t="shared" si="25"/>
        <v>0</v>
      </c>
    </row>
    <row r="571" spans="1:14">
      <c r="A571" s="203">
        <v>320</v>
      </c>
      <c r="B571" s="404">
        <v>200</v>
      </c>
      <c r="C571" s="404">
        <v>202</v>
      </c>
      <c r="D571" s="202">
        <v>301</v>
      </c>
      <c r="E571" s="202">
        <v>0</v>
      </c>
      <c r="F571" s="202">
        <v>0</v>
      </c>
      <c r="G571" s="440" t="s">
        <v>2295</v>
      </c>
      <c r="H571" s="412" t="s">
        <v>2280</v>
      </c>
      <c r="I571" s="404"/>
      <c r="J571" s="404"/>
      <c r="K571" s="404"/>
      <c r="L571" s="420">
        <v>0</v>
      </c>
      <c r="M571" s="420"/>
      <c r="N571" s="421">
        <f t="shared" si="25"/>
        <v>0</v>
      </c>
    </row>
    <row r="572" spans="1:14">
      <c r="A572" s="203">
        <v>320</v>
      </c>
      <c r="B572" s="404">
        <v>200</v>
      </c>
      <c r="C572" s="404">
        <v>202</v>
      </c>
      <c r="D572" s="202">
        <v>302</v>
      </c>
      <c r="E572" s="202">
        <v>0</v>
      </c>
      <c r="F572" s="202">
        <v>0</v>
      </c>
      <c r="G572" s="440" t="s">
        <v>2296</v>
      </c>
      <c r="H572" s="412" t="s">
        <v>2282</v>
      </c>
      <c r="I572" s="404"/>
      <c r="J572" s="404"/>
      <c r="K572" s="404"/>
      <c r="L572" s="420">
        <v>0</v>
      </c>
      <c r="M572" s="420"/>
      <c r="N572" s="421">
        <f t="shared" si="25"/>
        <v>0</v>
      </c>
    </row>
    <row r="573" spans="1:14">
      <c r="A573" s="203">
        <v>320</v>
      </c>
      <c r="B573" s="404">
        <v>200</v>
      </c>
      <c r="C573" s="404">
        <v>202</v>
      </c>
      <c r="D573" s="202">
        <v>400</v>
      </c>
      <c r="E573" s="202">
        <v>0</v>
      </c>
      <c r="F573" s="202">
        <v>0</v>
      </c>
      <c r="G573" s="440" t="s">
        <v>2297</v>
      </c>
      <c r="H573" s="412" t="s">
        <v>1148</v>
      </c>
      <c r="I573" s="404"/>
      <c r="J573" s="404"/>
      <c r="K573" s="404"/>
      <c r="L573" s="420">
        <v>0</v>
      </c>
      <c r="M573" s="420"/>
      <c r="N573" s="421">
        <f t="shared" si="25"/>
        <v>0</v>
      </c>
    </row>
    <row r="574" spans="1:14">
      <c r="A574" s="203">
        <v>320</v>
      </c>
      <c r="B574" s="404">
        <v>200</v>
      </c>
      <c r="C574" s="404">
        <v>202</v>
      </c>
      <c r="D574" s="202">
        <v>500</v>
      </c>
      <c r="E574" s="202">
        <v>0</v>
      </c>
      <c r="F574" s="202">
        <v>0</v>
      </c>
      <c r="G574" s="440" t="s">
        <v>2298</v>
      </c>
      <c r="H574" s="412" t="s">
        <v>1135</v>
      </c>
      <c r="I574" s="404"/>
      <c r="J574" s="404"/>
      <c r="K574" s="404"/>
      <c r="L574" s="420">
        <v>0</v>
      </c>
      <c r="M574" s="420"/>
      <c r="N574" s="421">
        <f t="shared" si="25"/>
        <v>0</v>
      </c>
    </row>
    <row r="575" spans="1:14">
      <c r="A575" s="203">
        <v>320</v>
      </c>
      <c r="B575" s="404">
        <v>200</v>
      </c>
      <c r="C575" s="404">
        <v>202</v>
      </c>
      <c r="D575" s="202">
        <v>600</v>
      </c>
      <c r="E575" s="202">
        <v>0</v>
      </c>
      <c r="F575" s="202">
        <v>0</v>
      </c>
      <c r="G575" s="440" t="s">
        <v>2299</v>
      </c>
      <c r="H575" s="412" t="s">
        <v>1118</v>
      </c>
      <c r="I575" s="404"/>
      <c r="J575" s="404"/>
      <c r="K575" s="404"/>
      <c r="L575" s="420">
        <v>0</v>
      </c>
      <c r="M575" s="420"/>
      <c r="N575" s="421">
        <f t="shared" si="25"/>
        <v>0</v>
      </c>
    </row>
    <row r="576" spans="1:14">
      <c r="A576" s="203">
        <v>320</v>
      </c>
      <c r="B576" s="404">
        <v>200</v>
      </c>
      <c r="C576" s="404">
        <v>202</v>
      </c>
      <c r="D576" s="202">
        <v>600</v>
      </c>
      <c r="E576" s="202">
        <v>5</v>
      </c>
      <c r="F576" s="202">
        <v>0</v>
      </c>
      <c r="G576" s="440" t="s">
        <v>2300</v>
      </c>
      <c r="H576" s="412" t="s">
        <v>1119</v>
      </c>
      <c r="I576" s="404"/>
      <c r="J576" s="404"/>
      <c r="K576" s="404"/>
      <c r="L576" s="420">
        <v>0</v>
      </c>
      <c r="M576" s="420"/>
      <c r="N576" s="421">
        <f t="shared" si="25"/>
        <v>0</v>
      </c>
    </row>
    <row r="577" spans="1:14">
      <c r="A577" s="203">
        <v>320</v>
      </c>
      <c r="B577" s="404">
        <v>200</v>
      </c>
      <c r="C577" s="404">
        <v>202</v>
      </c>
      <c r="D577" s="202">
        <v>600</v>
      </c>
      <c r="E577" s="202">
        <v>10</v>
      </c>
      <c r="F577" s="202">
        <v>0</v>
      </c>
      <c r="G577" s="440" t="s">
        <v>2301</v>
      </c>
      <c r="H577" s="412" t="s">
        <v>1120</v>
      </c>
      <c r="I577" s="404"/>
      <c r="J577" s="404"/>
      <c r="K577" s="404"/>
      <c r="L577" s="420">
        <v>0</v>
      </c>
      <c r="M577" s="420"/>
      <c r="N577" s="421">
        <f t="shared" si="25"/>
        <v>0</v>
      </c>
    </row>
    <row r="578" spans="1:14">
      <c r="A578" s="203">
        <v>320</v>
      </c>
      <c r="B578" s="404">
        <v>200</v>
      </c>
      <c r="C578" s="404">
        <v>202</v>
      </c>
      <c r="D578" s="202">
        <v>600</v>
      </c>
      <c r="E578" s="202">
        <v>15</v>
      </c>
      <c r="F578" s="202">
        <v>0</v>
      </c>
      <c r="G578" s="440" t="s">
        <v>2302</v>
      </c>
      <c r="H578" s="412" t="s">
        <v>1149</v>
      </c>
      <c r="I578" s="404"/>
      <c r="J578" s="404"/>
      <c r="K578" s="404"/>
      <c r="L578" s="420">
        <v>0</v>
      </c>
      <c r="M578" s="420"/>
      <c r="N578" s="421">
        <f t="shared" si="25"/>
        <v>0</v>
      </c>
    </row>
    <row r="579" spans="1:14">
      <c r="A579" s="203">
        <v>320</v>
      </c>
      <c r="B579" s="404">
        <v>200</v>
      </c>
      <c r="C579" s="404">
        <v>202</v>
      </c>
      <c r="D579" s="202">
        <v>700</v>
      </c>
      <c r="E579" s="202">
        <v>0</v>
      </c>
      <c r="F579" s="202">
        <v>0</v>
      </c>
      <c r="G579" s="440" t="s">
        <v>2303</v>
      </c>
      <c r="H579" s="412" t="s">
        <v>1138</v>
      </c>
      <c r="I579" s="404"/>
      <c r="J579" s="404"/>
      <c r="K579" s="404"/>
      <c r="L579" s="420">
        <v>0</v>
      </c>
      <c r="M579" s="420"/>
      <c r="N579" s="421">
        <f t="shared" si="25"/>
        <v>0</v>
      </c>
    </row>
    <row r="580" spans="1:14">
      <c r="A580" s="203">
        <v>320</v>
      </c>
      <c r="B580" s="404">
        <v>200</v>
      </c>
      <c r="C580" s="202">
        <v>300</v>
      </c>
      <c r="D580" s="202">
        <v>0</v>
      </c>
      <c r="E580" s="202">
        <v>0</v>
      </c>
      <c r="F580" s="202">
        <v>0</v>
      </c>
      <c r="G580" s="412" t="s">
        <v>2860</v>
      </c>
      <c r="H580" s="412" t="s">
        <v>1152</v>
      </c>
      <c r="I580" s="404" t="s">
        <v>1153</v>
      </c>
      <c r="J580" s="404"/>
      <c r="K580" s="404"/>
      <c r="L580" s="420">
        <v>0</v>
      </c>
      <c r="M580" s="420"/>
      <c r="N580" s="421">
        <f t="shared" si="25"/>
        <v>0</v>
      </c>
    </row>
    <row r="581" spans="1:14">
      <c r="A581" s="200">
        <v>325</v>
      </c>
      <c r="B581" s="73">
        <v>0</v>
      </c>
      <c r="C581" s="73">
        <v>0</v>
      </c>
      <c r="D581" s="73">
        <v>0</v>
      </c>
      <c r="E581" s="73">
        <v>0</v>
      </c>
      <c r="F581" s="73">
        <v>0</v>
      </c>
      <c r="G581" s="428">
        <v>325</v>
      </c>
      <c r="H581" s="428" t="s">
        <v>1154</v>
      </c>
      <c r="I581" s="73" t="s">
        <v>1155</v>
      </c>
      <c r="J581" s="73"/>
      <c r="K581" s="73"/>
      <c r="L581" s="422">
        <v>0</v>
      </c>
      <c r="M581" s="422"/>
      <c r="N581" s="423"/>
    </row>
    <row r="582" spans="1:14">
      <c r="A582" s="203">
        <v>325</v>
      </c>
      <c r="B582" s="404">
        <v>100</v>
      </c>
      <c r="C582" s="404">
        <v>0</v>
      </c>
      <c r="D582" s="404">
        <v>0</v>
      </c>
      <c r="E582" s="404">
        <v>0</v>
      </c>
      <c r="F582" s="404">
        <v>0</v>
      </c>
      <c r="G582" s="413" t="s">
        <v>2861</v>
      </c>
      <c r="H582" s="413" t="s">
        <v>1156</v>
      </c>
      <c r="I582" s="404" t="s">
        <v>1157</v>
      </c>
      <c r="J582" s="403"/>
      <c r="K582" s="403"/>
      <c r="L582" s="422">
        <v>0</v>
      </c>
      <c r="M582" s="422"/>
      <c r="N582" s="423"/>
    </row>
    <row r="583" spans="1:14" ht="25.5">
      <c r="A583" s="203">
        <v>325</v>
      </c>
      <c r="B583" s="404">
        <v>100</v>
      </c>
      <c r="C583" s="404">
        <v>100</v>
      </c>
      <c r="D583" s="404">
        <v>0</v>
      </c>
      <c r="E583" s="404">
        <v>0</v>
      </c>
      <c r="F583" s="404">
        <v>0</v>
      </c>
      <c r="G583" s="413" t="s">
        <v>2862</v>
      </c>
      <c r="H583" s="413" t="s">
        <v>1158</v>
      </c>
      <c r="I583" s="404" t="s">
        <v>1159</v>
      </c>
      <c r="J583" s="403"/>
      <c r="K583" s="403"/>
      <c r="L583" s="422">
        <v>0</v>
      </c>
      <c r="M583" s="422"/>
      <c r="N583" s="423"/>
    </row>
    <row r="584" spans="1:14">
      <c r="A584" s="203">
        <v>325</v>
      </c>
      <c r="B584" s="404">
        <v>100</v>
      </c>
      <c r="C584" s="404">
        <v>100</v>
      </c>
      <c r="D584" s="202">
        <v>100</v>
      </c>
      <c r="E584" s="202">
        <v>0</v>
      </c>
      <c r="F584" s="202">
        <v>0</v>
      </c>
      <c r="G584" s="440" t="s">
        <v>2863</v>
      </c>
      <c r="H584" s="412" t="s">
        <v>1110</v>
      </c>
      <c r="I584" s="404"/>
      <c r="J584" s="404"/>
      <c r="K584" s="404"/>
      <c r="L584" s="420">
        <v>245221.59999999998</v>
      </c>
      <c r="M584" s="420">
        <v>230970.54</v>
      </c>
      <c r="N584" s="421">
        <f>+L584-M584</f>
        <v>14251.059999999969</v>
      </c>
    </row>
    <row r="585" spans="1:14">
      <c r="A585" s="203">
        <v>325</v>
      </c>
      <c r="B585" s="404">
        <v>100</v>
      </c>
      <c r="C585" s="404">
        <v>100</v>
      </c>
      <c r="D585" s="202">
        <v>200</v>
      </c>
      <c r="E585" s="202">
        <v>0</v>
      </c>
      <c r="F585" s="202">
        <v>0</v>
      </c>
      <c r="G585" s="440" t="s">
        <v>2864</v>
      </c>
      <c r="H585" s="412" t="s">
        <v>1111</v>
      </c>
      <c r="I585" s="404"/>
      <c r="J585" s="404"/>
      <c r="K585" s="404"/>
      <c r="L585" s="420">
        <v>85105.25</v>
      </c>
      <c r="M585" s="420">
        <v>99657.37</v>
      </c>
      <c r="N585" s="421">
        <f>+L585-M585</f>
        <v>-14552.119999999995</v>
      </c>
    </row>
    <row r="586" spans="1:14">
      <c r="A586" s="203">
        <v>325</v>
      </c>
      <c r="B586" s="404">
        <v>100</v>
      </c>
      <c r="C586" s="404">
        <v>100</v>
      </c>
      <c r="D586" s="202">
        <v>300</v>
      </c>
      <c r="E586" s="202">
        <v>0</v>
      </c>
      <c r="F586" s="202">
        <v>0</v>
      </c>
      <c r="G586" s="440" t="s">
        <v>2865</v>
      </c>
      <c r="H586" s="412" t="s">
        <v>1134</v>
      </c>
      <c r="I586" s="404"/>
      <c r="J586" s="404"/>
      <c r="K586" s="404"/>
      <c r="L586" s="420">
        <v>42151.05</v>
      </c>
      <c r="M586" s="420">
        <v>52635.75</v>
      </c>
      <c r="N586" s="421">
        <f>+L586-M586</f>
        <v>-10484.699999999997</v>
      </c>
    </row>
    <row r="587" spans="1:14">
      <c r="A587" s="203">
        <v>325</v>
      </c>
      <c r="B587" s="404">
        <v>100</v>
      </c>
      <c r="C587" s="404">
        <v>100</v>
      </c>
      <c r="D587" s="202">
        <v>400</v>
      </c>
      <c r="E587" s="202">
        <v>0</v>
      </c>
      <c r="F587" s="202">
        <v>0</v>
      </c>
      <c r="G587" s="440" t="s">
        <v>2866</v>
      </c>
      <c r="H587" s="412" t="s">
        <v>1135</v>
      </c>
      <c r="I587" s="404"/>
      <c r="J587" s="404"/>
      <c r="K587" s="404"/>
      <c r="L587" s="420">
        <v>0</v>
      </c>
      <c r="M587" s="420"/>
      <c r="N587" s="421">
        <f>+L587-M587</f>
        <v>0</v>
      </c>
    </row>
    <row r="588" spans="1:14">
      <c r="A588" s="203">
        <v>325</v>
      </c>
      <c r="B588" s="404">
        <v>100</v>
      </c>
      <c r="C588" s="404">
        <v>100</v>
      </c>
      <c r="D588" s="404">
        <v>500</v>
      </c>
      <c r="E588" s="404">
        <v>0</v>
      </c>
      <c r="F588" s="404">
        <v>0</v>
      </c>
      <c r="G588" s="441" t="s">
        <v>2867</v>
      </c>
      <c r="H588" s="413" t="s">
        <v>1118</v>
      </c>
      <c r="I588" s="404"/>
      <c r="J588" s="403"/>
      <c r="K588" s="403"/>
      <c r="L588" s="422">
        <v>0</v>
      </c>
      <c r="M588" s="422"/>
      <c r="N588" s="423"/>
    </row>
    <row r="589" spans="1:14">
      <c r="A589" s="203">
        <v>325</v>
      </c>
      <c r="B589" s="404">
        <v>100</v>
      </c>
      <c r="C589" s="404">
        <v>100</v>
      </c>
      <c r="D589" s="404">
        <v>500</v>
      </c>
      <c r="E589" s="202">
        <v>5</v>
      </c>
      <c r="F589" s="202">
        <v>0</v>
      </c>
      <c r="G589" s="440" t="s">
        <v>2868</v>
      </c>
      <c r="H589" s="412" t="s">
        <v>1119</v>
      </c>
      <c r="I589" s="404"/>
      <c r="J589" s="404"/>
      <c r="K589" s="404"/>
      <c r="L589" s="420">
        <v>0</v>
      </c>
      <c r="M589" s="420"/>
      <c r="N589" s="421">
        <f>+L589-M589</f>
        <v>0</v>
      </c>
    </row>
    <row r="590" spans="1:14">
      <c r="A590" s="203">
        <v>325</v>
      </c>
      <c r="B590" s="404">
        <v>100</v>
      </c>
      <c r="C590" s="404">
        <v>100</v>
      </c>
      <c r="D590" s="404">
        <v>500</v>
      </c>
      <c r="E590" s="202">
        <v>10</v>
      </c>
      <c r="F590" s="202">
        <v>0</v>
      </c>
      <c r="G590" s="440" t="s">
        <v>2869</v>
      </c>
      <c r="H590" s="412" t="s">
        <v>1120</v>
      </c>
      <c r="I590" s="404"/>
      <c r="J590" s="404"/>
      <c r="K590" s="404"/>
      <c r="L590" s="420">
        <v>0</v>
      </c>
      <c r="M590" s="420"/>
      <c r="N590" s="421">
        <f>+L590-M590</f>
        <v>0</v>
      </c>
    </row>
    <row r="591" spans="1:14" ht="25.5">
      <c r="A591" s="203">
        <v>325</v>
      </c>
      <c r="B591" s="404">
        <v>100</v>
      </c>
      <c r="C591" s="404">
        <v>100</v>
      </c>
      <c r="D591" s="404">
        <v>500</v>
      </c>
      <c r="E591" s="202">
        <v>15</v>
      </c>
      <c r="F591" s="202">
        <v>0</v>
      </c>
      <c r="G591" s="440" t="s">
        <v>2870</v>
      </c>
      <c r="H591" s="412" t="s">
        <v>1160</v>
      </c>
      <c r="I591" s="404"/>
      <c r="J591" s="404"/>
      <c r="K591" s="404"/>
      <c r="L591" s="420">
        <v>500</v>
      </c>
      <c r="M591" s="420"/>
      <c r="N591" s="421">
        <f>+L591-M591</f>
        <v>500</v>
      </c>
    </row>
    <row r="592" spans="1:14">
      <c r="A592" s="203">
        <v>325</v>
      </c>
      <c r="B592" s="404">
        <v>100</v>
      </c>
      <c r="C592" s="404">
        <v>100</v>
      </c>
      <c r="D592" s="202">
        <v>900</v>
      </c>
      <c r="E592" s="202">
        <v>0</v>
      </c>
      <c r="F592" s="202">
        <v>0</v>
      </c>
      <c r="G592" s="440" t="s">
        <v>2871</v>
      </c>
      <c r="H592" s="412" t="s">
        <v>1138</v>
      </c>
      <c r="I592" s="404"/>
      <c r="J592" s="404"/>
      <c r="K592" s="404"/>
      <c r="L592" s="420">
        <v>109880.98</v>
      </c>
      <c r="M592" s="420">
        <v>106058.27</v>
      </c>
      <c r="N592" s="421">
        <f>+L592-M592</f>
        <v>3822.7099999999919</v>
      </c>
    </row>
    <row r="593" spans="1:14" ht="25.5">
      <c r="A593" s="203">
        <v>325</v>
      </c>
      <c r="B593" s="404">
        <v>100</v>
      </c>
      <c r="C593" s="404">
        <v>200</v>
      </c>
      <c r="D593" s="404">
        <v>0</v>
      </c>
      <c r="E593" s="404">
        <v>0</v>
      </c>
      <c r="F593" s="404">
        <v>0</v>
      </c>
      <c r="G593" s="413" t="s">
        <v>2872</v>
      </c>
      <c r="H593" s="413" t="s">
        <v>1161</v>
      </c>
      <c r="I593" s="404" t="s">
        <v>1162</v>
      </c>
      <c r="J593" s="403"/>
      <c r="K593" s="403"/>
      <c r="L593" s="422">
        <v>0</v>
      </c>
      <c r="M593" s="422"/>
      <c r="N593" s="423"/>
    </row>
    <row r="594" spans="1:14">
      <c r="A594" s="203">
        <v>325</v>
      </c>
      <c r="B594" s="404">
        <v>100</v>
      </c>
      <c r="C594" s="404">
        <v>200</v>
      </c>
      <c r="D594" s="202">
        <v>100</v>
      </c>
      <c r="E594" s="202">
        <v>0</v>
      </c>
      <c r="F594" s="202">
        <v>0</v>
      </c>
      <c r="G594" s="440" t="s">
        <v>2873</v>
      </c>
      <c r="H594" s="412" t="s">
        <v>1110</v>
      </c>
      <c r="I594" s="404"/>
      <c r="J594" s="404"/>
      <c r="K594" s="404"/>
      <c r="L594" s="420">
        <v>0</v>
      </c>
      <c r="M594" s="420"/>
      <c r="N594" s="421">
        <f>+L594-M594</f>
        <v>0</v>
      </c>
    </row>
    <row r="595" spans="1:14">
      <c r="A595" s="203">
        <v>325</v>
      </c>
      <c r="B595" s="404">
        <v>100</v>
      </c>
      <c r="C595" s="404">
        <v>200</v>
      </c>
      <c r="D595" s="202">
        <v>200</v>
      </c>
      <c r="E595" s="202">
        <v>0</v>
      </c>
      <c r="F595" s="202">
        <v>0</v>
      </c>
      <c r="G595" s="440" t="s">
        <v>2874</v>
      </c>
      <c r="H595" s="412" t="s">
        <v>1111</v>
      </c>
      <c r="I595" s="404"/>
      <c r="J595" s="404"/>
      <c r="K595" s="404"/>
      <c r="L595" s="420">
        <v>0</v>
      </c>
      <c r="M595" s="420"/>
      <c r="N595" s="421">
        <f>+L595-M595</f>
        <v>0</v>
      </c>
    </row>
    <row r="596" spans="1:14">
      <c r="A596" s="203">
        <v>325</v>
      </c>
      <c r="B596" s="404">
        <v>100</v>
      </c>
      <c r="C596" s="404">
        <v>200</v>
      </c>
      <c r="D596" s="202">
        <v>300</v>
      </c>
      <c r="E596" s="202">
        <v>0</v>
      </c>
      <c r="F596" s="202">
        <v>0</v>
      </c>
      <c r="G596" s="440" t="s">
        <v>2875</v>
      </c>
      <c r="H596" s="412" t="s">
        <v>1134</v>
      </c>
      <c r="I596" s="404"/>
      <c r="J596" s="404"/>
      <c r="K596" s="404"/>
      <c r="L596" s="420">
        <v>0</v>
      </c>
      <c r="M596" s="420"/>
      <c r="N596" s="421">
        <f>+L596-M596</f>
        <v>0</v>
      </c>
    </row>
    <row r="597" spans="1:14">
      <c r="A597" s="203">
        <v>325</v>
      </c>
      <c r="B597" s="404">
        <v>100</v>
      </c>
      <c r="C597" s="404">
        <v>200</v>
      </c>
      <c r="D597" s="202">
        <v>400</v>
      </c>
      <c r="E597" s="202">
        <v>0</v>
      </c>
      <c r="F597" s="202">
        <v>0</v>
      </c>
      <c r="G597" s="440" t="s">
        <v>2876</v>
      </c>
      <c r="H597" s="412" t="s">
        <v>1135</v>
      </c>
      <c r="I597" s="404"/>
      <c r="J597" s="404"/>
      <c r="K597" s="404"/>
      <c r="L597" s="420">
        <v>0</v>
      </c>
      <c r="M597" s="420"/>
      <c r="N597" s="421">
        <f>+L597-M597</f>
        <v>0</v>
      </c>
    </row>
    <row r="598" spans="1:14">
      <c r="A598" s="203">
        <v>325</v>
      </c>
      <c r="B598" s="404">
        <v>100</v>
      </c>
      <c r="C598" s="404">
        <v>200</v>
      </c>
      <c r="D598" s="404">
        <v>500</v>
      </c>
      <c r="E598" s="404">
        <v>0</v>
      </c>
      <c r="F598" s="404">
        <v>0</v>
      </c>
      <c r="G598" s="441" t="s">
        <v>2877</v>
      </c>
      <c r="H598" s="413" t="s">
        <v>1118</v>
      </c>
      <c r="I598" s="404"/>
      <c r="J598" s="403"/>
      <c r="K598" s="403"/>
      <c r="L598" s="422">
        <v>0</v>
      </c>
      <c r="M598" s="422"/>
      <c r="N598" s="423"/>
    </row>
    <row r="599" spans="1:14">
      <c r="A599" s="203">
        <v>325</v>
      </c>
      <c r="B599" s="404">
        <v>100</v>
      </c>
      <c r="C599" s="404">
        <v>200</v>
      </c>
      <c r="D599" s="404">
        <v>500</v>
      </c>
      <c r="E599" s="202">
        <v>5</v>
      </c>
      <c r="F599" s="202">
        <v>0</v>
      </c>
      <c r="G599" s="440" t="s">
        <v>2878</v>
      </c>
      <c r="H599" s="412" t="s">
        <v>1119</v>
      </c>
      <c r="I599" s="404"/>
      <c r="J599" s="404"/>
      <c r="K599" s="404"/>
      <c r="L599" s="420">
        <v>0</v>
      </c>
      <c r="M599" s="420"/>
      <c r="N599" s="421">
        <f>+L599-M599</f>
        <v>0</v>
      </c>
    </row>
    <row r="600" spans="1:14">
      <c r="A600" s="203">
        <v>325</v>
      </c>
      <c r="B600" s="404">
        <v>100</v>
      </c>
      <c r="C600" s="404">
        <v>200</v>
      </c>
      <c r="D600" s="404">
        <v>500</v>
      </c>
      <c r="E600" s="202">
        <v>10</v>
      </c>
      <c r="F600" s="202">
        <v>0</v>
      </c>
      <c r="G600" s="440" t="s">
        <v>2879</v>
      </c>
      <c r="H600" s="412" t="s">
        <v>1120</v>
      </c>
      <c r="I600" s="404"/>
      <c r="J600" s="404"/>
      <c r="K600" s="404"/>
      <c r="L600" s="420">
        <v>0</v>
      </c>
      <c r="M600" s="420"/>
      <c r="N600" s="421">
        <f>+L600-M600</f>
        <v>0</v>
      </c>
    </row>
    <row r="601" spans="1:14" ht="25.5">
      <c r="A601" s="203">
        <v>325</v>
      </c>
      <c r="B601" s="404">
        <v>100</v>
      </c>
      <c r="C601" s="404">
        <v>200</v>
      </c>
      <c r="D601" s="404">
        <v>500</v>
      </c>
      <c r="E601" s="202">
        <v>15</v>
      </c>
      <c r="F601" s="202">
        <v>0</v>
      </c>
      <c r="G601" s="440" t="s">
        <v>2880</v>
      </c>
      <c r="H601" s="412" t="s">
        <v>1160</v>
      </c>
      <c r="I601" s="404"/>
      <c r="J601" s="404"/>
      <c r="K601" s="404"/>
      <c r="L601" s="420">
        <v>0</v>
      </c>
      <c r="M601" s="420"/>
      <c r="N601" s="421">
        <f>+L601-M601</f>
        <v>0</v>
      </c>
    </row>
    <row r="602" spans="1:14">
      <c r="A602" s="203">
        <v>325</v>
      </c>
      <c r="B602" s="404">
        <v>100</v>
      </c>
      <c r="C602" s="404">
        <v>200</v>
      </c>
      <c r="D602" s="202">
        <v>900</v>
      </c>
      <c r="E602" s="202">
        <v>0</v>
      </c>
      <c r="F602" s="202">
        <v>0</v>
      </c>
      <c r="G602" s="440" t="s">
        <v>2881</v>
      </c>
      <c r="H602" s="412" t="s">
        <v>1138</v>
      </c>
      <c r="I602" s="404"/>
      <c r="J602" s="404"/>
      <c r="K602" s="404"/>
      <c r="L602" s="420">
        <v>0</v>
      </c>
      <c r="M602" s="420"/>
      <c r="N602" s="421">
        <f>+L602-M602</f>
        <v>0</v>
      </c>
    </row>
    <row r="603" spans="1:14">
      <c r="A603" s="203">
        <v>325</v>
      </c>
      <c r="B603" s="404">
        <v>100</v>
      </c>
      <c r="C603" s="202">
        <v>300</v>
      </c>
      <c r="D603" s="202">
        <v>0</v>
      </c>
      <c r="E603" s="202">
        <v>0</v>
      </c>
      <c r="F603" s="202">
        <v>0</v>
      </c>
      <c r="G603" s="413" t="s">
        <v>2882</v>
      </c>
      <c r="H603" s="413" t="s">
        <v>1163</v>
      </c>
      <c r="I603" s="404" t="s">
        <v>1164</v>
      </c>
      <c r="J603" s="404"/>
      <c r="K603" s="404"/>
      <c r="L603" s="420">
        <v>0</v>
      </c>
      <c r="M603" s="420"/>
      <c r="N603" s="421">
        <f>+L603-M603</f>
        <v>0</v>
      </c>
    </row>
    <row r="604" spans="1:14">
      <c r="A604" s="203">
        <v>325</v>
      </c>
      <c r="B604" s="404">
        <v>200</v>
      </c>
      <c r="C604" s="404">
        <v>0</v>
      </c>
      <c r="D604" s="404">
        <v>0</v>
      </c>
      <c r="E604" s="404">
        <v>0</v>
      </c>
      <c r="F604" s="404">
        <v>0</v>
      </c>
      <c r="G604" s="413" t="s">
        <v>2883</v>
      </c>
      <c r="H604" s="413" t="s">
        <v>1165</v>
      </c>
      <c r="I604" s="404" t="s">
        <v>1166</v>
      </c>
      <c r="J604" s="403"/>
      <c r="K604" s="403"/>
      <c r="L604" s="422">
        <v>0</v>
      </c>
      <c r="M604" s="422"/>
      <c r="N604" s="423"/>
    </row>
    <row r="605" spans="1:14" ht="25.5">
      <c r="A605" s="203">
        <v>325</v>
      </c>
      <c r="B605" s="404">
        <v>200</v>
      </c>
      <c r="C605" s="404">
        <v>100</v>
      </c>
      <c r="D605" s="404">
        <v>0</v>
      </c>
      <c r="E605" s="404">
        <v>0</v>
      </c>
      <c r="F605" s="404">
        <v>0</v>
      </c>
      <c r="G605" s="413" t="s">
        <v>2884</v>
      </c>
      <c r="H605" s="413" t="s">
        <v>1167</v>
      </c>
      <c r="I605" s="404" t="s">
        <v>1168</v>
      </c>
      <c r="J605" s="403"/>
      <c r="K605" s="403"/>
      <c r="L605" s="422">
        <v>0</v>
      </c>
      <c r="M605" s="422"/>
      <c r="N605" s="423"/>
    </row>
    <row r="606" spans="1:14">
      <c r="A606" s="203">
        <v>325</v>
      </c>
      <c r="B606" s="404">
        <v>200</v>
      </c>
      <c r="C606" s="404">
        <v>100</v>
      </c>
      <c r="D606" s="202">
        <v>100</v>
      </c>
      <c r="E606" s="202">
        <v>0</v>
      </c>
      <c r="F606" s="202">
        <v>0</v>
      </c>
      <c r="G606" s="440" t="s">
        <v>2885</v>
      </c>
      <c r="H606" s="412" t="s">
        <v>1110</v>
      </c>
      <c r="I606" s="404"/>
      <c r="J606" s="404"/>
      <c r="K606" s="404"/>
      <c r="L606" s="420">
        <v>0</v>
      </c>
      <c r="M606" s="420"/>
      <c r="N606" s="421">
        <f t="shared" ref="N606:N612" si="26">+L606-M606</f>
        <v>0</v>
      </c>
    </row>
    <row r="607" spans="1:14">
      <c r="A607" s="203">
        <v>325</v>
      </c>
      <c r="B607" s="404">
        <v>200</v>
      </c>
      <c r="C607" s="404">
        <v>100</v>
      </c>
      <c r="D607" s="202">
        <v>200</v>
      </c>
      <c r="E607" s="202">
        <v>0</v>
      </c>
      <c r="F607" s="202">
        <v>0</v>
      </c>
      <c r="G607" s="440" t="s">
        <v>2886</v>
      </c>
      <c r="H607" s="412" t="s">
        <v>1146</v>
      </c>
      <c r="I607" s="404"/>
      <c r="J607" s="404"/>
      <c r="K607" s="404"/>
      <c r="L607" s="420">
        <v>0</v>
      </c>
      <c r="M607" s="420"/>
      <c r="N607" s="421">
        <f t="shared" si="26"/>
        <v>0</v>
      </c>
    </row>
    <row r="608" spans="1:14">
      <c r="A608" s="203">
        <v>325</v>
      </c>
      <c r="B608" s="404">
        <v>200</v>
      </c>
      <c r="C608" s="404">
        <v>100</v>
      </c>
      <c r="D608" s="202">
        <v>300</v>
      </c>
      <c r="E608" s="202">
        <v>0</v>
      </c>
      <c r="F608" s="202">
        <v>0</v>
      </c>
      <c r="G608" s="440" t="s">
        <v>2887</v>
      </c>
      <c r="H608" s="412" t="s">
        <v>1147</v>
      </c>
      <c r="I608" s="404"/>
      <c r="J608" s="404"/>
      <c r="K608" s="404"/>
      <c r="L608" s="420">
        <v>0</v>
      </c>
      <c r="M608" s="420"/>
      <c r="N608" s="421">
        <f t="shared" si="26"/>
        <v>0</v>
      </c>
    </row>
    <row r="609" spans="1:14">
      <c r="A609" s="203">
        <v>325</v>
      </c>
      <c r="B609" s="404">
        <v>200</v>
      </c>
      <c r="C609" s="404">
        <v>100</v>
      </c>
      <c r="D609" s="202">
        <v>301</v>
      </c>
      <c r="E609" s="202">
        <v>0</v>
      </c>
      <c r="F609" s="202">
        <v>0</v>
      </c>
      <c r="G609" s="440" t="s">
        <v>2304</v>
      </c>
      <c r="H609" s="412" t="s">
        <v>2269</v>
      </c>
      <c r="I609" s="404"/>
      <c r="J609" s="404"/>
      <c r="K609" s="404"/>
      <c r="L609" s="420">
        <v>0</v>
      </c>
      <c r="M609" s="420"/>
      <c r="N609" s="421">
        <f t="shared" si="26"/>
        <v>0</v>
      </c>
    </row>
    <row r="610" spans="1:14">
      <c r="A610" s="203">
        <v>325</v>
      </c>
      <c r="B610" s="404">
        <v>200</v>
      </c>
      <c r="C610" s="404">
        <v>100</v>
      </c>
      <c r="D610" s="202">
        <v>302</v>
      </c>
      <c r="E610" s="202">
        <v>0</v>
      </c>
      <c r="F610" s="202">
        <v>0</v>
      </c>
      <c r="G610" s="440" t="s">
        <v>2305</v>
      </c>
      <c r="H610" s="412" t="s">
        <v>2271</v>
      </c>
      <c r="I610" s="404"/>
      <c r="J610" s="404"/>
      <c r="K610" s="404"/>
      <c r="L610" s="420">
        <v>0</v>
      </c>
      <c r="M610" s="420"/>
      <c r="N610" s="421">
        <f t="shared" si="26"/>
        <v>0</v>
      </c>
    </row>
    <row r="611" spans="1:14">
      <c r="A611" s="203">
        <v>325</v>
      </c>
      <c r="B611" s="404">
        <v>200</v>
      </c>
      <c r="C611" s="404">
        <v>100</v>
      </c>
      <c r="D611" s="202">
        <v>400</v>
      </c>
      <c r="E611" s="202">
        <v>0</v>
      </c>
      <c r="F611" s="202">
        <v>0</v>
      </c>
      <c r="G611" s="440" t="s">
        <v>2888</v>
      </c>
      <c r="H611" s="412" t="s">
        <v>1148</v>
      </c>
      <c r="I611" s="404"/>
      <c r="J611" s="404"/>
      <c r="K611" s="404"/>
      <c r="L611" s="420">
        <v>0</v>
      </c>
      <c r="M611" s="420"/>
      <c r="N611" s="421">
        <f t="shared" si="26"/>
        <v>0</v>
      </c>
    </row>
    <row r="612" spans="1:14">
      <c r="A612" s="203">
        <v>325</v>
      </c>
      <c r="B612" s="404">
        <v>200</v>
      </c>
      <c r="C612" s="404">
        <v>100</v>
      </c>
      <c r="D612" s="202">
        <v>500</v>
      </c>
      <c r="E612" s="202">
        <v>0</v>
      </c>
      <c r="F612" s="202">
        <v>0</v>
      </c>
      <c r="G612" s="440" t="s">
        <v>2889</v>
      </c>
      <c r="H612" s="412" t="s">
        <v>1135</v>
      </c>
      <c r="I612" s="404"/>
      <c r="J612" s="404"/>
      <c r="K612" s="404"/>
      <c r="L612" s="420">
        <v>0</v>
      </c>
      <c r="M612" s="420"/>
      <c r="N612" s="421">
        <f t="shared" si="26"/>
        <v>0</v>
      </c>
    </row>
    <row r="613" spans="1:14">
      <c r="A613" s="203">
        <v>325</v>
      </c>
      <c r="B613" s="404">
        <v>200</v>
      </c>
      <c r="C613" s="404">
        <v>100</v>
      </c>
      <c r="D613" s="404">
        <v>600</v>
      </c>
      <c r="E613" s="404">
        <v>0</v>
      </c>
      <c r="F613" s="404">
        <v>0</v>
      </c>
      <c r="G613" s="441" t="s">
        <v>2890</v>
      </c>
      <c r="H613" s="413" t="s">
        <v>1118</v>
      </c>
      <c r="I613" s="404"/>
      <c r="J613" s="403"/>
      <c r="K613" s="403"/>
      <c r="L613" s="422">
        <v>0</v>
      </c>
      <c r="M613" s="422"/>
      <c r="N613" s="423"/>
    </row>
    <row r="614" spans="1:14">
      <c r="A614" s="203">
        <v>325</v>
      </c>
      <c r="B614" s="404">
        <v>200</v>
      </c>
      <c r="C614" s="404">
        <v>100</v>
      </c>
      <c r="D614" s="404">
        <v>600</v>
      </c>
      <c r="E614" s="202">
        <v>5</v>
      </c>
      <c r="F614" s="202">
        <v>0</v>
      </c>
      <c r="G614" s="440" t="s">
        <v>2891</v>
      </c>
      <c r="H614" s="412" t="s">
        <v>1119</v>
      </c>
      <c r="I614" s="404"/>
      <c r="J614" s="404"/>
      <c r="K614" s="404"/>
      <c r="L614" s="420">
        <v>0</v>
      </c>
      <c r="M614" s="420"/>
      <c r="N614" s="421">
        <f>+L614-M614</f>
        <v>0</v>
      </c>
    </row>
    <row r="615" spans="1:14">
      <c r="A615" s="203">
        <v>325</v>
      </c>
      <c r="B615" s="404">
        <v>200</v>
      </c>
      <c r="C615" s="404">
        <v>100</v>
      </c>
      <c r="D615" s="404">
        <v>600</v>
      </c>
      <c r="E615" s="202">
        <v>10</v>
      </c>
      <c r="F615" s="202">
        <v>0</v>
      </c>
      <c r="G615" s="440" t="s">
        <v>2892</v>
      </c>
      <c r="H615" s="412" t="s">
        <v>1120</v>
      </c>
      <c r="I615" s="404"/>
      <c r="J615" s="404"/>
      <c r="K615" s="404"/>
      <c r="L615" s="420">
        <v>0</v>
      </c>
      <c r="M615" s="420"/>
      <c r="N615" s="421">
        <f>+L615-M615</f>
        <v>0</v>
      </c>
    </row>
    <row r="616" spans="1:14">
      <c r="A616" s="203">
        <v>325</v>
      </c>
      <c r="B616" s="404">
        <v>200</v>
      </c>
      <c r="C616" s="404">
        <v>100</v>
      </c>
      <c r="D616" s="404">
        <v>600</v>
      </c>
      <c r="E616" s="202">
        <v>15</v>
      </c>
      <c r="F616" s="202">
        <v>0</v>
      </c>
      <c r="G616" s="440" t="s">
        <v>2893</v>
      </c>
      <c r="H616" s="412" t="s">
        <v>1149</v>
      </c>
      <c r="I616" s="404"/>
      <c r="J616" s="404"/>
      <c r="K616" s="404"/>
      <c r="L616" s="420">
        <v>0</v>
      </c>
      <c r="M616" s="420"/>
      <c r="N616" s="421">
        <f>+L616-M616</f>
        <v>0</v>
      </c>
    </row>
    <row r="617" spans="1:14">
      <c r="A617" s="203">
        <v>325</v>
      </c>
      <c r="B617" s="404">
        <v>200</v>
      </c>
      <c r="C617" s="404">
        <v>100</v>
      </c>
      <c r="D617" s="202">
        <v>900</v>
      </c>
      <c r="E617" s="202">
        <v>0</v>
      </c>
      <c r="F617" s="202">
        <v>0</v>
      </c>
      <c r="G617" s="440" t="s">
        <v>2894</v>
      </c>
      <c r="H617" s="412" t="s">
        <v>1138</v>
      </c>
      <c r="I617" s="404"/>
      <c r="J617" s="404"/>
      <c r="K617" s="404"/>
      <c r="L617" s="420">
        <v>0</v>
      </c>
      <c r="M617" s="420"/>
      <c r="N617" s="421">
        <f>+L617-M617</f>
        <v>0</v>
      </c>
    </row>
    <row r="618" spans="1:14" ht="25.5">
      <c r="A618" s="203">
        <v>325</v>
      </c>
      <c r="B618" s="404">
        <v>200</v>
      </c>
      <c r="C618" s="404">
        <v>200</v>
      </c>
      <c r="D618" s="404">
        <v>0</v>
      </c>
      <c r="E618" s="404">
        <v>0</v>
      </c>
      <c r="F618" s="404">
        <v>0</v>
      </c>
      <c r="G618" s="413" t="s">
        <v>2895</v>
      </c>
      <c r="H618" s="413" t="s">
        <v>1169</v>
      </c>
      <c r="I618" s="404" t="s">
        <v>1170</v>
      </c>
      <c r="J618" s="403"/>
      <c r="K618" s="403"/>
      <c r="L618" s="422">
        <v>0</v>
      </c>
      <c r="M618" s="422"/>
      <c r="N618" s="423"/>
    </row>
    <row r="619" spans="1:14">
      <c r="A619" s="203">
        <v>325</v>
      </c>
      <c r="B619" s="404">
        <v>200</v>
      </c>
      <c r="C619" s="404">
        <v>200</v>
      </c>
      <c r="D619" s="202">
        <v>100</v>
      </c>
      <c r="E619" s="202">
        <v>0</v>
      </c>
      <c r="F619" s="202">
        <v>0</v>
      </c>
      <c r="G619" s="440" t="s">
        <v>2896</v>
      </c>
      <c r="H619" s="412" t="s">
        <v>1110</v>
      </c>
      <c r="I619" s="404"/>
      <c r="J619" s="404"/>
      <c r="K619" s="404"/>
      <c r="L619" s="420">
        <v>0</v>
      </c>
      <c r="M619" s="420"/>
      <c r="N619" s="421">
        <f t="shared" ref="N619:N625" si="27">+L619-M619</f>
        <v>0</v>
      </c>
    </row>
    <row r="620" spans="1:14">
      <c r="A620" s="203">
        <v>325</v>
      </c>
      <c r="B620" s="404">
        <v>200</v>
      </c>
      <c r="C620" s="404">
        <v>200</v>
      </c>
      <c r="D620" s="202">
        <v>200</v>
      </c>
      <c r="E620" s="202">
        <v>0</v>
      </c>
      <c r="F620" s="202">
        <v>0</v>
      </c>
      <c r="G620" s="440" t="s">
        <v>2897</v>
      </c>
      <c r="H620" s="412" t="s">
        <v>1146</v>
      </c>
      <c r="I620" s="404"/>
      <c r="J620" s="404"/>
      <c r="K620" s="404"/>
      <c r="L620" s="420">
        <v>0</v>
      </c>
      <c r="M620" s="420"/>
      <c r="N620" s="421">
        <f t="shared" si="27"/>
        <v>0</v>
      </c>
    </row>
    <row r="621" spans="1:14">
      <c r="A621" s="203">
        <v>325</v>
      </c>
      <c r="B621" s="404">
        <v>200</v>
      </c>
      <c r="C621" s="404">
        <v>200</v>
      </c>
      <c r="D621" s="202">
        <v>300</v>
      </c>
      <c r="E621" s="202">
        <v>0</v>
      </c>
      <c r="F621" s="202">
        <v>0</v>
      </c>
      <c r="G621" s="440" t="s">
        <v>2898</v>
      </c>
      <c r="H621" s="412" t="s">
        <v>1147</v>
      </c>
      <c r="I621" s="404"/>
      <c r="J621" s="404"/>
      <c r="K621" s="404"/>
      <c r="L621" s="420">
        <v>0</v>
      </c>
      <c r="M621" s="420"/>
      <c r="N621" s="421">
        <f t="shared" si="27"/>
        <v>0</v>
      </c>
    </row>
    <row r="622" spans="1:14">
      <c r="A622" s="203">
        <v>325</v>
      </c>
      <c r="B622" s="404">
        <v>200</v>
      </c>
      <c r="C622" s="404">
        <v>200</v>
      </c>
      <c r="D622" s="202">
        <v>301</v>
      </c>
      <c r="E622" s="202">
        <v>0</v>
      </c>
      <c r="F622" s="202">
        <v>0</v>
      </c>
      <c r="G622" s="440" t="s">
        <v>2306</v>
      </c>
      <c r="H622" s="412" t="s">
        <v>2269</v>
      </c>
      <c r="I622" s="404"/>
      <c r="J622" s="404"/>
      <c r="K622" s="404"/>
      <c r="L622" s="420">
        <v>0</v>
      </c>
      <c r="M622" s="420"/>
      <c r="N622" s="421">
        <f t="shared" si="27"/>
        <v>0</v>
      </c>
    </row>
    <row r="623" spans="1:14">
      <c r="A623" s="203">
        <v>325</v>
      </c>
      <c r="B623" s="404">
        <v>200</v>
      </c>
      <c r="C623" s="404">
        <v>200</v>
      </c>
      <c r="D623" s="202">
        <v>302</v>
      </c>
      <c r="E623" s="202">
        <v>0</v>
      </c>
      <c r="F623" s="202">
        <v>0</v>
      </c>
      <c r="G623" s="440" t="s">
        <v>2307</v>
      </c>
      <c r="H623" s="412" t="s">
        <v>2271</v>
      </c>
      <c r="I623" s="404"/>
      <c r="J623" s="404"/>
      <c r="K623" s="404"/>
      <c r="L623" s="420">
        <v>0</v>
      </c>
      <c r="M623" s="420"/>
      <c r="N623" s="421">
        <f t="shared" si="27"/>
        <v>0</v>
      </c>
    </row>
    <row r="624" spans="1:14">
      <c r="A624" s="203">
        <v>325</v>
      </c>
      <c r="B624" s="404">
        <v>200</v>
      </c>
      <c r="C624" s="404">
        <v>200</v>
      </c>
      <c r="D624" s="202">
        <v>400</v>
      </c>
      <c r="E624" s="202">
        <v>0</v>
      </c>
      <c r="F624" s="202">
        <v>0</v>
      </c>
      <c r="G624" s="440" t="s">
        <v>2899</v>
      </c>
      <c r="H624" s="412" t="s">
        <v>1148</v>
      </c>
      <c r="I624" s="404"/>
      <c r="J624" s="404"/>
      <c r="K624" s="404"/>
      <c r="L624" s="420">
        <v>0</v>
      </c>
      <c r="M624" s="420"/>
      <c r="N624" s="421">
        <f t="shared" si="27"/>
        <v>0</v>
      </c>
    </row>
    <row r="625" spans="1:14">
      <c r="A625" s="203">
        <v>325</v>
      </c>
      <c r="B625" s="404">
        <v>200</v>
      </c>
      <c r="C625" s="404">
        <v>200</v>
      </c>
      <c r="D625" s="202">
        <v>500</v>
      </c>
      <c r="E625" s="202">
        <v>0</v>
      </c>
      <c r="F625" s="202">
        <v>0</v>
      </c>
      <c r="G625" s="440" t="s">
        <v>2900</v>
      </c>
      <c r="H625" s="412" t="s">
        <v>1135</v>
      </c>
      <c r="I625" s="404"/>
      <c r="J625" s="404"/>
      <c r="K625" s="404"/>
      <c r="L625" s="420">
        <v>0</v>
      </c>
      <c r="M625" s="420"/>
      <c r="N625" s="421">
        <f t="shared" si="27"/>
        <v>0</v>
      </c>
    </row>
    <row r="626" spans="1:14">
      <c r="A626" s="203">
        <v>325</v>
      </c>
      <c r="B626" s="404">
        <v>200</v>
      </c>
      <c r="C626" s="404">
        <v>200</v>
      </c>
      <c r="D626" s="404">
        <v>600</v>
      </c>
      <c r="E626" s="404">
        <v>0</v>
      </c>
      <c r="F626" s="404">
        <v>0</v>
      </c>
      <c r="G626" s="441" t="s">
        <v>2901</v>
      </c>
      <c r="H626" s="413" t="s">
        <v>1118</v>
      </c>
      <c r="I626" s="404"/>
      <c r="J626" s="403"/>
      <c r="K626" s="403"/>
      <c r="L626" s="422">
        <v>0</v>
      </c>
      <c r="M626" s="422"/>
      <c r="N626" s="423"/>
    </row>
    <row r="627" spans="1:14">
      <c r="A627" s="203">
        <v>325</v>
      </c>
      <c r="B627" s="404">
        <v>200</v>
      </c>
      <c r="C627" s="404">
        <v>200</v>
      </c>
      <c r="D627" s="404">
        <v>600</v>
      </c>
      <c r="E627" s="202">
        <v>5</v>
      </c>
      <c r="F627" s="202">
        <v>0</v>
      </c>
      <c r="G627" s="440" t="s">
        <v>2902</v>
      </c>
      <c r="H627" s="412" t="s">
        <v>1119</v>
      </c>
      <c r="I627" s="404"/>
      <c r="J627" s="404"/>
      <c r="K627" s="404"/>
      <c r="L627" s="420">
        <v>0</v>
      </c>
      <c r="M627" s="420"/>
      <c r="N627" s="421">
        <f>+L627-M627</f>
        <v>0</v>
      </c>
    </row>
    <row r="628" spans="1:14">
      <c r="A628" s="203">
        <v>325</v>
      </c>
      <c r="B628" s="404">
        <v>200</v>
      </c>
      <c r="C628" s="404">
        <v>200</v>
      </c>
      <c r="D628" s="404">
        <v>600</v>
      </c>
      <c r="E628" s="202">
        <v>10</v>
      </c>
      <c r="F628" s="202">
        <v>0</v>
      </c>
      <c r="G628" s="440" t="s">
        <v>2903</v>
      </c>
      <c r="H628" s="412" t="s">
        <v>1120</v>
      </c>
      <c r="I628" s="404"/>
      <c r="J628" s="404"/>
      <c r="K628" s="404"/>
      <c r="L628" s="420">
        <v>0</v>
      </c>
      <c r="M628" s="420"/>
      <c r="N628" s="421">
        <f>+L628-M628</f>
        <v>0</v>
      </c>
    </row>
    <row r="629" spans="1:14">
      <c r="A629" s="203">
        <v>325</v>
      </c>
      <c r="B629" s="404">
        <v>200</v>
      </c>
      <c r="C629" s="404">
        <v>200</v>
      </c>
      <c r="D629" s="404">
        <v>600</v>
      </c>
      <c r="E629" s="202">
        <v>15</v>
      </c>
      <c r="F629" s="202">
        <v>0</v>
      </c>
      <c r="G629" s="440" t="s">
        <v>2904</v>
      </c>
      <c r="H629" s="412" t="s">
        <v>1149</v>
      </c>
      <c r="I629" s="404"/>
      <c r="J629" s="404"/>
      <c r="K629" s="404"/>
      <c r="L629" s="420">
        <v>0</v>
      </c>
      <c r="M629" s="420"/>
      <c r="N629" s="421">
        <f>+L629-M629</f>
        <v>0</v>
      </c>
    </row>
    <row r="630" spans="1:14">
      <c r="A630" s="203">
        <v>325</v>
      </c>
      <c r="B630" s="404">
        <v>200</v>
      </c>
      <c r="C630" s="404">
        <v>200</v>
      </c>
      <c r="D630" s="202">
        <v>900</v>
      </c>
      <c r="E630" s="202">
        <v>0</v>
      </c>
      <c r="F630" s="202">
        <v>0</v>
      </c>
      <c r="G630" s="440" t="s">
        <v>2905</v>
      </c>
      <c r="H630" s="412" t="s">
        <v>1138</v>
      </c>
      <c r="I630" s="404"/>
      <c r="J630" s="404"/>
      <c r="K630" s="404"/>
      <c r="L630" s="420">
        <v>0</v>
      </c>
      <c r="M630" s="420"/>
      <c r="N630" s="421">
        <f>+L630-M630</f>
        <v>0</v>
      </c>
    </row>
    <row r="631" spans="1:14">
      <c r="A631" s="203">
        <v>325</v>
      </c>
      <c r="B631" s="404">
        <v>200</v>
      </c>
      <c r="C631" s="202">
        <v>300</v>
      </c>
      <c r="D631" s="202">
        <v>0</v>
      </c>
      <c r="E631" s="202">
        <v>0</v>
      </c>
      <c r="F631" s="202">
        <v>0</v>
      </c>
      <c r="G631" s="413" t="s">
        <v>2906</v>
      </c>
      <c r="H631" s="413" t="s">
        <v>1171</v>
      </c>
      <c r="I631" s="404" t="s">
        <v>1172</v>
      </c>
      <c r="J631" s="404"/>
      <c r="K631" s="404"/>
      <c r="L631" s="420">
        <v>0</v>
      </c>
      <c r="M631" s="420"/>
      <c r="N631" s="421">
        <f>+L631-M631</f>
        <v>0</v>
      </c>
    </row>
    <row r="632" spans="1:14">
      <c r="A632" s="200">
        <v>330</v>
      </c>
      <c r="B632" s="73">
        <v>0</v>
      </c>
      <c r="C632" s="73">
        <v>0</v>
      </c>
      <c r="D632" s="73">
        <v>0</v>
      </c>
      <c r="E632" s="73">
        <v>0</v>
      </c>
      <c r="F632" s="73">
        <v>0</v>
      </c>
      <c r="G632" s="428">
        <v>330</v>
      </c>
      <c r="H632" s="428" t="s">
        <v>1173</v>
      </c>
      <c r="I632" s="73" t="s">
        <v>1174</v>
      </c>
      <c r="J632" s="73"/>
      <c r="K632" s="73"/>
      <c r="L632" s="422">
        <v>0</v>
      </c>
      <c r="M632" s="422"/>
      <c r="N632" s="423"/>
    </row>
    <row r="633" spans="1:14">
      <c r="A633" s="203">
        <v>330</v>
      </c>
      <c r="B633" s="404">
        <v>100</v>
      </c>
      <c r="C633" s="404">
        <v>0</v>
      </c>
      <c r="D633" s="404">
        <v>0</v>
      </c>
      <c r="E633" s="404">
        <v>0</v>
      </c>
      <c r="F633" s="404">
        <v>0</v>
      </c>
      <c r="G633" s="413" t="s">
        <v>2907</v>
      </c>
      <c r="H633" s="413" t="s">
        <v>1175</v>
      </c>
      <c r="I633" s="404" t="s">
        <v>1176</v>
      </c>
      <c r="J633" s="403"/>
      <c r="K633" s="403"/>
      <c r="L633" s="422">
        <v>0</v>
      </c>
      <c r="M633" s="422"/>
      <c r="N633" s="423"/>
    </row>
    <row r="634" spans="1:14" ht="25.5">
      <c r="A634" s="203">
        <v>330</v>
      </c>
      <c r="B634" s="404">
        <v>100</v>
      </c>
      <c r="C634" s="404">
        <v>100</v>
      </c>
      <c r="D634" s="404">
        <v>0</v>
      </c>
      <c r="E634" s="404">
        <v>0</v>
      </c>
      <c r="F634" s="404">
        <v>0</v>
      </c>
      <c r="G634" s="413" t="s">
        <v>2908</v>
      </c>
      <c r="H634" s="413" t="s">
        <v>1177</v>
      </c>
      <c r="I634" s="404" t="s">
        <v>1178</v>
      </c>
      <c r="J634" s="403"/>
      <c r="K634" s="403"/>
      <c r="L634" s="422">
        <v>0</v>
      </c>
      <c r="M634" s="422"/>
      <c r="N634" s="423"/>
    </row>
    <row r="635" spans="1:14">
      <c r="A635" s="203">
        <v>330</v>
      </c>
      <c r="B635" s="404">
        <v>100</v>
      </c>
      <c r="C635" s="404">
        <v>100</v>
      </c>
      <c r="D635" s="202">
        <v>100</v>
      </c>
      <c r="E635" s="202">
        <v>0</v>
      </c>
      <c r="F635" s="202">
        <v>0</v>
      </c>
      <c r="G635" s="440" t="s">
        <v>2909</v>
      </c>
      <c r="H635" s="412" t="s">
        <v>1110</v>
      </c>
      <c r="I635" s="404"/>
      <c r="J635" s="404"/>
      <c r="K635" s="404"/>
      <c r="L635" s="420">
        <v>135795.78999999998</v>
      </c>
      <c r="M635" s="420">
        <v>109623.76</v>
      </c>
      <c r="N635" s="421">
        <f>+L635-M635</f>
        <v>26172.029999999984</v>
      </c>
    </row>
    <row r="636" spans="1:14">
      <c r="A636" s="203">
        <v>330</v>
      </c>
      <c r="B636" s="404">
        <v>100</v>
      </c>
      <c r="C636" s="404">
        <v>100</v>
      </c>
      <c r="D636" s="202">
        <v>200</v>
      </c>
      <c r="E636" s="202">
        <v>0</v>
      </c>
      <c r="F636" s="202">
        <v>0</v>
      </c>
      <c r="G636" s="440" t="s">
        <v>2910</v>
      </c>
      <c r="H636" s="412" t="s">
        <v>1111</v>
      </c>
      <c r="I636" s="404"/>
      <c r="J636" s="404"/>
      <c r="K636" s="404"/>
      <c r="L636" s="420">
        <v>51063.15</v>
      </c>
      <c r="M636" s="420">
        <v>49042.73</v>
      </c>
      <c r="N636" s="421">
        <f>+L636-M636</f>
        <v>2020.4199999999983</v>
      </c>
    </row>
    <row r="637" spans="1:14">
      <c r="A637" s="203">
        <v>330</v>
      </c>
      <c r="B637" s="404">
        <v>100</v>
      </c>
      <c r="C637" s="404">
        <v>100</v>
      </c>
      <c r="D637" s="202">
        <v>300</v>
      </c>
      <c r="E637" s="202">
        <v>0</v>
      </c>
      <c r="F637" s="202">
        <v>0</v>
      </c>
      <c r="G637" s="440" t="s">
        <v>2911</v>
      </c>
      <c r="H637" s="412" t="s">
        <v>1134</v>
      </c>
      <c r="I637" s="404"/>
      <c r="J637" s="404"/>
      <c r="K637" s="404"/>
      <c r="L637" s="420">
        <v>25290.63</v>
      </c>
      <c r="M637" s="420">
        <v>24081.45</v>
      </c>
      <c r="N637" s="421">
        <f>+L637-M637</f>
        <v>1209.1800000000003</v>
      </c>
    </row>
    <row r="638" spans="1:14">
      <c r="A638" s="203">
        <v>330</v>
      </c>
      <c r="B638" s="404">
        <v>100</v>
      </c>
      <c r="C638" s="404">
        <v>100</v>
      </c>
      <c r="D638" s="202">
        <v>400</v>
      </c>
      <c r="E638" s="202">
        <v>0</v>
      </c>
      <c r="F638" s="202">
        <v>0</v>
      </c>
      <c r="G638" s="440" t="s">
        <v>2912</v>
      </c>
      <c r="H638" s="412" t="s">
        <v>1135</v>
      </c>
      <c r="I638" s="404"/>
      <c r="J638" s="404"/>
      <c r="K638" s="404"/>
      <c r="L638" s="420">
        <v>0</v>
      </c>
      <c r="M638" s="420"/>
      <c r="N638" s="421">
        <f>+L638-M638</f>
        <v>0</v>
      </c>
    </row>
    <row r="639" spans="1:14">
      <c r="A639" s="203">
        <v>330</v>
      </c>
      <c r="B639" s="404">
        <v>100</v>
      </c>
      <c r="C639" s="404">
        <v>100</v>
      </c>
      <c r="D639" s="404">
        <v>500</v>
      </c>
      <c r="E639" s="404">
        <v>0</v>
      </c>
      <c r="F639" s="404">
        <v>0</v>
      </c>
      <c r="G639" s="441" t="s">
        <v>2913</v>
      </c>
      <c r="H639" s="413" t="s">
        <v>1118</v>
      </c>
      <c r="I639" s="404"/>
      <c r="J639" s="403"/>
      <c r="K639" s="403"/>
      <c r="L639" s="422">
        <v>0</v>
      </c>
      <c r="M639" s="422"/>
      <c r="N639" s="423"/>
    </row>
    <row r="640" spans="1:14">
      <c r="A640" s="203">
        <v>330</v>
      </c>
      <c r="B640" s="404">
        <v>100</v>
      </c>
      <c r="C640" s="404">
        <v>100</v>
      </c>
      <c r="D640" s="404">
        <v>500</v>
      </c>
      <c r="E640" s="202">
        <v>5</v>
      </c>
      <c r="F640" s="202">
        <v>0</v>
      </c>
      <c r="G640" s="440" t="s">
        <v>2914</v>
      </c>
      <c r="H640" s="412" t="s">
        <v>1119</v>
      </c>
      <c r="I640" s="404"/>
      <c r="J640" s="404"/>
      <c r="K640" s="404"/>
      <c r="L640" s="420">
        <v>0</v>
      </c>
      <c r="M640" s="420"/>
      <c r="N640" s="421">
        <f>+L640-M640</f>
        <v>0</v>
      </c>
    </row>
    <row r="641" spans="1:14">
      <c r="A641" s="203">
        <v>330</v>
      </c>
      <c r="B641" s="404">
        <v>100</v>
      </c>
      <c r="C641" s="404">
        <v>100</v>
      </c>
      <c r="D641" s="404">
        <v>500</v>
      </c>
      <c r="E641" s="202">
        <v>10</v>
      </c>
      <c r="F641" s="202">
        <v>0</v>
      </c>
      <c r="G641" s="440" t="s">
        <v>2915</v>
      </c>
      <c r="H641" s="412" t="s">
        <v>1120</v>
      </c>
      <c r="I641" s="404"/>
      <c r="J641" s="404"/>
      <c r="K641" s="404"/>
      <c r="L641" s="420">
        <v>0</v>
      </c>
      <c r="M641" s="420"/>
      <c r="N641" s="421">
        <f>+L641-M641</f>
        <v>0</v>
      </c>
    </row>
    <row r="642" spans="1:14">
      <c r="A642" s="203">
        <v>330</v>
      </c>
      <c r="B642" s="404">
        <v>100</v>
      </c>
      <c r="C642" s="404">
        <v>100</v>
      </c>
      <c r="D642" s="404">
        <v>500</v>
      </c>
      <c r="E642" s="202">
        <v>15</v>
      </c>
      <c r="F642" s="202">
        <v>0</v>
      </c>
      <c r="G642" s="440" t="s">
        <v>2916</v>
      </c>
      <c r="H642" s="412" t="s">
        <v>1179</v>
      </c>
      <c r="I642" s="404"/>
      <c r="J642" s="404"/>
      <c r="K642" s="404"/>
      <c r="L642" s="420">
        <v>0</v>
      </c>
      <c r="M642" s="420"/>
      <c r="N642" s="421">
        <f>+L642-M642</f>
        <v>0</v>
      </c>
    </row>
    <row r="643" spans="1:14">
      <c r="A643" s="203">
        <v>330</v>
      </c>
      <c r="B643" s="404">
        <v>100</v>
      </c>
      <c r="C643" s="404">
        <v>100</v>
      </c>
      <c r="D643" s="202">
        <v>900</v>
      </c>
      <c r="E643" s="202">
        <v>0</v>
      </c>
      <c r="F643" s="202">
        <v>0</v>
      </c>
      <c r="G643" s="440" t="s">
        <v>2917</v>
      </c>
      <c r="H643" s="412" t="s">
        <v>1138</v>
      </c>
      <c r="I643" s="404"/>
      <c r="J643" s="404"/>
      <c r="K643" s="404"/>
      <c r="L643" s="420">
        <v>62584.12</v>
      </c>
      <c r="M643" s="420">
        <v>52543.26</v>
      </c>
      <c r="N643" s="421">
        <f>+L643-M643</f>
        <v>10040.86</v>
      </c>
    </row>
    <row r="644" spans="1:14" ht="25.5">
      <c r="A644" s="203">
        <v>330</v>
      </c>
      <c r="B644" s="404">
        <v>100</v>
      </c>
      <c r="C644" s="404">
        <v>200</v>
      </c>
      <c r="D644" s="404">
        <v>0</v>
      </c>
      <c r="E644" s="404">
        <v>0</v>
      </c>
      <c r="F644" s="404">
        <v>0</v>
      </c>
      <c r="G644" s="413" t="s">
        <v>2918</v>
      </c>
      <c r="H644" s="413" t="s">
        <v>1180</v>
      </c>
      <c r="I644" s="404" t="s">
        <v>1181</v>
      </c>
      <c r="J644" s="403"/>
      <c r="K644" s="403"/>
      <c r="L644" s="422">
        <v>0</v>
      </c>
      <c r="M644" s="422"/>
      <c r="N644" s="423"/>
    </row>
    <row r="645" spans="1:14">
      <c r="A645" s="203">
        <v>330</v>
      </c>
      <c r="B645" s="404">
        <v>100</v>
      </c>
      <c r="C645" s="404">
        <v>200</v>
      </c>
      <c r="D645" s="202">
        <v>100</v>
      </c>
      <c r="E645" s="202">
        <v>0</v>
      </c>
      <c r="F645" s="202">
        <v>0</v>
      </c>
      <c r="G645" s="440" t="s">
        <v>2919</v>
      </c>
      <c r="H645" s="412" t="s">
        <v>1110</v>
      </c>
      <c r="I645" s="404"/>
      <c r="J645" s="404"/>
      <c r="K645" s="404"/>
      <c r="L645" s="420">
        <v>0</v>
      </c>
      <c r="M645" s="420">
        <v>23959.279999999999</v>
      </c>
      <c r="N645" s="421">
        <f>+L645-M645</f>
        <v>-23959.279999999999</v>
      </c>
    </row>
    <row r="646" spans="1:14">
      <c r="A646" s="203">
        <v>330</v>
      </c>
      <c r="B646" s="404">
        <v>100</v>
      </c>
      <c r="C646" s="404">
        <v>200</v>
      </c>
      <c r="D646" s="202">
        <v>200</v>
      </c>
      <c r="E646" s="202">
        <v>0</v>
      </c>
      <c r="F646" s="202">
        <v>0</v>
      </c>
      <c r="G646" s="440" t="s">
        <v>2920</v>
      </c>
      <c r="H646" s="412" t="s">
        <v>1111</v>
      </c>
      <c r="I646" s="404"/>
      <c r="J646" s="404"/>
      <c r="K646" s="404"/>
      <c r="L646" s="420">
        <v>0</v>
      </c>
      <c r="M646" s="420">
        <v>2951.7</v>
      </c>
      <c r="N646" s="421">
        <f>+L646-M646</f>
        <v>-2951.7</v>
      </c>
    </row>
    <row r="647" spans="1:14">
      <c r="A647" s="203">
        <v>330</v>
      </c>
      <c r="B647" s="404">
        <v>100</v>
      </c>
      <c r="C647" s="404">
        <v>200</v>
      </c>
      <c r="D647" s="202">
        <v>300</v>
      </c>
      <c r="E647" s="202">
        <v>0</v>
      </c>
      <c r="F647" s="202">
        <v>0</v>
      </c>
      <c r="G647" s="440" t="s">
        <v>2921</v>
      </c>
      <c r="H647" s="412" t="s">
        <v>1134</v>
      </c>
      <c r="I647" s="404"/>
      <c r="J647" s="404"/>
      <c r="K647" s="404"/>
      <c r="L647" s="420">
        <v>0</v>
      </c>
      <c r="M647" s="420">
        <v>7500</v>
      </c>
      <c r="N647" s="421">
        <f>+L647-M647</f>
        <v>-7500</v>
      </c>
    </row>
    <row r="648" spans="1:14">
      <c r="A648" s="203">
        <v>330</v>
      </c>
      <c r="B648" s="404">
        <v>100</v>
      </c>
      <c r="C648" s="404">
        <v>200</v>
      </c>
      <c r="D648" s="202">
        <v>400</v>
      </c>
      <c r="E648" s="202">
        <v>0</v>
      </c>
      <c r="F648" s="202">
        <v>0</v>
      </c>
      <c r="G648" s="440" t="s">
        <v>2922</v>
      </c>
      <c r="H648" s="412" t="s">
        <v>1135</v>
      </c>
      <c r="I648" s="404"/>
      <c r="J648" s="404"/>
      <c r="K648" s="404"/>
      <c r="L648" s="420">
        <v>0</v>
      </c>
      <c r="M648" s="420"/>
      <c r="N648" s="421">
        <f>+L648-M648</f>
        <v>0</v>
      </c>
    </row>
    <row r="649" spans="1:14">
      <c r="A649" s="203">
        <v>330</v>
      </c>
      <c r="B649" s="404">
        <v>100</v>
      </c>
      <c r="C649" s="404">
        <v>200</v>
      </c>
      <c r="D649" s="404">
        <v>500</v>
      </c>
      <c r="E649" s="404">
        <v>0</v>
      </c>
      <c r="F649" s="404">
        <v>0</v>
      </c>
      <c r="G649" s="441" t="s">
        <v>2923</v>
      </c>
      <c r="H649" s="413" t="s">
        <v>1118</v>
      </c>
      <c r="I649" s="404"/>
      <c r="J649" s="403"/>
      <c r="K649" s="403"/>
      <c r="L649" s="422">
        <v>0</v>
      </c>
      <c r="M649" s="422"/>
      <c r="N649" s="423"/>
    </row>
    <row r="650" spans="1:14">
      <c r="A650" s="203">
        <v>330</v>
      </c>
      <c r="B650" s="404">
        <v>100</v>
      </c>
      <c r="C650" s="404">
        <v>200</v>
      </c>
      <c r="D650" s="404">
        <v>500</v>
      </c>
      <c r="E650" s="202">
        <v>5</v>
      </c>
      <c r="F650" s="202">
        <v>0</v>
      </c>
      <c r="G650" s="440" t="s">
        <v>2924</v>
      </c>
      <c r="H650" s="412" t="s">
        <v>1119</v>
      </c>
      <c r="I650" s="404"/>
      <c r="J650" s="404"/>
      <c r="K650" s="404"/>
      <c r="L650" s="420">
        <v>0</v>
      </c>
      <c r="M650" s="420"/>
      <c r="N650" s="421">
        <f>+L650-M650</f>
        <v>0</v>
      </c>
    </row>
    <row r="651" spans="1:14">
      <c r="A651" s="203">
        <v>330</v>
      </c>
      <c r="B651" s="404">
        <v>100</v>
      </c>
      <c r="C651" s="404">
        <v>200</v>
      </c>
      <c r="D651" s="404">
        <v>500</v>
      </c>
      <c r="E651" s="202">
        <v>10</v>
      </c>
      <c r="F651" s="202">
        <v>0</v>
      </c>
      <c r="G651" s="440" t="s">
        <v>2925</v>
      </c>
      <c r="H651" s="412" t="s">
        <v>1120</v>
      </c>
      <c r="I651" s="404"/>
      <c r="J651" s="404"/>
      <c r="K651" s="404"/>
      <c r="L651" s="420">
        <v>0</v>
      </c>
      <c r="M651" s="420"/>
      <c r="N651" s="421">
        <f>+L651-M651</f>
        <v>0</v>
      </c>
    </row>
    <row r="652" spans="1:14">
      <c r="A652" s="203">
        <v>330</v>
      </c>
      <c r="B652" s="404">
        <v>100</v>
      </c>
      <c r="C652" s="404">
        <v>200</v>
      </c>
      <c r="D652" s="404">
        <v>500</v>
      </c>
      <c r="E652" s="202">
        <v>15</v>
      </c>
      <c r="F652" s="202">
        <v>0</v>
      </c>
      <c r="G652" s="440" t="s">
        <v>2926</v>
      </c>
      <c r="H652" s="412" t="s">
        <v>1179</v>
      </c>
      <c r="I652" s="404"/>
      <c r="J652" s="404"/>
      <c r="K652" s="404"/>
      <c r="L652" s="420">
        <v>0</v>
      </c>
      <c r="M652" s="420"/>
      <c r="N652" s="421">
        <f>+L652-M652</f>
        <v>0</v>
      </c>
    </row>
    <row r="653" spans="1:14">
      <c r="A653" s="203">
        <v>330</v>
      </c>
      <c r="B653" s="404">
        <v>100</v>
      </c>
      <c r="C653" s="404">
        <v>200</v>
      </c>
      <c r="D653" s="202">
        <v>900</v>
      </c>
      <c r="E653" s="202">
        <v>0</v>
      </c>
      <c r="F653" s="202">
        <v>0</v>
      </c>
      <c r="G653" s="440" t="s">
        <v>2927</v>
      </c>
      <c r="H653" s="412" t="s">
        <v>1138</v>
      </c>
      <c r="I653" s="404"/>
      <c r="J653" s="404"/>
      <c r="K653" s="404"/>
      <c r="L653" s="420">
        <v>0</v>
      </c>
      <c r="M653" s="420">
        <v>10230.459999999999</v>
      </c>
      <c r="N653" s="421">
        <f>+L653-M653</f>
        <v>-10230.459999999999</v>
      </c>
    </row>
    <row r="654" spans="1:14">
      <c r="A654" s="203">
        <v>330</v>
      </c>
      <c r="B654" s="404">
        <v>100</v>
      </c>
      <c r="C654" s="202">
        <v>300</v>
      </c>
      <c r="D654" s="202">
        <v>0</v>
      </c>
      <c r="E654" s="202">
        <v>0</v>
      </c>
      <c r="F654" s="202">
        <v>0</v>
      </c>
      <c r="G654" s="413" t="s">
        <v>2928</v>
      </c>
      <c r="H654" s="413" t="s">
        <v>1182</v>
      </c>
      <c r="I654" s="404" t="s">
        <v>1183</v>
      </c>
      <c r="J654" s="404"/>
      <c r="K654" s="404"/>
      <c r="L654" s="420">
        <v>0</v>
      </c>
      <c r="M654" s="420"/>
      <c r="N654" s="421">
        <f>+L654-M654</f>
        <v>0</v>
      </c>
    </row>
    <row r="655" spans="1:14">
      <c r="A655" s="203">
        <v>330</v>
      </c>
      <c r="B655" s="404">
        <v>200</v>
      </c>
      <c r="C655" s="404">
        <v>0</v>
      </c>
      <c r="D655" s="404">
        <v>0</v>
      </c>
      <c r="E655" s="404">
        <v>0</v>
      </c>
      <c r="F655" s="404">
        <v>0</v>
      </c>
      <c r="G655" s="413" t="s">
        <v>2929</v>
      </c>
      <c r="H655" s="413" t="s">
        <v>1184</v>
      </c>
      <c r="I655" s="404" t="s">
        <v>1185</v>
      </c>
      <c r="J655" s="403"/>
      <c r="K655" s="403"/>
      <c r="L655" s="422">
        <v>0</v>
      </c>
      <c r="M655" s="422"/>
      <c r="N655" s="423"/>
    </row>
    <row r="656" spans="1:14" ht="25.5">
      <c r="A656" s="203">
        <v>330</v>
      </c>
      <c r="B656" s="404">
        <v>200</v>
      </c>
      <c r="C656" s="404">
        <v>100</v>
      </c>
      <c r="D656" s="404">
        <v>0</v>
      </c>
      <c r="E656" s="404">
        <v>0</v>
      </c>
      <c r="F656" s="404">
        <v>0</v>
      </c>
      <c r="G656" s="413" t="s">
        <v>2930</v>
      </c>
      <c r="H656" s="413" t="s">
        <v>1186</v>
      </c>
      <c r="I656" s="404" t="s">
        <v>1187</v>
      </c>
      <c r="J656" s="403"/>
      <c r="K656" s="403"/>
      <c r="L656" s="422">
        <v>0</v>
      </c>
      <c r="M656" s="422"/>
      <c r="N656" s="423"/>
    </row>
    <row r="657" spans="1:14">
      <c r="A657" s="203">
        <v>330</v>
      </c>
      <c r="B657" s="404">
        <v>200</v>
      </c>
      <c r="C657" s="404">
        <v>100</v>
      </c>
      <c r="D657" s="202">
        <v>100</v>
      </c>
      <c r="E657" s="202">
        <v>0</v>
      </c>
      <c r="F657" s="202">
        <v>0</v>
      </c>
      <c r="G657" s="440" t="s">
        <v>2931</v>
      </c>
      <c r="H657" s="412" t="s">
        <v>1110</v>
      </c>
      <c r="I657" s="404"/>
      <c r="J657" s="404"/>
      <c r="K657" s="404"/>
      <c r="L657" s="420">
        <v>297278.64</v>
      </c>
      <c r="M657" s="420">
        <v>235631.51</v>
      </c>
      <c r="N657" s="421">
        <f t="shared" ref="N657:N663" si="28">+L657-M657</f>
        <v>61647.130000000005</v>
      </c>
    </row>
    <row r="658" spans="1:14">
      <c r="A658" s="203">
        <v>330</v>
      </c>
      <c r="B658" s="404">
        <v>200</v>
      </c>
      <c r="C658" s="404">
        <v>100</v>
      </c>
      <c r="D658" s="202">
        <v>200</v>
      </c>
      <c r="E658" s="202">
        <v>0</v>
      </c>
      <c r="F658" s="202">
        <v>0</v>
      </c>
      <c r="G658" s="440" t="s">
        <v>2932</v>
      </c>
      <c r="H658" s="412" t="s">
        <v>1146</v>
      </c>
      <c r="I658" s="404"/>
      <c r="J658" s="404"/>
      <c r="K658" s="404"/>
      <c r="L658" s="420">
        <v>2763.72</v>
      </c>
      <c r="M658" s="420">
        <v>3554.13</v>
      </c>
      <c r="N658" s="421">
        <f t="shared" si="28"/>
        <v>-790.41000000000031</v>
      </c>
    </row>
    <row r="659" spans="1:14">
      <c r="A659" s="203">
        <v>330</v>
      </c>
      <c r="B659" s="404">
        <v>200</v>
      </c>
      <c r="C659" s="404">
        <v>100</v>
      </c>
      <c r="D659" s="202">
        <v>300</v>
      </c>
      <c r="E659" s="202">
        <v>0</v>
      </c>
      <c r="F659" s="202">
        <v>0</v>
      </c>
      <c r="G659" s="440" t="s">
        <v>2933</v>
      </c>
      <c r="H659" s="412" t="s">
        <v>1147</v>
      </c>
      <c r="I659" s="404"/>
      <c r="J659" s="404"/>
      <c r="K659" s="404"/>
      <c r="L659" s="420">
        <v>929.89</v>
      </c>
      <c r="M659" s="420">
        <v>27675.97</v>
      </c>
      <c r="N659" s="421">
        <f t="shared" si="28"/>
        <v>-26746.080000000002</v>
      </c>
    </row>
    <row r="660" spans="1:14">
      <c r="A660" s="203">
        <v>330</v>
      </c>
      <c r="B660" s="404">
        <v>200</v>
      </c>
      <c r="C660" s="404">
        <v>100</v>
      </c>
      <c r="D660" s="202">
        <v>301</v>
      </c>
      <c r="E660" s="202">
        <v>0</v>
      </c>
      <c r="F660" s="202">
        <v>0</v>
      </c>
      <c r="G660" s="440" t="s">
        <v>2308</v>
      </c>
      <c r="H660" s="412" t="s">
        <v>2269</v>
      </c>
      <c r="I660" s="404"/>
      <c r="J660" s="404"/>
      <c r="K660" s="404"/>
      <c r="L660" s="420">
        <v>9000</v>
      </c>
      <c r="M660" s="420"/>
      <c r="N660" s="421">
        <f t="shared" si="28"/>
        <v>9000</v>
      </c>
    </row>
    <row r="661" spans="1:14">
      <c r="A661" s="203">
        <v>330</v>
      </c>
      <c r="B661" s="404">
        <v>200</v>
      </c>
      <c r="C661" s="404">
        <v>100</v>
      </c>
      <c r="D661" s="202">
        <v>302</v>
      </c>
      <c r="E661" s="202">
        <v>0</v>
      </c>
      <c r="F661" s="202">
        <v>0</v>
      </c>
      <c r="G661" s="440" t="s">
        <v>2309</v>
      </c>
      <c r="H661" s="412" t="s">
        <v>2271</v>
      </c>
      <c r="I661" s="404"/>
      <c r="J661" s="404"/>
      <c r="K661" s="404"/>
      <c r="L661" s="420">
        <v>1855</v>
      </c>
      <c r="M661" s="420"/>
      <c r="N661" s="421">
        <f t="shared" si="28"/>
        <v>1855</v>
      </c>
    </row>
    <row r="662" spans="1:14">
      <c r="A662" s="203">
        <v>330</v>
      </c>
      <c r="B662" s="404">
        <v>200</v>
      </c>
      <c r="C662" s="404">
        <v>100</v>
      </c>
      <c r="D662" s="202">
        <v>400</v>
      </c>
      <c r="E662" s="202">
        <v>0</v>
      </c>
      <c r="F662" s="202">
        <v>0</v>
      </c>
      <c r="G662" s="440" t="s">
        <v>2934</v>
      </c>
      <c r="H662" s="412" t="s">
        <v>1148</v>
      </c>
      <c r="I662" s="404"/>
      <c r="J662" s="404"/>
      <c r="K662" s="404"/>
      <c r="L662" s="420">
        <v>39584</v>
      </c>
      <c r="M662" s="420">
        <v>48023.519999999997</v>
      </c>
      <c r="N662" s="421">
        <f t="shared" si="28"/>
        <v>-8439.5199999999968</v>
      </c>
    </row>
    <row r="663" spans="1:14">
      <c r="A663" s="203">
        <v>330</v>
      </c>
      <c r="B663" s="404">
        <v>200</v>
      </c>
      <c r="C663" s="404">
        <v>100</v>
      </c>
      <c r="D663" s="202">
        <v>500</v>
      </c>
      <c r="E663" s="202">
        <v>0</v>
      </c>
      <c r="F663" s="202">
        <v>0</v>
      </c>
      <c r="G663" s="440" t="s">
        <v>2935</v>
      </c>
      <c r="H663" s="412" t="s">
        <v>1135</v>
      </c>
      <c r="I663" s="404"/>
      <c r="J663" s="404"/>
      <c r="K663" s="404"/>
      <c r="L663" s="420">
        <v>0</v>
      </c>
      <c r="M663" s="420"/>
      <c r="N663" s="421">
        <f t="shared" si="28"/>
        <v>0</v>
      </c>
    </row>
    <row r="664" spans="1:14">
      <c r="A664" s="203">
        <v>330</v>
      </c>
      <c r="B664" s="404">
        <v>200</v>
      </c>
      <c r="C664" s="404">
        <v>100</v>
      </c>
      <c r="D664" s="404">
        <v>600</v>
      </c>
      <c r="E664" s="404">
        <v>0</v>
      </c>
      <c r="F664" s="404">
        <v>0</v>
      </c>
      <c r="G664" s="441" t="s">
        <v>2936</v>
      </c>
      <c r="H664" s="413" t="s">
        <v>1118</v>
      </c>
      <c r="I664" s="404"/>
      <c r="J664" s="403"/>
      <c r="K664" s="403"/>
      <c r="L664" s="422">
        <v>0</v>
      </c>
      <c r="M664" s="422"/>
      <c r="N664" s="423"/>
    </row>
    <row r="665" spans="1:14">
      <c r="A665" s="203">
        <v>330</v>
      </c>
      <c r="B665" s="404">
        <v>200</v>
      </c>
      <c r="C665" s="404">
        <v>100</v>
      </c>
      <c r="D665" s="404">
        <v>600</v>
      </c>
      <c r="E665" s="202">
        <v>5</v>
      </c>
      <c r="F665" s="202">
        <v>0</v>
      </c>
      <c r="G665" s="440" t="s">
        <v>2937</v>
      </c>
      <c r="H665" s="412" t="s">
        <v>1119</v>
      </c>
      <c r="I665" s="404"/>
      <c r="J665" s="404"/>
      <c r="K665" s="404"/>
      <c r="L665" s="420">
        <v>0</v>
      </c>
      <c r="M665" s="420"/>
      <c r="N665" s="421">
        <f t="shared" ref="N665:N681" si="29">+L665-M665</f>
        <v>0</v>
      </c>
    </row>
    <row r="666" spans="1:14">
      <c r="A666" s="203">
        <v>330</v>
      </c>
      <c r="B666" s="404">
        <v>200</v>
      </c>
      <c r="C666" s="404">
        <v>100</v>
      </c>
      <c r="D666" s="404">
        <v>600</v>
      </c>
      <c r="E666" s="202">
        <v>10</v>
      </c>
      <c r="F666" s="202">
        <v>0</v>
      </c>
      <c r="G666" s="440" t="s">
        <v>2938</v>
      </c>
      <c r="H666" s="412" t="s">
        <v>1120</v>
      </c>
      <c r="I666" s="404"/>
      <c r="J666" s="404"/>
      <c r="K666" s="404"/>
      <c r="L666" s="420">
        <v>0</v>
      </c>
      <c r="M666" s="420"/>
      <c r="N666" s="421">
        <f t="shared" si="29"/>
        <v>0</v>
      </c>
    </row>
    <row r="667" spans="1:14">
      <c r="A667" s="203">
        <v>330</v>
      </c>
      <c r="B667" s="404">
        <v>200</v>
      </c>
      <c r="C667" s="404">
        <v>100</v>
      </c>
      <c r="D667" s="404">
        <v>600</v>
      </c>
      <c r="E667" s="202">
        <v>15</v>
      </c>
      <c r="F667" s="202">
        <v>0</v>
      </c>
      <c r="G667" s="440" t="s">
        <v>2939</v>
      </c>
      <c r="H667" s="412" t="s">
        <v>1149</v>
      </c>
      <c r="I667" s="404"/>
      <c r="J667" s="404"/>
      <c r="K667" s="404"/>
      <c r="L667" s="420">
        <v>0</v>
      </c>
      <c r="M667" s="420"/>
      <c r="N667" s="421">
        <f t="shared" si="29"/>
        <v>0</v>
      </c>
    </row>
    <row r="668" spans="1:14">
      <c r="A668" s="203">
        <v>330</v>
      </c>
      <c r="B668" s="404">
        <v>200</v>
      </c>
      <c r="C668" s="404">
        <v>100</v>
      </c>
      <c r="D668" s="202">
        <v>900</v>
      </c>
      <c r="E668" s="202">
        <v>0</v>
      </c>
      <c r="F668" s="202">
        <v>0</v>
      </c>
      <c r="G668" s="440" t="s">
        <v>2940</v>
      </c>
      <c r="H668" s="412" t="s">
        <v>1138</v>
      </c>
      <c r="I668" s="404"/>
      <c r="J668" s="404"/>
      <c r="K668" s="404"/>
      <c r="L668" s="420">
        <v>102847.31999999999</v>
      </c>
      <c r="M668" s="420">
        <v>89845.23</v>
      </c>
      <c r="N668" s="421">
        <f t="shared" si="29"/>
        <v>13002.089999999997</v>
      </c>
    </row>
    <row r="669" spans="1:14" ht="25.5">
      <c r="A669" s="203">
        <v>330</v>
      </c>
      <c r="B669" s="404">
        <v>200</v>
      </c>
      <c r="C669" s="404">
        <v>101</v>
      </c>
      <c r="D669" s="202">
        <v>0</v>
      </c>
      <c r="E669" s="202">
        <v>0</v>
      </c>
      <c r="F669" s="202">
        <v>0</v>
      </c>
      <c r="G669" s="440" t="s">
        <v>2310</v>
      </c>
      <c r="H669" s="412" t="s">
        <v>2311</v>
      </c>
      <c r="I669" s="404" t="s">
        <v>1187</v>
      </c>
      <c r="J669" s="403"/>
      <c r="K669" s="403"/>
      <c r="L669" s="422">
        <v>0</v>
      </c>
      <c r="M669" s="422"/>
      <c r="N669" s="423">
        <f t="shared" si="29"/>
        <v>0</v>
      </c>
    </row>
    <row r="670" spans="1:14">
      <c r="A670" s="203">
        <v>330</v>
      </c>
      <c r="B670" s="404">
        <v>200</v>
      </c>
      <c r="C670" s="404">
        <v>101</v>
      </c>
      <c r="D670" s="202">
        <v>100</v>
      </c>
      <c r="E670" s="202">
        <v>0</v>
      </c>
      <c r="F670" s="202">
        <v>0</v>
      </c>
      <c r="G670" s="440" t="s">
        <v>2312</v>
      </c>
      <c r="H670" s="412" t="s">
        <v>1110</v>
      </c>
      <c r="I670" s="404"/>
      <c r="J670" s="403"/>
      <c r="K670" s="403"/>
      <c r="L670" s="420">
        <v>22228.440000000002</v>
      </c>
      <c r="M670" s="424"/>
      <c r="N670" s="425">
        <f t="shared" si="29"/>
        <v>22228.440000000002</v>
      </c>
    </row>
    <row r="671" spans="1:14">
      <c r="A671" s="203">
        <v>330</v>
      </c>
      <c r="B671" s="404">
        <v>200</v>
      </c>
      <c r="C671" s="404">
        <v>101</v>
      </c>
      <c r="D671" s="202">
        <v>200</v>
      </c>
      <c r="E671" s="202">
        <v>0</v>
      </c>
      <c r="F671" s="202">
        <v>0</v>
      </c>
      <c r="G671" s="440" t="s">
        <v>2313</v>
      </c>
      <c r="H671" s="412" t="s">
        <v>1146</v>
      </c>
      <c r="I671" s="404"/>
      <c r="J671" s="403"/>
      <c r="K671" s="403"/>
      <c r="L671" s="420">
        <v>307.08</v>
      </c>
      <c r="M671" s="424"/>
      <c r="N671" s="425">
        <f t="shared" si="29"/>
        <v>307.08</v>
      </c>
    </row>
    <row r="672" spans="1:14">
      <c r="A672" s="203">
        <v>330</v>
      </c>
      <c r="B672" s="404">
        <v>200</v>
      </c>
      <c r="C672" s="404">
        <v>101</v>
      </c>
      <c r="D672" s="202">
        <v>300</v>
      </c>
      <c r="E672" s="202">
        <v>0</v>
      </c>
      <c r="F672" s="202">
        <v>0</v>
      </c>
      <c r="G672" s="440" t="s">
        <v>2314</v>
      </c>
      <c r="H672" s="412" t="s">
        <v>1147</v>
      </c>
      <c r="I672" s="404"/>
      <c r="J672" s="403"/>
      <c r="K672" s="403"/>
      <c r="L672" s="420">
        <v>124.15</v>
      </c>
      <c r="M672" s="424"/>
      <c r="N672" s="425">
        <f t="shared" si="29"/>
        <v>124.15</v>
      </c>
    </row>
    <row r="673" spans="1:14">
      <c r="A673" s="203">
        <v>330</v>
      </c>
      <c r="B673" s="404">
        <v>200</v>
      </c>
      <c r="C673" s="404">
        <v>101</v>
      </c>
      <c r="D673" s="202">
        <v>301</v>
      </c>
      <c r="E673" s="202">
        <v>0</v>
      </c>
      <c r="F673" s="202">
        <v>0</v>
      </c>
      <c r="G673" s="440" t="s">
        <v>2315</v>
      </c>
      <c r="H673" s="412" t="s">
        <v>2269</v>
      </c>
      <c r="I673" s="404"/>
      <c r="J673" s="403"/>
      <c r="K673" s="403"/>
      <c r="L673" s="420">
        <v>0</v>
      </c>
      <c r="M673" s="424"/>
      <c r="N673" s="425">
        <f t="shared" si="29"/>
        <v>0</v>
      </c>
    </row>
    <row r="674" spans="1:14">
      <c r="A674" s="203">
        <v>330</v>
      </c>
      <c r="B674" s="404">
        <v>200</v>
      </c>
      <c r="C674" s="404">
        <v>101</v>
      </c>
      <c r="D674" s="202">
        <v>302</v>
      </c>
      <c r="E674" s="202">
        <v>0</v>
      </c>
      <c r="F674" s="202">
        <v>0</v>
      </c>
      <c r="G674" s="440" t="s">
        <v>2316</v>
      </c>
      <c r="H674" s="412" t="s">
        <v>2271</v>
      </c>
      <c r="I674" s="404"/>
      <c r="J674" s="403"/>
      <c r="K674" s="403"/>
      <c r="L674" s="420">
        <v>0</v>
      </c>
      <c r="M674" s="424"/>
      <c r="N674" s="425">
        <f t="shared" si="29"/>
        <v>0</v>
      </c>
    </row>
    <row r="675" spans="1:14">
      <c r="A675" s="203">
        <v>330</v>
      </c>
      <c r="B675" s="404">
        <v>200</v>
      </c>
      <c r="C675" s="404">
        <v>101</v>
      </c>
      <c r="D675" s="202">
        <v>400</v>
      </c>
      <c r="E675" s="202">
        <v>0</v>
      </c>
      <c r="F675" s="202">
        <v>0</v>
      </c>
      <c r="G675" s="440" t="s">
        <v>2317</v>
      </c>
      <c r="H675" s="412" t="s">
        <v>1148</v>
      </c>
      <c r="I675" s="404"/>
      <c r="J675" s="403"/>
      <c r="K675" s="403"/>
      <c r="L675" s="420">
        <v>3287.12</v>
      </c>
      <c r="M675" s="424"/>
      <c r="N675" s="425">
        <f t="shared" si="29"/>
        <v>3287.12</v>
      </c>
    </row>
    <row r="676" spans="1:14">
      <c r="A676" s="203">
        <v>330</v>
      </c>
      <c r="B676" s="404">
        <v>200</v>
      </c>
      <c r="C676" s="404">
        <v>101</v>
      </c>
      <c r="D676" s="202">
        <v>500</v>
      </c>
      <c r="E676" s="202">
        <v>0</v>
      </c>
      <c r="F676" s="202">
        <v>0</v>
      </c>
      <c r="G676" s="440" t="s">
        <v>2318</v>
      </c>
      <c r="H676" s="412" t="s">
        <v>1135</v>
      </c>
      <c r="I676" s="404"/>
      <c r="J676" s="403"/>
      <c r="K676" s="403"/>
      <c r="L676" s="420">
        <v>0</v>
      </c>
      <c r="M676" s="424"/>
      <c r="N676" s="425">
        <f t="shared" si="29"/>
        <v>0</v>
      </c>
    </row>
    <row r="677" spans="1:14">
      <c r="A677" s="203">
        <v>330</v>
      </c>
      <c r="B677" s="404">
        <v>200</v>
      </c>
      <c r="C677" s="404">
        <v>101</v>
      </c>
      <c r="D677" s="202">
        <v>600</v>
      </c>
      <c r="E677" s="202">
        <v>0</v>
      </c>
      <c r="F677" s="202">
        <v>0</v>
      </c>
      <c r="G677" s="440" t="s">
        <v>2319</v>
      </c>
      <c r="H677" s="412" t="s">
        <v>1118</v>
      </c>
      <c r="I677" s="404"/>
      <c r="J677" s="403"/>
      <c r="K677" s="403"/>
      <c r="L677" s="420">
        <v>0</v>
      </c>
      <c r="M677" s="424"/>
      <c r="N677" s="425">
        <f t="shared" si="29"/>
        <v>0</v>
      </c>
    </row>
    <row r="678" spans="1:14">
      <c r="A678" s="203">
        <v>330</v>
      </c>
      <c r="B678" s="404">
        <v>200</v>
      </c>
      <c r="C678" s="404">
        <v>101</v>
      </c>
      <c r="D678" s="202">
        <v>600</v>
      </c>
      <c r="E678" s="202">
        <v>5</v>
      </c>
      <c r="F678" s="202">
        <v>0</v>
      </c>
      <c r="G678" s="440" t="s">
        <v>2320</v>
      </c>
      <c r="H678" s="412" t="s">
        <v>1119</v>
      </c>
      <c r="I678" s="404"/>
      <c r="J678" s="403"/>
      <c r="K678" s="403"/>
      <c r="L678" s="420">
        <v>0</v>
      </c>
      <c r="M678" s="424"/>
      <c r="N678" s="425">
        <f t="shared" si="29"/>
        <v>0</v>
      </c>
    </row>
    <row r="679" spans="1:14">
      <c r="A679" s="203">
        <v>330</v>
      </c>
      <c r="B679" s="404">
        <v>200</v>
      </c>
      <c r="C679" s="404">
        <v>101</v>
      </c>
      <c r="D679" s="202">
        <v>600</v>
      </c>
      <c r="E679" s="202">
        <v>10</v>
      </c>
      <c r="F679" s="202">
        <v>0</v>
      </c>
      <c r="G679" s="440" t="s">
        <v>2321</v>
      </c>
      <c r="H679" s="412" t="s">
        <v>1120</v>
      </c>
      <c r="I679" s="404"/>
      <c r="J679" s="403"/>
      <c r="K679" s="403"/>
      <c r="L679" s="420">
        <v>0</v>
      </c>
      <c r="M679" s="424"/>
      <c r="N679" s="425">
        <f t="shared" si="29"/>
        <v>0</v>
      </c>
    </row>
    <row r="680" spans="1:14">
      <c r="A680" s="203">
        <v>330</v>
      </c>
      <c r="B680" s="404">
        <v>200</v>
      </c>
      <c r="C680" s="404">
        <v>101</v>
      </c>
      <c r="D680" s="202">
        <v>600</v>
      </c>
      <c r="E680" s="202">
        <v>15</v>
      </c>
      <c r="F680" s="202">
        <v>0</v>
      </c>
      <c r="G680" s="440" t="s">
        <v>2322</v>
      </c>
      <c r="H680" s="412" t="s">
        <v>1149</v>
      </c>
      <c r="I680" s="404"/>
      <c r="J680" s="403"/>
      <c r="K680" s="403"/>
      <c r="L680" s="420">
        <v>0</v>
      </c>
      <c r="M680" s="424"/>
      <c r="N680" s="425">
        <f t="shared" si="29"/>
        <v>0</v>
      </c>
    </row>
    <row r="681" spans="1:14">
      <c r="A681" s="203">
        <v>330</v>
      </c>
      <c r="B681" s="404">
        <v>200</v>
      </c>
      <c r="C681" s="404">
        <v>101</v>
      </c>
      <c r="D681" s="202">
        <v>900</v>
      </c>
      <c r="E681" s="202">
        <v>0</v>
      </c>
      <c r="F681" s="202">
        <v>0</v>
      </c>
      <c r="G681" s="440" t="s">
        <v>2323</v>
      </c>
      <c r="H681" s="412" t="s">
        <v>1138</v>
      </c>
      <c r="I681" s="404"/>
      <c r="J681" s="403"/>
      <c r="K681" s="403"/>
      <c r="L681" s="420">
        <v>7654.3</v>
      </c>
      <c r="M681" s="424"/>
      <c r="N681" s="425">
        <f t="shared" si="29"/>
        <v>7654.3</v>
      </c>
    </row>
    <row r="682" spans="1:14" ht="25.5">
      <c r="A682" s="203">
        <v>330</v>
      </c>
      <c r="B682" s="404">
        <v>200</v>
      </c>
      <c r="C682" s="404">
        <v>200</v>
      </c>
      <c r="D682" s="404">
        <v>0</v>
      </c>
      <c r="E682" s="404">
        <v>0</v>
      </c>
      <c r="F682" s="404">
        <v>0</v>
      </c>
      <c r="G682" s="413" t="s">
        <v>2941</v>
      </c>
      <c r="H682" s="413" t="s">
        <v>1188</v>
      </c>
      <c r="I682" s="404" t="s">
        <v>1189</v>
      </c>
      <c r="J682" s="403"/>
      <c r="K682" s="403"/>
      <c r="L682" s="422">
        <v>0</v>
      </c>
      <c r="M682" s="422"/>
      <c r="N682" s="423"/>
    </row>
    <row r="683" spans="1:14">
      <c r="A683" s="203">
        <v>330</v>
      </c>
      <c r="B683" s="404">
        <v>200</v>
      </c>
      <c r="C683" s="404">
        <v>200</v>
      </c>
      <c r="D683" s="202">
        <v>100</v>
      </c>
      <c r="E683" s="202">
        <v>0</v>
      </c>
      <c r="F683" s="202">
        <v>0</v>
      </c>
      <c r="G683" s="440" t="s">
        <v>2942</v>
      </c>
      <c r="H683" s="412" t="s">
        <v>1110</v>
      </c>
      <c r="I683" s="404"/>
      <c r="J683" s="404"/>
      <c r="K683" s="404"/>
      <c r="L683" s="420">
        <v>0</v>
      </c>
      <c r="M683" s="420"/>
      <c r="N683" s="421">
        <f t="shared" ref="N683:N689" si="30">+L683-M683</f>
        <v>0</v>
      </c>
    </row>
    <row r="684" spans="1:14">
      <c r="A684" s="203">
        <v>330</v>
      </c>
      <c r="B684" s="404">
        <v>200</v>
      </c>
      <c r="C684" s="404">
        <v>200</v>
      </c>
      <c r="D684" s="202">
        <v>200</v>
      </c>
      <c r="E684" s="202">
        <v>0</v>
      </c>
      <c r="F684" s="202">
        <v>0</v>
      </c>
      <c r="G684" s="440" t="s">
        <v>2943</v>
      </c>
      <c r="H684" s="412" t="s">
        <v>1146</v>
      </c>
      <c r="I684" s="404"/>
      <c r="J684" s="404"/>
      <c r="K684" s="404"/>
      <c r="L684" s="420">
        <v>0</v>
      </c>
      <c r="M684" s="420"/>
      <c r="N684" s="421">
        <f t="shared" si="30"/>
        <v>0</v>
      </c>
    </row>
    <row r="685" spans="1:14">
      <c r="A685" s="203">
        <v>330</v>
      </c>
      <c r="B685" s="404">
        <v>200</v>
      </c>
      <c r="C685" s="404">
        <v>200</v>
      </c>
      <c r="D685" s="202">
        <v>300</v>
      </c>
      <c r="E685" s="202">
        <v>0</v>
      </c>
      <c r="F685" s="202">
        <v>0</v>
      </c>
      <c r="G685" s="440" t="s">
        <v>2944</v>
      </c>
      <c r="H685" s="412" t="s">
        <v>1147</v>
      </c>
      <c r="I685" s="404"/>
      <c r="J685" s="404"/>
      <c r="K685" s="404"/>
      <c r="L685" s="420">
        <v>0</v>
      </c>
      <c r="M685" s="420"/>
      <c r="N685" s="421">
        <f t="shared" si="30"/>
        <v>0</v>
      </c>
    </row>
    <row r="686" spans="1:14">
      <c r="A686" s="203">
        <v>330</v>
      </c>
      <c r="B686" s="404">
        <v>200</v>
      </c>
      <c r="C686" s="404">
        <v>200</v>
      </c>
      <c r="D686" s="202">
        <v>301</v>
      </c>
      <c r="E686" s="202">
        <v>0</v>
      </c>
      <c r="F686" s="202">
        <v>0</v>
      </c>
      <c r="G686" s="440" t="s">
        <v>2324</v>
      </c>
      <c r="H686" s="412" t="s">
        <v>2269</v>
      </c>
      <c r="I686" s="404"/>
      <c r="J686" s="404"/>
      <c r="K686" s="404"/>
      <c r="L686" s="420">
        <v>0</v>
      </c>
      <c r="M686" s="420"/>
      <c r="N686" s="421">
        <f t="shared" si="30"/>
        <v>0</v>
      </c>
    </row>
    <row r="687" spans="1:14">
      <c r="A687" s="203">
        <v>330</v>
      </c>
      <c r="B687" s="404">
        <v>200</v>
      </c>
      <c r="C687" s="404">
        <v>200</v>
      </c>
      <c r="D687" s="202">
        <v>302</v>
      </c>
      <c r="E687" s="202">
        <v>0</v>
      </c>
      <c r="F687" s="202">
        <v>0</v>
      </c>
      <c r="G687" s="440" t="s">
        <v>2325</v>
      </c>
      <c r="H687" s="412" t="s">
        <v>2271</v>
      </c>
      <c r="I687" s="404"/>
      <c r="J687" s="404"/>
      <c r="K687" s="404"/>
      <c r="L687" s="420">
        <v>0</v>
      </c>
      <c r="M687" s="420"/>
      <c r="N687" s="421">
        <f t="shared" si="30"/>
        <v>0</v>
      </c>
    </row>
    <row r="688" spans="1:14">
      <c r="A688" s="203">
        <v>330</v>
      </c>
      <c r="B688" s="404">
        <v>200</v>
      </c>
      <c r="C688" s="404">
        <v>200</v>
      </c>
      <c r="D688" s="202">
        <v>400</v>
      </c>
      <c r="E688" s="202">
        <v>0</v>
      </c>
      <c r="F688" s="202">
        <v>0</v>
      </c>
      <c r="G688" s="440" t="s">
        <v>2945</v>
      </c>
      <c r="H688" s="412" t="s">
        <v>1148</v>
      </c>
      <c r="I688" s="404"/>
      <c r="J688" s="404"/>
      <c r="K688" s="404"/>
      <c r="L688" s="420">
        <v>0</v>
      </c>
      <c r="M688" s="420"/>
      <c r="N688" s="421">
        <f t="shared" si="30"/>
        <v>0</v>
      </c>
    </row>
    <row r="689" spans="1:14">
      <c r="A689" s="203">
        <v>330</v>
      </c>
      <c r="B689" s="404">
        <v>200</v>
      </c>
      <c r="C689" s="404">
        <v>200</v>
      </c>
      <c r="D689" s="202">
        <v>500</v>
      </c>
      <c r="E689" s="202">
        <v>0</v>
      </c>
      <c r="F689" s="202">
        <v>0</v>
      </c>
      <c r="G689" s="440" t="s">
        <v>2946</v>
      </c>
      <c r="H689" s="412" t="s">
        <v>1135</v>
      </c>
      <c r="I689" s="404"/>
      <c r="J689" s="404"/>
      <c r="K689" s="404"/>
      <c r="L689" s="420">
        <v>0</v>
      </c>
      <c r="M689" s="420"/>
      <c r="N689" s="421">
        <f t="shared" si="30"/>
        <v>0</v>
      </c>
    </row>
    <row r="690" spans="1:14">
      <c r="A690" s="203">
        <v>330</v>
      </c>
      <c r="B690" s="404">
        <v>200</v>
      </c>
      <c r="C690" s="404">
        <v>200</v>
      </c>
      <c r="D690" s="404">
        <v>600</v>
      </c>
      <c r="E690" s="404">
        <v>0</v>
      </c>
      <c r="F690" s="404">
        <v>0</v>
      </c>
      <c r="G690" s="441" t="s">
        <v>2947</v>
      </c>
      <c r="H690" s="413" t="s">
        <v>1118</v>
      </c>
      <c r="I690" s="404"/>
      <c r="J690" s="403"/>
      <c r="K690" s="403"/>
      <c r="L690" s="422">
        <v>0</v>
      </c>
      <c r="M690" s="422"/>
      <c r="N690" s="423"/>
    </row>
    <row r="691" spans="1:14">
      <c r="A691" s="203">
        <v>330</v>
      </c>
      <c r="B691" s="404">
        <v>200</v>
      </c>
      <c r="C691" s="404">
        <v>200</v>
      </c>
      <c r="D691" s="404">
        <v>600</v>
      </c>
      <c r="E691" s="202">
        <v>5</v>
      </c>
      <c r="F691" s="202">
        <v>0</v>
      </c>
      <c r="G691" s="440" t="s">
        <v>2948</v>
      </c>
      <c r="H691" s="412" t="s">
        <v>1119</v>
      </c>
      <c r="I691" s="404"/>
      <c r="J691" s="404"/>
      <c r="K691" s="404"/>
      <c r="L691" s="420">
        <v>0</v>
      </c>
      <c r="M691" s="420"/>
      <c r="N691" s="421">
        <f t="shared" ref="N691:N708" si="31">+L691-M691</f>
        <v>0</v>
      </c>
    </row>
    <row r="692" spans="1:14">
      <c r="A692" s="203">
        <v>330</v>
      </c>
      <c r="B692" s="404">
        <v>200</v>
      </c>
      <c r="C692" s="404">
        <v>200</v>
      </c>
      <c r="D692" s="404">
        <v>600</v>
      </c>
      <c r="E692" s="202">
        <v>10</v>
      </c>
      <c r="F692" s="202">
        <v>0</v>
      </c>
      <c r="G692" s="440" t="s">
        <v>2949</v>
      </c>
      <c r="H692" s="412" t="s">
        <v>1120</v>
      </c>
      <c r="I692" s="404"/>
      <c r="J692" s="404"/>
      <c r="K692" s="404"/>
      <c r="L692" s="420">
        <v>0</v>
      </c>
      <c r="M692" s="420"/>
      <c r="N692" s="421">
        <f t="shared" si="31"/>
        <v>0</v>
      </c>
    </row>
    <row r="693" spans="1:14">
      <c r="A693" s="203">
        <v>330</v>
      </c>
      <c r="B693" s="404">
        <v>200</v>
      </c>
      <c r="C693" s="404">
        <v>200</v>
      </c>
      <c r="D693" s="404">
        <v>600</v>
      </c>
      <c r="E693" s="202">
        <v>15</v>
      </c>
      <c r="F693" s="202">
        <v>0</v>
      </c>
      <c r="G693" s="440" t="s">
        <v>2950</v>
      </c>
      <c r="H693" s="412" t="s">
        <v>1149</v>
      </c>
      <c r="I693" s="404"/>
      <c r="J693" s="404"/>
      <c r="K693" s="404"/>
      <c r="L693" s="420">
        <v>0</v>
      </c>
      <c r="M693" s="420"/>
      <c r="N693" s="421">
        <f t="shared" si="31"/>
        <v>0</v>
      </c>
    </row>
    <row r="694" spans="1:14">
      <c r="A694" s="203">
        <v>330</v>
      </c>
      <c r="B694" s="404">
        <v>200</v>
      </c>
      <c r="C694" s="404">
        <v>200</v>
      </c>
      <c r="D694" s="202">
        <v>900</v>
      </c>
      <c r="E694" s="202">
        <v>0</v>
      </c>
      <c r="F694" s="202">
        <v>0</v>
      </c>
      <c r="G694" s="440" t="s">
        <v>2951</v>
      </c>
      <c r="H694" s="412" t="s">
        <v>1138</v>
      </c>
      <c r="I694" s="404"/>
      <c r="J694" s="404"/>
      <c r="K694" s="404"/>
      <c r="L694" s="420">
        <v>0</v>
      </c>
      <c r="M694" s="420"/>
      <c r="N694" s="421">
        <f t="shared" si="31"/>
        <v>0</v>
      </c>
    </row>
    <row r="695" spans="1:14" ht="25.5">
      <c r="A695" s="203">
        <v>330</v>
      </c>
      <c r="B695" s="404">
        <v>200</v>
      </c>
      <c r="C695" s="404">
        <v>201</v>
      </c>
      <c r="D695" s="202">
        <v>0</v>
      </c>
      <c r="E695" s="202">
        <v>0</v>
      </c>
      <c r="F695" s="202">
        <v>0</v>
      </c>
      <c r="G695" s="440" t="s">
        <v>2326</v>
      </c>
      <c r="H695" s="412" t="s">
        <v>2327</v>
      </c>
      <c r="I695" s="404" t="s">
        <v>1189</v>
      </c>
      <c r="J695" s="404"/>
      <c r="K695" s="404"/>
      <c r="L695" s="422">
        <v>0</v>
      </c>
      <c r="M695" s="422"/>
      <c r="N695" s="423">
        <f t="shared" si="31"/>
        <v>0</v>
      </c>
    </row>
    <row r="696" spans="1:14">
      <c r="A696" s="203">
        <v>330</v>
      </c>
      <c r="B696" s="404">
        <v>200</v>
      </c>
      <c r="C696" s="404">
        <v>201</v>
      </c>
      <c r="D696" s="202">
        <v>100</v>
      </c>
      <c r="E696" s="202">
        <v>0</v>
      </c>
      <c r="F696" s="202">
        <v>0</v>
      </c>
      <c r="G696" s="440" t="s">
        <v>2328</v>
      </c>
      <c r="H696" s="412" t="s">
        <v>1110</v>
      </c>
      <c r="I696" s="404"/>
      <c r="J696" s="404"/>
      <c r="K696" s="404"/>
      <c r="L696" s="420">
        <v>0</v>
      </c>
      <c r="M696" s="420"/>
      <c r="N696" s="421">
        <f t="shared" si="31"/>
        <v>0</v>
      </c>
    </row>
    <row r="697" spans="1:14">
      <c r="A697" s="203">
        <v>330</v>
      </c>
      <c r="B697" s="404">
        <v>200</v>
      </c>
      <c r="C697" s="404">
        <v>201</v>
      </c>
      <c r="D697" s="202">
        <v>200</v>
      </c>
      <c r="E697" s="202">
        <v>0</v>
      </c>
      <c r="F697" s="202">
        <v>0</v>
      </c>
      <c r="G697" s="440" t="s">
        <v>2329</v>
      </c>
      <c r="H697" s="412" t="s">
        <v>1146</v>
      </c>
      <c r="I697" s="404"/>
      <c r="J697" s="404"/>
      <c r="K697" s="404"/>
      <c r="L697" s="420">
        <v>0</v>
      </c>
      <c r="M697" s="420"/>
      <c r="N697" s="421">
        <f t="shared" si="31"/>
        <v>0</v>
      </c>
    </row>
    <row r="698" spans="1:14">
      <c r="A698" s="203">
        <v>330</v>
      </c>
      <c r="B698" s="404">
        <v>200</v>
      </c>
      <c r="C698" s="404">
        <v>201</v>
      </c>
      <c r="D698" s="202">
        <v>300</v>
      </c>
      <c r="E698" s="202">
        <v>0</v>
      </c>
      <c r="F698" s="202">
        <v>0</v>
      </c>
      <c r="G698" s="440" t="s">
        <v>2330</v>
      </c>
      <c r="H698" s="412" t="s">
        <v>1147</v>
      </c>
      <c r="I698" s="404"/>
      <c r="J698" s="404"/>
      <c r="K698" s="404"/>
      <c r="L698" s="420">
        <v>0</v>
      </c>
      <c r="M698" s="420"/>
      <c r="N698" s="421">
        <f t="shared" si="31"/>
        <v>0</v>
      </c>
    </row>
    <row r="699" spans="1:14">
      <c r="A699" s="203">
        <v>330</v>
      </c>
      <c r="B699" s="404">
        <v>200</v>
      </c>
      <c r="C699" s="404">
        <v>201</v>
      </c>
      <c r="D699" s="202">
        <v>301</v>
      </c>
      <c r="E699" s="202">
        <v>0</v>
      </c>
      <c r="F699" s="202">
        <v>0</v>
      </c>
      <c r="G699" s="440" t="s">
        <v>2331</v>
      </c>
      <c r="H699" s="412" t="s">
        <v>2269</v>
      </c>
      <c r="I699" s="404"/>
      <c r="J699" s="404"/>
      <c r="K699" s="404"/>
      <c r="L699" s="420">
        <v>0</v>
      </c>
      <c r="M699" s="420"/>
      <c r="N699" s="421">
        <f t="shared" si="31"/>
        <v>0</v>
      </c>
    </row>
    <row r="700" spans="1:14">
      <c r="A700" s="203">
        <v>330</v>
      </c>
      <c r="B700" s="404">
        <v>200</v>
      </c>
      <c r="C700" s="404">
        <v>201</v>
      </c>
      <c r="D700" s="202">
        <v>302</v>
      </c>
      <c r="E700" s="202">
        <v>0</v>
      </c>
      <c r="F700" s="202">
        <v>0</v>
      </c>
      <c r="G700" s="440" t="s">
        <v>2332</v>
      </c>
      <c r="H700" s="412" t="s">
        <v>2271</v>
      </c>
      <c r="I700" s="404"/>
      <c r="J700" s="404"/>
      <c r="K700" s="404"/>
      <c r="L700" s="420">
        <v>0</v>
      </c>
      <c r="M700" s="420"/>
      <c r="N700" s="421">
        <f t="shared" si="31"/>
        <v>0</v>
      </c>
    </row>
    <row r="701" spans="1:14">
      <c r="A701" s="203">
        <v>330</v>
      </c>
      <c r="B701" s="404">
        <v>200</v>
      </c>
      <c r="C701" s="404">
        <v>201</v>
      </c>
      <c r="D701" s="202">
        <v>400</v>
      </c>
      <c r="E701" s="202">
        <v>0</v>
      </c>
      <c r="F701" s="202">
        <v>0</v>
      </c>
      <c r="G701" s="440" t="s">
        <v>2333</v>
      </c>
      <c r="H701" s="412" t="s">
        <v>1148</v>
      </c>
      <c r="I701" s="404"/>
      <c r="J701" s="404"/>
      <c r="K701" s="404"/>
      <c r="L701" s="420">
        <v>0</v>
      </c>
      <c r="M701" s="420"/>
      <c r="N701" s="421">
        <f t="shared" si="31"/>
        <v>0</v>
      </c>
    </row>
    <row r="702" spans="1:14">
      <c r="A702" s="203">
        <v>330</v>
      </c>
      <c r="B702" s="404">
        <v>200</v>
      </c>
      <c r="C702" s="404">
        <v>201</v>
      </c>
      <c r="D702" s="202">
        <v>500</v>
      </c>
      <c r="E702" s="202">
        <v>0</v>
      </c>
      <c r="F702" s="202">
        <v>0</v>
      </c>
      <c r="G702" s="440" t="s">
        <v>2334</v>
      </c>
      <c r="H702" s="412" t="s">
        <v>1135</v>
      </c>
      <c r="I702" s="404"/>
      <c r="J702" s="404"/>
      <c r="K702" s="404"/>
      <c r="L702" s="420">
        <v>0</v>
      </c>
      <c r="M702" s="420"/>
      <c r="N702" s="421">
        <f t="shared" si="31"/>
        <v>0</v>
      </c>
    </row>
    <row r="703" spans="1:14">
      <c r="A703" s="203">
        <v>330</v>
      </c>
      <c r="B703" s="404">
        <v>200</v>
      </c>
      <c r="C703" s="404">
        <v>201</v>
      </c>
      <c r="D703" s="202">
        <v>600</v>
      </c>
      <c r="E703" s="202">
        <v>0</v>
      </c>
      <c r="F703" s="202">
        <v>0</v>
      </c>
      <c r="G703" s="440" t="s">
        <v>2335</v>
      </c>
      <c r="H703" s="412" t="s">
        <v>1118</v>
      </c>
      <c r="I703" s="404"/>
      <c r="J703" s="404"/>
      <c r="K703" s="404"/>
      <c r="L703" s="420">
        <v>0</v>
      </c>
      <c r="M703" s="420"/>
      <c r="N703" s="421">
        <f t="shared" si="31"/>
        <v>0</v>
      </c>
    </row>
    <row r="704" spans="1:14">
      <c r="A704" s="203">
        <v>330</v>
      </c>
      <c r="B704" s="404">
        <v>200</v>
      </c>
      <c r="C704" s="404">
        <v>201</v>
      </c>
      <c r="D704" s="202">
        <v>600</v>
      </c>
      <c r="E704" s="202">
        <v>5</v>
      </c>
      <c r="F704" s="202">
        <v>0</v>
      </c>
      <c r="G704" s="440" t="s">
        <v>2336</v>
      </c>
      <c r="H704" s="412" t="s">
        <v>1119</v>
      </c>
      <c r="I704" s="404"/>
      <c r="J704" s="404"/>
      <c r="K704" s="404"/>
      <c r="L704" s="420">
        <v>0</v>
      </c>
      <c r="M704" s="420"/>
      <c r="N704" s="421">
        <f t="shared" si="31"/>
        <v>0</v>
      </c>
    </row>
    <row r="705" spans="1:14">
      <c r="A705" s="203">
        <v>330</v>
      </c>
      <c r="B705" s="404">
        <v>200</v>
      </c>
      <c r="C705" s="404">
        <v>201</v>
      </c>
      <c r="D705" s="202">
        <v>600</v>
      </c>
      <c r="E705" s="202">
        <v>10</v>
      </c>
      <c r="F705" s="202">
        <v>0</v>
      </c>
      <c r="G705" s="440" t="s">
        <v>2337</v>
      </c>
      <c r="H705" s="412" t="s">
        <v>1120</v>
      </c>
      <c r="I705" s="404"/>
      <c r="J705" s="404"/>
      <c r="K705" s="404"/>
      <c r="L705" s="420">
        <v>0</v>
      </c>
      <c r="M705" s="420"/>
      <c r="N705" s="421">
        <f t="shared" si="31"/>
        <v>0</v>
      </c>
    </row>
    <row r="706" spans="1:14">
      <c r="A706" s="203">
        <v>330</v>
      </c>
      <c r="B706" s="404">
        <v>200</v>
      </c>
      <c r="C706" s="404">
        <v>201</v>
      </c>
      <c r="D706" s="202">
        <v>600</v>
      </c>
      <c r="E706" s="202">
        <v>15</v>
      </c>
      <c r="F706" s="202">
        <v>0</v>
      </c>
      <c r="G706" s="440" t="s">
        <v>2338</v>
      </c>
      <c r="H706" s="412" t="s">
        <v>1149</v>
      </c>
      <c r="I706" s="404"/>
      <c r="J706" s="404"/>
      <c r="K706" s="404"/>
      <c r="L706" s="420">
        <v>0</v>
      </c>
      <c r="M706" s="420"/>
      <c r="N706" s="421">
        <f t="shared" si="31"/>
        <v>0</v>
      </c>
    </row>
    <row r="707" spans="1:14">
      <c r="A707" s="203">
        <v>330</v>
      </c>
      <c r="B707" s="404">
        <v>200</v>
      </c>
      <c r="C707" s="404">
        <v>201</v>
      </c>
      <c r="D707" s="202">
        <v>900</v>
      </c>
      <c r="E707" s="202">
        <v>0</v>
      </c>
      <c r="F707" s="202">
        <v>0</v>
      </c>
      <c r="G707" s="440" t="s">
        <v>2339</v>
      </c>
      <c r="H707" s="412" t="s">
        <v>1138</v>
      </c>
      <c r="I707" s="404"/>
      <c r="J707" s="404"/>
      <c r="K707" s="404"/>
      <c r="L707" s="420">
        <v>0</v>
      </c>
      <c r="M707" s="420"/>
      <c r="N707" s="421">
        <f t="shared" si="31"/>
        <v>0</v>
      </c>
    </row>
    <row r="708" spans="1:14">
      <c r="A708" s="203">
        <v>330</v>
      </c>
      <c r="B708" s="404">
        <v>200</v>
      </c>
      <c r="C708" s="202">
        <v>300</v>
      </c>
      <c r="D708" s="202">
        <v>0</v>
      </c>
      <c r="E708" s="202">
        <v>0</v>
      </c>
      <c r="F708" s="202">
        <v>0</v>
      </c>
      <c r="G708" s="413" t="s">
        <v>2952</v>
      </c>
      <c r="H708" s="413" t="s">
        <v>1190</v>
      </c>
      <c r="I708" s="404" t="s">
        <v>1191</v>
      </c>
      <c r="J708" s="404"/>
      <c r="K708" s="404"/>
      <c r="L708" s="420">
        <v>0</v>
      </c>
      <c r="M708" s="420"/>
      <c r="N708" s="421">
        <f t="shared" si="31"/>
        <v>0</v>
      </c>
    </row>
    <row r="709" spans="1:14">
      <c r="A709" s="200">
        <v>335</v>
      </c>
      <c r="B709" s="73">
        <v>0</v>
      </c>
      <c r="C709" s="73">
        <v>0</v>
      </c>
      <c r="D709" s="73">
        <v>0</v>
      </c>
      <c r="E709" s="73">
        <v>0</v>
      </c>
      <c r="F709" s="73">
        <v>0</v>
      </c>
      <c r="G709" s="428">
        <v>335</v>
      </c>
      <c r="H709" s="428" t="s">
        <v>1192</v>
      </c>
      <c r="I709" s="73" t="s">
        <v>1193</v>
      </c>
      <c r="J709" s="73"/>
      <c r="K709" s="73"/>
      <c r="L709" s="422">
        <v>0</v>
      </c>
      <c r="M709" s="422"/>
      <c r="N709" s="423"/>
    </row>
    <row r="710" spans="1:14">
      <c r="A710" s="203">
        <v>335</v>
      </c>
      <c r="B710" s="404">
        <v>100</v>
      </c>
      <c r="C710" s="404">
        <v>0</v>
      </c>
      <c r="D710" s="404">
        <v>0</v>
      </c>
      <c r="E710" s="404">
        <v>0</v>
      </c>
      <c r="F710" s="404">
        <v>0</v>
      </c>
      <c r="G710" s="413" t="s">
        <v>2953</v>
      </c>
      <c r="H710" s="413" t="s">
        <v>1194</v>
      </c>
      <c r="I710" s="404" t="s">
        <v>1195</v>
      </c>
      <c r="J710" s="403"/>
      <c r="K710" s="403"/>
      <c r="L710" s="422">
        <v>0</v>
      </c>
      <c r="M710" s="422"/>
      <c r="N710" s="423"/>
    </row>
    <row r="711" spans="1:14" ht="25.5">
      <c r="A711" s="203">
        <v>335</v>
      </c>
      <c r="B711" s="404">
        <v>100</v>
      </c>
      <c r="C711" s="404">
        <v>100</v>
      </c>
      <c r="D711" s="404">
        <v>0</v>
      </c>
      <c r="E711" s="404">
        <v>0</v>
      </c>
      <c r="F711" s="404">
        <v>0</v>
      </c>
      <c r="G711" s="413" t="s">
        <v>2954</v>
      </c>
      <c r="H711" s="413" t="s">
        <v>1196</v>
      </c>
      <c r="I711" s="404" t="s">
        <v>1197</v>
      </c>
      <c r="J711" s="403"/>
      <c r="K711" s="403"/>
      <c r="L711" s="422">
        <v>0</v>
      </c>
      <c r="M711" s="422"/>
      <c r="N711" s="423"/>
    </row>
    <row r="712" spans="1:14">
      <c r="A712" s="203">
        <v>335</v>
      </c>
      <c r="B712" s="404">
        <v>100</v>
      </c>
      <c r="C712" s="404">
        <v>100</v>
      </c>
      <c r="D712" s="202">
        <v>100</v>
      </c>
      <c r="E712" s="202">
        <v>0</v>
      </c>
      <c r="F712" s="202">
        <v>0</v>
      </c>
      <c r="G712" s="440" t="s">
        <v>2955</v>
      </c>
      <c r="H712" s="412" t="s">
        <v>1110</v>
      </c>
      <c r="I712" s="404"/>
      <c r="J712" s="404"/>
      <c r="K712" s="404"/>
      <c r="L712" s="420">
        <v>155240.81</v>
      </c>
      <c r="M712" s="420">
        <v>656632.71</v>
      </c>
      <c r="N712" s="421">
        <f>+L712-M712</f>
        <v>-501391.89999999997</v>
      </c>
    </row>
    <row r="713" spans="1:14">
      <c r="A713" s="203">
        <v>335</v>
      </c>
      <c r="B713" s="404">
        <v>100</v>
      </c>
      <c r="C713" s="404">
        <v>100</v>
      </c>
      <c r="D713" s="202">
        <v>200</v>
      </c>
      <c r="E713" s="202">
        <v>0</v>
      </c>
      <c r="F713" s="202">
        <v>0</v>
      </c>
      <c r="G713" s="440" t="s">
        <v>2956</v>
      </c>
      <c r="H713" s="412" t="s">
        <v>1111</v>
      </c>
      <c r="I713" s="404"/>
      <c r="J713" s="404"/>
      <c r="K713" s="404"/>
      <c r="L713" s="420">
        <v>272336.8</v>
      </c>
      <c r="M713" s="420">
        <v>264303.59999999998</v>
      </c>
      <c r="N713" s="421">
        <f>+L713-M713</f>
        <v>8033.2000000000116</v>
      </c>
    </row>
    <row r="714" spans="1:14">
      <c r="A714" s="203">
        <v>335</v>
      </c>
      <c r="B714" s="404">
        <v>100</v>
      </c>
      <c r="C714" s="404">
        <v>100</v>
      </c>
      <c r="D714" s="202">
        <v>300</v>
      </c>
      <c r="E714" s="202">
        <v>0</v>
      </c>
      <c r="F714" s="202">
        <v>0</v>
      </c>
      <c r="G714" s="440" t="s">
        <v>2957</v>
      </c>
      <c r="H714" s="412" t="s">
        <v>1134</v>
      </c>
      <c r="I714" s="404"/>
      <c r="J714" s="404"/>
      <c r="K714" s="404"/>
      <c r="L714" s="420">
        <v>134883.35999999999</v>
      </c>
      <c r="M714" s="420">
        <v>168434.41</v>
      </c>
      <c r="N714" s="421">
        <f>+L714-M714</f>
        <v>-33551.050000000017</v>
      </c>
    </row>
    <row r="715" spans="1:14">
      <c r="A715" s="203">
        <v>335</v>
      </c>
      <c r="B715" s="404">
        <v>100</v>
      </c>
      <c r="C715" s="404">
        <v>100</v>
      </c>
      <c r="D715" s="202">
        <v>400</v>
      </c>
      <c r="E715" s="202">
        <v>0</v>
      </c>
      <c r="F715" s="202">
        <v>0</v>
      </c>
      <c r="G715" s="440" t="s">
        <v>2958</v>
      </c>
      <c r="H715" s="412" t="s">
        <v>1135</v>
      </c>
      <c r="I715" s="404"/>
      <c r="J715" s="404"/>
      <c r="K715" s="404"/>
      <c r="L715" s="420">
        <v>0</v>
      </c>
      <c r="M715" s="420"/>
      <c r="N715" s="421">
        <f>+L715-M715</f>
        <v>0</v>
      </c>
    </row>
    <row r="716" spans="1:14">
      <c r="A716" s="203">
        <v>335</v>
      </c>
      <c r="B716" s="404">
        <v>100</v>
      </c>
      <c r="C716" s="404">
        <v>100</v>
      </c>
      <c r="D716" s="404">
        <v>500</v>
      </c>
      <c r="E716" s="404">
        <v>0</v>
      </c>
      <c r="F716" s="404">
        <v>0</v>
      </c>
      <c r="G716" s="441" t="s">
        <v>2959</v>
      </c>
      <c r="H716" s="413" t="s">
        <v>1118</v>
      </c>
      <c r="I716" s="404"/>
      <c r="J716" s="403"/>
      <c r="K716" s="403"/>
      <c r="L716" s="422">
        <v>0</v>
      </c>
      <c r="M716" s="422"/>
      <c r="N716" s="423"/>
    </row>
    <row r="717" spans="1:14">
      <c r="A717" s="203">
        <v>335</v>
      </c>
      <c r="B717" s="404">
        <v>100</v>
      </c>
      <c r="C717" s="404">
        <v>100</v>
      </c>
      <c r="D717" s="404">
        <v>500</v>
      </c>
      <c r="E717" s="202">
        <v>5</v>
      </c>
      <c r="F717" s="202">
        <v>0</v>
      </c>
      <c r="G717" s="440" t="s">
        <v>2960</v>
      </c>
      <c r="H717" s="412" t="s">
        <v>1119</v>
      </c>
      <c r="I717" s="404"/>
      <c r="J717" s="404"/>
      <c r="K717" s="404"/>
      <c r="L717" s="420">
        <v>0</v>
      </c>
      <c r="M717" s="420"/>
      <c r="N717" s="421">
        <f>+L717-M717</f>
        <v>0</v>
      </c>
    </row>
    <row r="718" spans="1:14">
      <c r="A718" s="203">
        <v>335</v>
      </c>
      <c r="B718" s="404">
        <v>100</v>
      </c>
      <c r="C718" s="404">
        <v>100</v>
      </c>
      <c r="D718" s="404">
        <v>500</v>
      </c>
      <c r="E718" s="202">
        <v>10</v>
      </c>
      <c r="F718" s="202">
        <v>0</v>
      </c>
      <c r="G718" s="440" t="s">
        <v>2961</v>
      </c>
      <c r="H718" s="412" t="s">
        <v>1120</v>
      </c>
      <c r="I718" s="404"/>
      <c r="J718" s="404"/>
      <c r="K718" s="404"/>
      <c r="L718" s="420">
        <v>0</v>
      </c>
      <c r="M718" s="420"/>
      <c r="N718" s="421">
        <f>+L718-M718</f>
        <v>0</v>
      </c>
    </row>
    <row r="719" spans="1:14" ht="25.5">
      <c r="A719" s="203">
        <v>335</v>
      </c>
      <c r="B719" s="404">
        <v>100</v>
      </c>
      <c r="C719" s="404">
        <v>100</v>
      </c>
      <c r="D719" s="404">
        <v>500</v>
      </c>
      <c r="E719" s="202">
        <v>15</v>
      </c>
      <c r="F719" s="202">
        <v>0</v>
      </c>
      <c r="G719" s="440" t="s">
        <v>2962</v>
      </c>
      <c r="H719" s="412" t="s">
        <v>1198</v>
      </c>
      <c r="I719" s="404"/>
      <c r="J719" s="404"/>
      <c r="K719" s="404"/>
      <c r="L719" s="420">
        <v>30000</v>
      </c>
      <c r="M719" s="420">
        <v>36844.35</v>
      </c>
      <c r="N719" s="421">
        <f>+L719-M719</f>
        <v>-6844.3499999999985</v>
      </c>
    </row>
    <row r="720" spans="1:14">
      <c r="A720" s="203">
        <v>335</v>
      </c>
      <c r="B720" s="404">
        <v>100</v>
      </c>
      <c r="C720" s="404">
        <v>100</v>
      </c>
      <c r="D720" s="202">
        <v>900</v>
      </c>
      <c r="E720" s="202">
        <v>0</v>
      </c>
      <c r="F720" s="202">
        <v>0</v>
      </c>
      <c r="G720" s="440" t="s">
        <v>2963</v>
      </c>
      <c r="H720" s="412" t="s">
        <v>1138</v>
      </c>
      <c r="I720" s="404"/>
      <c r="J720" s="404"/>
      <c r="K720" s="404"/>
      <c r="L720" s="420">
        <v>174445.55</v>
      </c>
      <c r="M720" s="420">
        <v>290939.46000000002</v>
      </c>
      <c r="N720" s="421">
        <f>+L720-M720</f>
        <v>-116493.91000000003</v>
      </c>
    </row>
    <row r="721" spans="1:14" ht="25.5">
      <c r="A721" s="203">
        <v>335</v>
      </c>
      <c r="B721" s="404">
        <v>100</v>
      </c>
      <c r="C721" s="404">
        <v>200</v>
      </c>
      <c r="D721" s="404">
        <v>0</v>
      </c>
      <c r="E721" s="404">
        <v>0</v>
      </c>
      <c r="F721" s="404">
        <v>0</v>
      </c>
      <c r="G721" s="413" t="s">
        <v>2964</v>
      </c>
      <c r="H721" s="413" t="s">
        <v>1199</v>
      </c>
      <c r="I721" s="404" t="s">
        <v>1200</v>
      </c>
      <c r="J721" s="403"/>
      <c r="K721" s="403"/>
      <c r="L721" s="422">
        <v>0</v>
      </c>
      <c r="M721" s="422"/>
      <c r="N721" s="423"/>
    </row>
    <row r="722" spans="1:14">
      <c r="A722" s="203">
        <v>335</v>
      </c>
      <c r="B722" s="404">
        <v>100</v>
      </c>
      <c r="C722" s="404">
        <v>200</v>
      </c>
      <c r="D722" s="202">
        <v>100</v>
      </c>
      <c r="E722" s="202">
        <v>0</v>
      </c>
      <c r="F722" s="202">
        <v>0</v>
      </c>
      <c r="G722" s="440" t="s">
        <v>2965</v>
      </c>
      <c r="H722" s="412" t="s">
        <v>1110</v>
      </c>
      <c r="I722" s="404"/>
      <c r="J722" s="404"/>
      <c r="K722" s="404"/>
      <c r="L722" s="420">
        <v>90744.219999999987</v>
      </c>
      <c r="M722" s="420">
        <v>116442.17</v>
      </c>
      <c r="N722" s="421">
        <f>+L722-M722</f>
        <v>-25697.950000000012</v>
      </c>
    </row>
    <row r="723" spans="1:14">
      <c r="A723" s="203">
        <v>335</v>
      </c>
      <c r="B723" s="404">
        <v>100</v>
      </c>
      <c r="C723" s="404">
        <v>200</v>
      </c>
      <c r="D723" s="202">
        <v>200</v>
      </c>
      <c r="E723" s="202">
        <v>0</v>
      </c>
      <c r="F723" s="202">
        <v>0</v>
      </c>
      <c r="G723" s="440" t="s">
        <v>2966</v>
      </c>
      <c r="H723" s="412" t="s">
        <v>1111</v>
      </c>
      <c r="I723" s="404"/>
      <c r="J723" s="404"/>
      <c r="K723" s="404"/>
      <c r="L723" s="420">
        <v>51063.15</v>
      </c>
      <c r="M723" s="420">
        <v>34662.949999999997</v>
      </c>
      <c r="N723" s="421">
        <f>+L723-M723</f>
        <v>16400.200000000004</v>
      </c>
    </row>
    <row r="724" spans="1:14">
      <c r="A724" s="203">
        <v>335</v>
      </c>
      <c r="B724" s="404">
        <v>100</v>
      </c>
      <c r="C724" s="404">
        <v>200</v>
      </c>
      <c r="D724" s="202">
        <v>300</v>
      </c>
      <c r="E724" s="202">
        <v>0</v>
      </c>
      <c r="F724" s="202">
        <v>0</v>
      </c>
      <c r="G724" s="440" t="s">
        <v>2967</v>
      </c>
      <c r="H724" s="412" t="s">
        <v>1134</v>
      </c>
      <c r="I724" s="404"/>
      <c r="J724" s="404"/>
      <c r="K724" s="404"/>
      <c r="L724" s="420">
        <v>25290.63</v>
      </c>
      <c r="M724" s="420">
        <v>21054.3</v>
      </c>
      <c r="N724" s="421">
        <f>+L724-M724</f>
        <v>4236.3300000000017</v>
      </c>
    </row>
    <row r="725" spans="1:14">
      <c r="A725" s="203">
        <v>335</v>
      </c>
      <c r="B725" s="404">
        <v>100</v>
      </c>
      <c r="C725" s="404">
        <v>200</v>
      </c>
      <c r="D725" s="202">
        <v>400</v>
      </c>
      <c r="E725" s="202">
        <v>0</v>
      </c>
      <c r="F725" s="202">
        <v>0</v>
      </c>
      <c r="G725" s="440" t="s">
        <v>2968</v>
      </c>
      <c r="H725" s="412" t="s">
        <v>1135</v>
      </c>
      <c r="I725" s="404"/>
      <c r="J725" s="404"/>
      <c r="K725" s="404"/>
      <c r="L725" s="420">
        <v>0</v>
      </c>
      <c r="M725" s="420"/>
      <c r="N725" s="421">
        <f>+L725-M725</f>
        <v>0</v>
      </c>
    </row>
    <row r="726" spans="1:14">
      <c r="A726" s="203">
        <v>335</v>
      </c>
      <c r="B726" s="404">
        <v>100</v>
      </c>
      <c r="C726" s="404">
        <v>200</v>
      </c>
      <c r="D726" s="404">
        <v>500</v>
      </c>
      <c r="E726" s="404">
        <v>0</v>
      </c>
      <c r="F726" s="404">
        <v>0</v>
      </c>
      <c r="G726" s="441" t="s">
        <v>2969</v>
      </c>
      <c r="H726" s="413" t="s">
        <v>1118</v>
      </c>
      <c r="I726" s="404"/>
      <c r="J726" s="403"/>
      <c r="K726" s="403"/>
      <c r="L726" s="422">
        <v>0</v>
      </c>
      <c r="M726" s="422"/>
      <c r="N726" s="423"/>
    </row>
    <row r="727" spans="1:14">
      <c r="A727" s="203">
        <v>335</v>
      </c>
      <c r="B727" s="404">
        <v>100</v>
      </c>
      <c r="C727" s="404">
        <v>200</v>
      </c>
      <c r="D727" s="404">
        <v>500</v>
      </c>
      <c r="E727" s="202">
        <v>5</v>
      </c>
      <c r="F727" s="202">
        <v>0</v>
      </c>
      <c r="G727" s="440" t="s">
        <v>2970</v>
      </c>
      <c r="H727" s="412" t="s">
        <v>1119</v>
      </c>
      <c r="I727" s="404"/>
      <c r="J727" s="404"/>
      <c r="K727" s="404"/>
      <c r="L727" s="420">
        <v>0</v>
      </c>
      <c r="M727" s="420"/>
      <c r="N727" s="421">
        <f>+L727-M727</f>
        <v>0</v>
      </c>
    </row>
    <row r="728" spans="1:14">
      <c r="A728" s="203">
        <v>335</v>
      </c>
      <c r="B728" s="404">
        <v>100</v>
      </c>
      <c r="C728" s="404">
        <v>200</v>
      </c>
      <c r="D728" s="404">
        <v>500</v>
      </c>
      <c r="E728" s="202">
        <v>10</v>
      </c>
      <c r="F728" s="202">
        <v>0</v>
      </c>
      <c r="G728" s="440" t="s">
        <v>2971</v>
      </c>
      <c r="H728" s="412" t="s">
        <v>1120</v>
      </c>
      <c r="I728" s="404"/>
      <c r="J728" s="404"/>
      <c r="K728" s="404"/>
      <c r="L728" s="420">
        <v>0</v>
      </c>
      <c r="M728" s="420"/>
      <c r="N728" s="421">
        <f>+L728-M728</f>
        <v>0</v>
      </c>
    </row>
    <row r="729" spans="1:14" ht="25.5">
      <c r="A729" s="203">
        <v>335</v>
      </c>
      <c r="B729" s="404">
        <v>100</v>
      </c>
      <c r="C729" s="404">
        <v>200</v>
      </c>
      <c r="D729" s="404">
        <v>500</v>
      </c>
      <c r="E729" s="202">
        <v>15</v>
      </c>
      <c r="F729" s="202">
        <v>0</v>
      </c>
      <c r="G729" s="440" t="s">
        <v>2972</v>
      </c>
      <c r="H729" s="412" t="s">
        <v>1198</v>
      </c>
      <c r="I729" s="404"/>
      <c r="J729" s="404"/>
      <c r="K729" s="404"/>
      <c r="L729" s="420">
        <v>0</v>
      </c>
      <c r="M729" s="420"/>
      <c r="N729" s="421">
        <f>+L729-M729</f>
        <v>0</v>
      </c>
    </row>
    <row r="730" spans="1:14">
      <c r="A730" s="203">
        <v>335</v>
      </c>
      <c r="B730" s="404">
        <v>100</v>
      </c>
      <c r="C730" s="404">
        <v>200</v>
      </c>
      <c r="D730" s="202">
        <v>900</v>
      </c>
      <c r="E730" s="202">
        <v>0</v>
      </c>
      <c r="F730" s="202">
        <v>0</v>
      </c>
      <c r="G730" s="440" t="s">
        <v>2973</v>
      </c>
      <c r="H730" s="412" t="s">
        <v>1138</v>
      </c>
      <c r="I730" s="404"/>
      <c r="J730" s="404"/>
      <c r="K730" s="404"/>
      <c r="L730" s="420">
        <v>49293.91</v>
      </c>
      <c r="M730" s="420">
        <v>50256.58</v>
      </c>
      <c r="N730" s="421">
        <f>+L730-M730</f>
        <v>-962.66999999999825</v>
      </c>
    </row>
    <row r="731" spans="1:14">
      <c r="A731" s="203">
        <v>335</v>
      </c>
      <c r="B731" s="404">
        <v>100</v>
      </c>
      <c r="C731" s="202">
        <v>300</v>
      </c>
      <c r="D731" s="202">
        <v>0</v>
      </c>
      <c r="E731" s="202">
        <v>0</v>
      </c>
      <c r="F731" s="202">
        <v>0</v>
      </c>
      <c r="G731" s="413" t="s">
        <v>2974</v>
      </c>
      <c r="H731" s="413" t="s">
        <v>1201</v>
      </c>
      <c r="I731" s="404" t="s">
        <v>1202</v>
      </c>
      <c r="J731" s="404"/>
      <c r="K731" s="404"/>
      <c r="L731" s="420">
        <v>0</v>
      </c>
      <c r="M731" s="420"/>
      <c r="N731" s="421">
        <f>+L731-M731</f>
        <v>0</v>
      </c>
    </row>
    <row r="732" spans="1:14">
      <c r="A732" s="203">
        <v>335</v>
      </c>
      <c r="B732" s="404">
        <v>200</v>
      </c>
      <c r="C732" s="404">
        <v>0</v>
      </c>
      <c r="D732" s="404">
        <v>0</v>
      </c>
      <c r="E732" s="404">
        <v>0</v>
      </c>
      <c r="F732" s="404">
        <v>0</v>
      </c>
      <c r="G732" s="413" t="s">
        <v>2975</v>
      </c>
      <c r="H732" s="413" t="s">
        <v>1203</v>
      </c>
      <c r="I732" s="404" t="s">
        <v>1204</v>
      </c>
      <c r="J732" s="403"/>
      <c r="K732" s="403"/>
      <c r="L732" s="422">
        <v>0</v>
      </c>
      <c r="M732" s="422"/>
      <c r="N732" s="423"/>
    </row>
    <row r="733" spans="1:14" ht="25.5">
      <c r="A733" s="203">
        <v>335</v>
      </c>
      <c r="B733" s="404">
        <v>200</v>
      </c>
      <c r="C733" s="404">
        <v>100</v>
      </c>
      <c r="D733" s="404">
        <v>0</v>
      </c>
      <c r="E733" s="404">
        <v>0</v>
      </c>
      <c r="F733" s="404">
        <v>0</v>
      </c>
      <c r="G733" s="413" t="s">
        <v>2976</v>
      </c>
      <c r="H733" s="413" t="s">
        <v>1205</v>
      </c>
      <c r="I733" s="404" t="s">
        <v>1206</v>
      </c>
      <c r="J733" s="403"/>
      <c r="K733" s="403"/>
      <c r="L733" s="422">
        <v>0</v>
      </c>
      <c r="M733" s="422"/>
      <c r="N733" s="423"/>
    </row>
    <row r="734" spans="1:14">
      <c r="A734" s="203">
        <v>335</v>
      </c>
      <c r="B734" s="404">
        <v>200</v>
      </c>
      <c r="C734" s="404">
        <v>100</v>
      </c>
      <c r="D734" s="202">
        <v>100</v>
      </c>
      <c r="E734" s="202">
        <v>0</v>
      </c>
      <c r="F734" s="202">
        <v>0</v>
      </c>
      <c r="G734" s="440" t="s">
        <v>2977</v>
      </c>
      <c r="H734" s="412" t="s">
        <v>1110</v>
      </c>
      <c r="I734" s="404"/>
      <c r="J734" s="404"/>
      <c r="K734" s="404"/>
      <c r="L734" s="420">
        <v>2300408.9000000018</v>
      </c>
      <c r="M734" s="420">
        <v>1933096.31</v>
      </c>
      <c r="N734" s="421">
        <f t="shared" ref="N734:N740" si="32">+L734-M734</f>
        <v>367312.59000000171</v>
      </c>
    </row>
    <row r="735" spans="1:14">
      <c r="A735" s="203">
        <v>335</v>
      </c>
      <c r="B735" s="404">
        <v>200</v>
      </c>
      <c r="C735" s="404">
        <v>100</v>
      </c>
      <c r="D735" s="202">
        <v>200</v>
      </c>
      <c r="E735" s="202">
        <v>0</v>
      </c>
      <c r="F735" s="202">
        <v>0</v>
      </c>
      <c r="G735" s="440" t="s">
        <v>2978</v>
      </c>
      <c r="H735" s="412" t="s">
        <v>1146</v>
      </c>
      <c r="I735" s="404"/>
      <c r="J735" s="404"/>
      <c r="K735" s="404"/>
      <c r="L735" s="420">
        <v>8715.9399999999987</v>
      </c>
      <c r="M735" s="420">
        <v>15437.32</v>
      </c>
      <c r="N735" s="421">
        <f t="shared" si="32"/>
        <v>-6721.380000000001</v>
      </c>
    </row>
    <row r="736" spans="1:14">
      <c r="A736" s="203">
        <v>335</v>
      </c>
      <c r="B736" s="404">
        <v>200</v>
      </c>
      <c r="C736" s="404">
        <v>100</v>
      </c>
      <c r="D736" s="202">
        <v>300</v>
      </c>
      <c r="E736" s="202">
        <v>0</v>
      </c>
      <c r="F736" s="202">
        <v>0</v>
      </c>
      <c r="G736" s="440" t="s">
        <v>2979</v>
      </c>
      <c r="H736" s="412" t="s">
        <v>1147</v>
      </c>
      <c r="I736" s="404"/>
      <c r="J736" s="404"/>
      <c r="K736" s="404"/>
      <c r="L736" s="420">
        <v>47036.97</v>
      </c>
      <c r="M736" s="420">
        <v>257719.7</v>
      </c>
      <c r="N736" s="421">
        <f t="shared" si="32"/>
        <v>-210682.73</v>
      </c>
    </row>
    <row r="737" spans="1:14">
      <c r="A737" s="203">
        <v>335</v>
      </c>
      <c r="B737" s="404">
        <v>200</v>
      </c>
      <c r="C737" s="404">
        <v>100</v>
      </c>
      <c r="D737" s="202">
        <v>301</v>
      </c>
      <c r="E737" s="202">
        <v>0</v>
      </c>
      <c r="F737" s="202">
        <v>0</v>
      </c>
      <c r="G737" s="440" t="s">
        <v>2340</v>
      </c>
      <c r="H737" s="412" t="s">
        <v>2269</v>
      </c>
      <c r="I737" s="404"/>
      <c r="J737" s="404"/>
      <c r="K737" s="404"/>
      <c r="L737" s="420">
        <v>70652</v>
      </c>
      <c r="M737" s="420"/>
      <c r="N737" s="421">
        <f t="shared" si="32"/>
        <v>70652</v>
      </c>
    </row>
    <row r="738" spans="1:14">
      <c r="A738" s="203">
        <v>335</v>
      </c>
      <c r="B738" s="404">
        <v>200</v>
      </c>
      <c r="C738" s="404">
        <v>100</v>
      </c>
      <c r="D738" s="202">
        <v>302</v>
      </c>
      <c r="E738" s="202">
        <v>0</v>
      </c>
      <c r="F738" s="202">
        <v>0</v>
      </c>
      <c r="G738" s="440" t="s">
        <v>2341</v>
      </c>
      <c r="H738" s="412" t="s">
        <v>2271</v>
      </c>
      <c r="I738" s="404"/>
      <c r="J738" s="404"/>
      <c r="K738" s="404"/>
      <c r="L738" s="420">
        <v>112805</v>
      </c>
      <c r="M738" s="420"/>
      <c r="N738" s="421">
        <f t="shared" si="32"/>
        <v>112805</v>
      </c>
    </row>
    <row r="739" spans="1:14">
      <c r="A739" s="203">
        <v>335</v>
      </c>
      <c r="B739" s="404">
        <v>200</v>
      </c>
      <c r="C739" s="404">
        <v>100</v>
      </c>
      <c r="D739" s="202">
        <v>400</v>
      </c>
      <c r="E739" s="202">
        <v>0</v>
      </c>
      <c r="F739" s="202">
        <v>0</v>
      </c>
      <c r="G739" s="440" t="s">
        <v>2980</v>
      </c>
      <c r="H739" s="412" t="s">
        <v>1148</v>
      </c>
      <c r="I739" s="404"/>
      <c r="J739" s="404"/>
      <c r="K739" s="404"/>
      <c r="L739" s="420">
        <v>372978.63</v>
      </c>
      <c r="M739" s="420">
        <v>238190.17</v>
      </c>
      <c r="N739" s="421">
        <f t="shared" si="32"/>
        <v>134788.46</v>
      </c>
    </row>
    <row r="740" spans="1:14">
      <c r="A740" s="203">
        <v>335</v>
      </c>
      <c r="B740" s="404">
        <v>200</v>
      </c>
      <c r="C740" s="404">
        <v>100</v>
      </c>
      <c r="D740" s="202">
        <v>500</v>
      </c>
      <c r="E740" s="202">
        <v>0</v>
      </c>
      <c r="F740" s="202">
        <v>0</v>
      </c>
      <c r="G740" s="440" t="s">
        <v>2981</v>
      </c>
      <c r="H740" s="412" t="s">
        <v>1135</v>
      </c>
      <c r="I740" s="404"/>
      <c r="J740" s="404"/>
      <c r="K740" s="404"/>
      <c r="L740" s="420">
        <v>0</v>
      </c>
      <c r="M740" s="420"/>
      <c r="N740" s="421">
        <f t="shared" si="32"/>
        <v>0</v>
      </c>
    </row>
    <row r="741" spans="1:14">
      <c r="A741" s="203">
        <v>335</v>
      </c>
      <c r="B741" s="404">
        <v>200</v>
      </c>
      <c r="C741" s="404">
        <v>100</v>
      </c>
      <c r="D741" s="404">
        <v>600</v>
      </c>
      <c r="E741" s="404">
        <v>0</v>
      </c>
      <c r="F741" s="404">
        <v>0</v>
      </c>
      <c r="G741" s="441" t="s">
        <v>2982</v>
      </c>
      <c r="H741" s="413" t="s">
        <v>1118</v>
      </c>
      <c r="I741" s="404"/>
      <c r="J741" s="403"/>
      <c r="K741" s="403"/>
      <c r="L741" s="422">
        <v>0</v>
      </c>
      <c r="M741" s="422"/>
      <c r="N741" s="423"/>
    </row>
    <row r="742" spans="1:14">
      <c r="A742" s="203">
        <v>335</v>
      </c>
      <c r="B742" s="404">
        <v>200</v>
      </c>
      <c r="C742" s="404">
        <v>100</v>
      </c>
      <c r="D742" s="404">
        <v>600</v>
      </c>
      <c r="E742" s="202">
        <v>5</v>
      </c>
      <c r="F742" s="202">
        <v>0</v>
      </c>
      <c r="G742" s="440" t="s">
        <v>2983</v>
      </c>
      <c r="H742" s="412" t="s">
        <v>1119</v>
      </c>
      <c r="I742" s="404"/>
      <c r="J742" s="404"/>
      <c r="K742" s="404"/>
      <c r="L742" s="420">
        <v>0</v>
      </c>
      <c r="M742" s="420"/>
      <c r="N742" s="421">
        <f>+L742-M742</f>
        <v>0</v>
      </c>
    </row>
    <row r="743" spans="1:14">
      <c r="A743" s="203">
        <v>335</v>
      </c>
      <c r="B743" s="404">
        <v>200</v>
      </c>
      <c r="C743" s="404">
        <v>100</v>
      </c>
      <c r="D743" s="404">
        <v>600</v>
      </c>
      <c r="E743" s="202">
        <v>10</v>
      </c>
      <c r="F743" s="202">
        <v>0</v>
      </c>
      <c r="G743" s="440" t="s">
        <v>2984</v>
      </c>
      <c r="H743" s="412" t="s">
        <v>1120</v>
      </c>
      <c r="I743" s="404"/>
      <c r="J743" s="404"/>
      <c r="K743" s="404"/>
      <c r="L743" s="420">
        <v>0</v>
      </c>
      <c r="M743" s="420"/>
      <c r="N743" s="421">
        <f>+L743-M743</f>
        <v>0</v>
      </c>
    </row>
    <row r="744" spans="1:14">
      <c r="A744" s="203">
        <v>335</v>
      </c>
      <c r="B744" s="404">
        <v>200</v>
      </c>
      <c r="C744" s="404">
        <v>100</v>
      </c>
      <c r="D744" s="404">
        <v>600</v>
      </c>
      <c r="E744" s="202">
        <v>15</v>
      </c>
      <c r="F744" s="202">
        <v>0</v>
      </c>
      <c r="G744" s="440" t="s">
        <v>2985</v>
      </c>
      <c r="H744" s="412" t="s">
        <v>1149</v>
      </c>
      <c r="I744" s="404"/>
      <c r="J744" s="404"/>
      <c r="K744" s="404"/>
      <c r="L744" s="420">
        <v>6000</v>
      </c>
      <c r="M744" s="420">
        <v>35244.639999999999</v>
      </c>
      <c r="N744" s="421">
        <f>+L744-M744</f>
        <v>-29244.639999999999</v>
      </c>
    </row>
    <row r="745" spans="1:14">
      <c r="A745" s="203">
        <v>335</v>
      </c>
      <c r="B745" s="404">
        <v>200</v>
      </c>
      <c r="C745" s="404">
        <v>100</v>
      </c>
      <c r="D745" s="202">
        <v>900</v>
      </c>
      <c r="E745" s="202">
        <v>0</v>
      </c>
      <c r="F745" s="202">
        <v>0</v>
      </c>
      <c r="G745" s="440" t="s">
        <v>2986</v>
      </c>
      <c r="H745" s="412" t="s">
        <v>1138</v>
      </c>
      <c r="I745" s="404"/>
      <c r="J745" s="404"/>
      <c r="K745" s="404"/>
      <c r="L745" s="420">
        <v>855912.65</v>
      </c>
      <c r="M745" s="420">
        <v>702212.42</v>
      </c>
      <c r="N745" s="421">
        <f>+L745-M745</f>
        <v>153700.22999999998</v>
      </c>
    </row>
    <row r="746" spans="1:14" ht="25.5">
      <c r="A746" s="203">
        <v>335</v>
      </c>
      <c r="B746" s="404">
        <v>200</v>
      </c>
      <c r="C746" s="404">
        <v>200</v>
      </c>
      <c r="D746" s="404">
        <v>0</v>
      </c>
      <c r="E746" s="404">
        <v>0</v>
      </c>
      <c r="F746" s="404">
        <v>0</v>
      </c>
      <c r="G746" s="413" t="s">
        <v>2987</v>
      </c>
      <c r="H746" s="413" t="s">
        <v>1207</v>
      </c>
      <c r="I746" s="404" t="s">
        <v>1208</v>
      </c>
      <c r="J746" s="403"/>
      <c r="K746" s="403"/>
      <c r="L746" s="422">
        <v>0</v>
      </c>
      <c r="M746" s="422"/>
      <c r="N746" s="423"/>
    </row>
    <row r="747" spans="1:14">
      <c r="A747" s="203">
        <v>335</v>
      </c>
      <c r="B747" s="404">
        <v>200</v>
      </c>
      <c r="C747" s="404">
        <v>200</v>
      </c>
      <c r="D747" s="202">
        <v>100</v>
      </c>
      <c r="E747" s="202">
        <v>0</v>
      </c>
      <c r="F747" s="202">
        <v>0</v>
      </c>
      <c r="G747" s="440" t="s">
        <v>2988</v>
      </c>
      <c r="H747" s="412" t="s">
        <v>1110</v>
      </c>
      <c r="I747" s="404"/>
      <c r="J747" s="404"/>
      <c r="K747" s="404"/>
      <c r="L747" s="420">
        <v>512339.92999999993</v>
      </c>
      <c r="M747" s="420">
        <v>76263.45</v>
      </c>
      <c r="N747" s="421">
        <f t="shared" ref="N747:N753" si="33">+L747-M747</f>
        <v>436076.47999999992</v>
      </c>
    </row>
    <row r="748" spans="1:14">
      <c r="A748" s="203">
        <v>335</v>
      </c>
      <c r="B748" s="404">
        <v>200</v>
      </c>
      <c r="C748" s="404">
        <v>200</v>
      </c>
      <c r="D748" s="202">
        <v>200</v>
      </c>
      <c r="E748" s="202">
        <v>0</v>
      </c>
      <c r="F748" s="202">
        <v>0</v>
      </c>
      <c r="G748" s="440" t="s">
        <v>2989</v>
      </c>
      <c r="H748" s="412" t="s">
        <v>1146</v>
      </c>
      <c r="I748" s="404"/>
      <c r="J748" s="404"/>
      <c r="K748" s="404"/>
      <c r="L748" s="420">
        <v>7062.83</v>
      </c>
      <c r="M748" s="420">
        <v>30.74</v>
      </c>
      <c r="N748" s="421">
        <f t="shared" si="33"/>
        <v>7032.09</v>
      </c>
    </row>
    <row r="749" spans="1:14">
      <c r="A749" s="203">
        <v>335</v>
      </c>
      <c r="B749" s="404">
        <v>200</v>
      </c>
      <c r="C749" s="404">
        <v>200</v>
      </c>
      <c r="D749" s="202">
        <v>300</v>
      </c>
      <c r="E749" s="202">
        <v>0</v>
      </c>
      <c r="F749" s="202">
        <v>0</v>
      </c>
      <c r="G749" s="440" t="s">
        <v>2990</v>
      </c>
      <c r="H749" s="412" t="s">
        <v>1147</v>
      </c>
      <c r="I749" s="404"/>
      <c r="J749" s="404"/>
      <c r="K749" s="404"/>
      <c r="L749" s="420">
        <v>16273.14</v>
      </c>
      <c r="M749" s="420">
        <v>2895.64</v>
      </c>
      <c r="N749" s="421">
        <f t="shared" si="33"/>
        <v>13377.5</v>
      </c>
    </row>
    <row r="750" spans="1:14">
      <c r="A750" s="203">
        <v>335</v>
      </c>
      <c r="B750" s="404">
        <v>200</v>
      </c>
      <c r="C750" s="404">
        <v>200</v>
      </c>
      <c r="D750" s="202">
        <v>301</v>
      </c>
      <c r="E750" s="202">
        <v>0</v>
      </c>
      <c r="F750" s="202">
        <v>0</v>
      </c>
      <c r="G750" s="440" t="s">
        <v>2342</v>
      </c>
      <c r="H750" s="412" t="s">
        <v>2269</v>
      </c>
      <c r="I750" s="404"/>
      <c r="J750" s="404"/>
      <c r="K750" s="404"/>
      <c r="L750" s="420">
        <v>4977</v>
      </c>
      <c r="M750" s="420"/>
      <c r="N750" s="421">
        <f t="shared" si="33"/>
        <v>4977</v>
      </c>
    </row>
    <row r="751" spans="1:14">
      <c r="A751" s="203">
        <v>335</v>
      </c>
      <c r="B751" s="404">
        <v>200</v>
      </c>
      <c r="C751" s="404">
        <v>200</v>
      </c>
      <c r="D751" s="202">
        <v>302</v>
      </c>
      <c r="E751" s="202">
        <v>0</v>
      </c>
      <c r="F751" s="202">
        <v>0</v>
      </c>
      <c r="G751" s="440" t="s">
        <v>2343</v>
      </c>
      <c r="H751" s="412" t="s">
        <v>2271</v>
      </c>
      <c r="I751" s="404"/>
      <c r="J751" s="404"/>
      <c r="K751" s="404"/>
      <c r="L751" s="420">
        <v>0</v>
      </c>
      <c r="M751" s="420"/>
      <c r="N751" s="421">
        <f t="shared" si="33"/>
        <v>0</v>
      </c>
    </row>
    <row r="752" spans="1:14">
      <c r="A752" s="203">
        <v>335</v>
      </c>
      <c r="B752" s="404">
        <v>200</v>
      </c>
      <c r="C752" s="404">
        <v>200</v>
      </c>
      <c r="D752" s="202">
        <v>400</v>
      </c>
      <c r="E752" s="202">
        <v>0</v>
      </c>
      <c r="F752" s="202">
        <v>0</v>
      </c>
      <c r="G752" s="440" t="s">
        <v>2991</v>
      </c>
      <c r="H752" s="412" t="s">
        <v>1148</v>
      </c>
      <c r="I752" s="404"/>
      <c r="J752" s="404"/>
      <c r="K752" s="404"/>
      <c r="L752" s="420">
        <v>98603.55</v>
      </c>
      <c r="M752" s="420">
        <v>64031.37</v>
      </c>
      <c r="N752" s="421">
        <f t="shared" si="33"/>
        <v>34572.18</v>
      </c>
    </row>
    <row r="753" spans="1:14">
      <c r="A753" s="203">
        <v>335</v>
      </c>
      <c r="B753" s="404">
        <v>200</v>
      </c>
      <c r="C753" s="404">
        <v>200</v>
      </c>
      <c r="D753" s="202">
        <v>500</v>
      </c>
      <c r="E753" s="202">
        <v>0</v>
      </c>
      <c r="F753" s="202">
        <v>0</v>
      </c>
      <c r="G753" s="440" t="s">
        <v>2992</v>
      </c>
      <c r="H753" s="412" t="s">
        <v>1135</v>
      </c>
      <c r="I753" s="404"/>
      <c r="J753" s="404"/>
      <c r="K753" s="404"/>
      <c r="L753" s="420">
        <v>0</v>
      </c>
      <c r="M753" s="420"/>
      <c r="N753" s="421">
        <f t="shared" si="33"/>
        <v>0</v>
      </c>
    </row>
    <row r="754" spans="1:14">
      <c r="A754" s="203">
        <v>335</v>
      </c>
      <c r="B754" s="404">
        <v>200</v>
      </c>
      <c r="C754" s="404">
        <v>200</v>
      </c>
      <c r="D754" s="404">
        <v>600</v>
      </c>
      <c r="E754" s="404">
        <v>0</v>
      </c>
      <c r="F754" s="404">
        <v>0</v>
      </c>
      <c r="G754" s="441" t="s">
        <v>2993</v>
      </c>
      <c r="H754" s="413" t="s">
        <v>1118</v>
      </c>
      <c r="I754" s="404"/>
      <c r="J754" s="403"/>
      <c r="K754" s="403"/>
      <c r="L754" s="422">
        <v>0</v>
      </c>
      <c r="M754" s="422"/>
      <c r="N754" s="423"/>
    </row>
    <row r="755" spans="1:14">
      <c r="A755" s="203">
        <v>335</v>
      </c>
      <c r="B755" s="404">
        <v>200</v>
      </c>
      <c r="C755" s="404">
        <v>200</v>
      </c>
      <c r="D755" s="404">
        <v>600</v>
      </c>
      <c r="E755" s="202">
        <v>5</v>
      </c>
      <c r="F755" s="202">
        <v>0</v>
      </c>
      <c r="G755" s="440" t="s">
        <v>2994</v>
      </c>
      <c r="H755" s="412" t="s">
        <v>1119</v>
      </c>
      <c r="I755" s="404"/>
      <c r="J755" s="404"/>
      <c r="K755" s="404"/>
      <c r="L755" s="420">
        <v>0</v>
      </c>
      <c r="M755" s="420"/>
      <c r="N755" s="421">
        <f>+L755-M755</f>
        <v>0</v>
      </c>
    </row>
    <row r="756" spans="1:14">
      <c r="A756" s="203">
        <v>335</v>
      </c>
      <c r="B756" s="404">
        <v>200</v>
      </c>
      <c r="C756" s="404">
        <v>200</v>
      </c>
      <c r="D756" s="404">
        <v>600</v>
      </c>
      <c r="E756" s="202">
        <v>10</v>
      </c>
      <c r="F756" s="202">
        <v>0</v>
      </c>
      <c r="G756" s="440" t="s">
        <v>2995</v>
      </c>
      <c r="H756" s="412" t="s">
        <v>1120</v>
      </c>
      <c r="I756" s="404"/>
      <c r="J756" s="404"/>
      <c r="K756" s="404"/>
      <c r="L756" s="420">
        <v>0</v>
      </c>
      <c r="M756" s="420"/>
      <c r="N756" s="421">
        <f>+L756-M756</f>
        <v>0</v>
      </c>
    </row>
    <row r="757" spans="1:14">
      <c r="A757" s="203">
        <v>335</v>
      </c>
      <c r="B757" s="404">
        <v>200</v>
      </c>
      <c r="C757" s="404">
        <v>200</v>
      </c>
      <c r="D757" s="404">
        <v>600</v>
      </c>
      <c r="E757" s="202">
        <v>15</v>
      </c>
      <c r="F757" s="202">
        <v>0</v>
      </c>
      <c r="G757" s="440" t="s">
        <v>2996</v>
      </c>
      <c r="H757" s="412" t="s">
        <v>1149</v>
      </c>
      <c r="I757" s="404"/>
      <c r="J757" s="404"/>
      <c r="K757" s="404"/>
      <c r="L757" s="420">
        <v>0</v>
      </c>
      <c r="M757" s="420">
        <v>4115.24</v>
      </c>
      <c r="N757" s="421">
        <f>+L757-M757</f>
        <v>-4115.24</v>
      </c>
    </row>
    <row r="758" spans="1:14">
      <c r="A758" s="203">
        <v>335</v>
      </c>
      <c r="B758" s="404">
        <v>200</v>
      </c>
      <c r="C758" s="404">
        <v>200</v>
      </c>
      <c r="D758" s="202">
        <v>900</v>
      </c>
      <c r="E758" s="202">
        <v>0</v>
      </c>
      <c r="F758" s="202">
        <v>0</v>
      </c>
      <c r="G758" s="440" t="s">
        <v>2997</v>
      </c>
      <c r="H758" s="412" t="s">
        <v>1138</v>
      </c>
      <c r="I758" s="404"/>
      <c r="J758" s="404"/>
      <c r="K758" s="404"/>
      <c r="L758" s="420">
        <v>188580.65</v>
      </c>
      <c r="M758" s="420">
        <v>42068.61</v>
      </c>
      <c r="N758" s="421">
        <f>+L758-M758</f>
        <v>146512.03999999998</v>
      </c>
    </row>
    <row r="759" spans="1:14">
      <c r="A759" s="203">
        <v>335</v>
      </c>
      <c r="B759" s="404">
        <v>200</v>
      </c>
      <c r="C759" s="202">
        <v>300</v>
      </c>
      <c r="D759" s="202">
        <v>0</v>
      </c>
      <c r="E759" s="202">
        <v>0</v>
      </c>
      <c r="F759" s="202">
        <v>0</v>
      </c>
      <c r="G759" s="413" t="s">
        <v>2998</v>
      </c>
      <c r="H759" s="413" t="s">
        <v>1209</v>
      </c>
      <c r="I759" s="404" t="s">
        <v>1210</v>
      </c>
      <c r="J759" s="404"/>
      <c r="K759" s="404"/>
      <c r="L759" s="420">
        <v>0</v>
      </c>
      <c r="M759" s="420"/>
      <c r="N759" s="421">
        <f>+L759-M759</f>
        <v>0</v>
      </c>
    </row>
    <row r="760" spans="1:14">
      <c r="A760" s="200">
        <v>340</v>
      </c>
      <c r="B760" s="73">
        <v>0</v>
      </c>
      <c r="C760" s="73">
        <v>0</v>
      </c>
      <c r="D760" s="73">
        <v>0</v>
      </c>
      <c r="E760" s="73">
        <v>0</v>
      </c>
      <c r="F760" s="73">
        <v>0</v>
      </c>
      <c r="G760" s="428">
        <v>340</v>
      </c>
      <c r="H760" s="428" t="s">
        <v>68</v>
      </c>
      <c r="I760" s="73" t="s">
        <v>1211</v>
      </c>
      <c r="J760" s="73"/>
      <c r="K760" s="73"/>
      <c r="L760" s="422">
        <v>0</v>
      </c>
      <c r="M760" s="422">
        <v>0</v>
      </c>
      <c r="N760" s="423"/>
    </row>
    <row r="761" spans="1:14">
      <c r="A761" s="203">
        <v>340</v>
      </c>
      <c r="B761" s="404">
        <v>100</v>
      </c>
      <c r="C761" s="404">
        <v>0</v>
      </c>
      <c r="D761" s="404">
        <v>0</v>
      </c>
      <c r="E761" s="404">
        <v>0</v>
      </c>
      <c r="F761" s="404">
        <v>0</v>
      </c>
      <c r="G761" s="413" t="s">
        <v>2999</v>
      </c>
      <c r="H761" s="413" t="s">
        <v>1212</v>
      </c>
      <c r="I761" s="404" t="s">
        <v>1213</v>
      </c>
      <c r="J761" s="403"/>
      <c r="K761" s="403"/>
      <c r="L761" s="422">
        <v>0</v>
      </c>
      <c r="M761" s="422">
        <v>0</v>
      </c>
      <c r="N761" s="423"/>
    </row>
    <row r="762" spans="1:14">
      <c r="A762" s="203">
        <v>340</v>
      </c>
      <c r="B762" s="404">
        <v>100</v>
      </c>
      <c r="C762" s="202">
        <v>100</v>
      </c>
      <c r="D762" s="202">
        <v>0</v>
      </c>
      <c r="E762" s="202">
        <v>0</v>
      </c>
      <c r="F762" s="202">
        <v>0</v>
      </c>
      <c r="G762" s="412" t="s">
        <v>3000</v>
      </c>
      <c r="H762" s="412" t="s">
        <v>1214</v>
      </c>
      <c r="I762" s="404"/>
      <c r="J762" s="404"/>
      <c r="K762" s="404"/>
      <c r="L762" s="430">
        <v>3000</v>
      </c>
      <c r="M762" s="430">
        <v>2538.25</v>
      </c>
      <c r="N762" s="431">
        <f t="shared" ref="N762:N769" si="34">+L762-M762</f>
        <v>461.75</v>
      </c>
    </row>
    <row r="763" spans="1:14">
      <c r="A763" s="203">
        <v>340</v>
      </c>
      <c r="B763" s="404">
        <v>100</v>
      </c>
      <c r="C763" s="202">
        <v>200</v>
      </c>
      <c r="D763" s="202">
        <v>0</v>
      </c>
      <c r="E763" s="202">
        <v>0</v>
      </c>
      <c r="F763" s="202">
        <v>0</v>
      </c>
      <c r="G763" s="412" t="s">
        <v>3001</v>
      </c>
      <c r="H763" s="412" t="s">
        <v>1215</v>
      </c>
      <c r="I763" s="404"/>
      <c r="J763" s="404"/>
      <c r="K763" s="404"/>
      <c r="L763" s="430">
        <v>23000</v>
      </c>
      <c r="M763" s="430">
        <v>41429.360000000001</v>
      </c>
      <c r="N763" s="431">
        <f t="shared" si="34"/>
        <v>-18429.36</v>
      </c>
    </row>
    <row r="764" spans="1:14">
      <c r="A764" s="203">
        <v>340</v>
      </c>
      <c r="B764" s="404">
        <v>100</v>
      </c>
      <c r="C764" s="202">
        <v>300</v>
      </c>
      <c r="D764" s="202">
        <v>0</v>
      </c>
      <c r="E764" s="202">
        <v>0</v>
      </c>
      <c r="F764" s="202">
        <v>0</v>
      </c>
      <c r="G764" s="412" t="s">
        <v>3002</v>
      </c>
      <c r="H764" s="412" t="s">
        <v>1216</v>
      </c>
      <c r="I764" s="404"/>
      <c r="J764" s="404"/>
      <c r="K764" s="404"/>
      <c r="L764" s="430">
        <v>0</v>
      </c>
      <c r="M764" s="430">
        <v>0</v>
      </c>
      <c r="N764" s="431">
        <f t="shared" si="34"/>
        <v>0</v>
      </c>
    </row>
    <row r="765" spans="1:14">
      <c r="A765" s="203">
        <v>340</v>
      </c>
      <c r="B765" s="404">
        <v>100</v>
      </c>
      <c r="C765" s="202">
        <v>400</v>
      </c>
      <c r="D765" s="202">
        <v>0</v>
      </c>
      <c r="E765" s="202">
        <v>0</v>
      </c>
      <c r="F765" s="202">
        <v>0</v>
      </c>
      <c r="G765" s="412" t="s">
        <v>3003</v>
      </c>
      <c r="H765" s="412" t="s">
        <v>1217</v>
      </c>
      <c r="I765" s="404"/>
      <c r="J765" s="404"/>
      <c r="K765" s="404"/>
      <c r="L765" s="430">
        <v>0</v>
      </c>
      <c r="M765" s="430">
        <v>0</v>
      </c>
      <c r="N765" s="431">
        <f t="shared" si="34"/>
        <v>0</v>
      </c>
    </row>
    <row r="766" spans="1:14">
      <c r="A766" s="203">
        <v>340</v>
      </c>
      <c r="B766" s="404">
        <v>100</v>
      </c>
      <c r="C766" s="202">
        <v>500</v>
      </c>
      <c r="D766" s="202">
        <v>0</v>
      </c>
      <c r="E766" s="202">
        <v>0</v>
      </c>
      <c r="F766" s="202">
        <v>0</v>
      </c>
      <c r="G766" s="412" t="s">
        <v>3004</v>
      </c>
      <c r="H766" s="412" t="s">
        <v>1218</v>
      </c>
      <c r="I766" s="404"/>
      <c r="J766" s="404"/>
      <c r="K766" s="404"/>
      <c r="L766" s="430">
        <v>1000</v>
      </c>
      <c r="M766" s="430">
        <v>778.8</v>
      </c>
      <c r="N766" s="431">
        <f t="shared" si="34"/>
        <v>221.20000000000005</v>
      </c>
    </row>
    <row r="767" spans="1:14">
      <c r="A767" s="203">
        <v>340</v>
      </c>
      <c r="B767" s="404">
        <v>100</v>
      </c>
      <c r="C767" s="202">
        <v>600</v>
      </c>
      <c r="D767" s="202">
        <v>0</v>
      </c>
      <c r="E767" s="202">
        <v>0</v>
      </c>
      <c r="F767" s="202">
        <v>0</v>
      </c>
      <c r="G767" s="412" t="s">
        <v>3005</v>
      </c>
      <c r="H767" s="412" t="s">
        <v>1219</v>
      </c>
      <c r="I767" s="404"/>
      <c r="J767" s="404"/>
      <c r="K767" s="404"/>
      <c r="L767" s="430">
        <v>0</v>
      </c>
      <c r="M767" s="430">
        <v>0</v>
      </c>
      <c r="N767" s="431">
        <f t="shared" si="34"/>
        <v>0</v>
      </c>
    </row>
    <row r="768" spans="1:14">
      <c r="A768" s="203">
        <v>340</v>
      </c>
      <c r="B768" s="404">
        <v>100</v>
      </c>
      <c r="C768" s="202">
        <v>900</v>
      </c>
      <c r="D768" s="202">
        <v>0</v>
      </c>
      <c r="E768" s="202">
        <v>0</v>
      </c>
      <c r="F768" s="202">
        <v>0</v>
      </c>
      <c r="G768" s="412" t="s">
        <v>3006</v>
      </c>
      <c r="H768" s="412" t="s">
        <v>1220</v>
      </c>
      <c r="I768" s="404"/>
      <c r="J768" s="404"/>
      <c r="K768" s="404"/>
      <c r="L768" s="430">
        <v>5000</v>
      </c>
      <c r="M768" s="430">
        <v>8531</v>
      </c>
      <c r="N768" s="431">
        <f t="shared" si="34"/>
        <v>-3531</v>
      </c>
    </row>
    <row r="769" spans="1:14">
      <c r="A769" s="203">
        <v>340</v>
      </c>
      <c r="B769" s="202">
        <v>200</v>
      </c>
      <c r="C769" s="202">
        <v>0</v>
      </c>
      <c r="D769" s="202">
        <v>0</v>
      </c>
      <c r="E769" s="202">
        <v>0</v>
      </c>
      <c r="F769" s="202">
        <v>0</v>
      </c>
      <c r="G769" s="413" t="s">
        <v>3007</v>
      </c>
      <c r="H769" s="413" t="s">
        <v>1221</v>
      </c>
      <c r="I769" s="404" t="s">
        <v>1222</v>
      </c>
      <c r="J769" s="404"/>
      <c r="K769" s="404"/>
      <c r="L769" s="430">
        <v>0</v>
      </c>
      <c r="M769" s="430">
        <v>0</v>
      </c>
      <c r="N769" s="431">
        <f t="shared" si="34"/>
        <v>0</v>
      </c>
    </row>
    <row r="770" spans="1:14">
      <c r="A770" s="203">
        <v>340</v>
      </c>
      <c r="B770" s="404">
        <v>300</v>
      </c>
      <c r="C770" s="404">
        <v>0</v>
      </c>
      <c r="D770" s="404">
        <v>0</v>
      </c>
      <c r="E770" s="404">
        <v>0</v>
      </c>
      <c r="F770" s="404">
        <v>0</v>
      </c>
      <c r="G770" s="413" t="s">
        <v>3008</v>
      </c>
      <c r="H770" s="413" t="s">
        <v>1223</v>
      </c>
      <c r="I770" s="404" t="s">
        <v>1224</v>
      </c>
      <c r="J770" s="403"/>
      <c r="K770" s="403"/>
      <c r="L770" s="422">
        <v>0</v>
      </c>
      <c r="M770" s="422">
        <v>0</v>
      </c>
      <c r="N770" s="423"/>
    </row>
    <row r="771" spans="1:14" ht="25.5">
      <c r="A771" s="203">
        <v>340</v>
      </c>
      <c r="B771" s="404">
        <v>300</v>
      </c>
      <c r="C771" s="404">
        <v>100</v>
      </c>
      <c r="D771" s="404">
        <v>0</v>
      </c>
      <c r="E771" s="404">
        <v>0</v>
      </c>
      <c r="F771" s="404">
        <v>0</v>
      </c>
      <c r="G771" s="413" t="s">
        <v>3009</v>
      </c>
      <c r="H771" s="413" t="s">
        <v>1225</v>
      </c>
      <c r="I771" s="404" t="s">
        <v>1226</v>
      </c>
      <c r="J771" s="403"/>
      <c r="K771" s="403"/>
      <c r="L771" s="422">
        <v>0</v>
      </c>
      <c r="M771" s="422">
        <v>0</v>
      </c>
      <c r="N771" s="423"/>
    </row>
    <row r="772" spans="1:14">
      <c r="A772" s="203">
        <v>340</v>
      </c>
      <c r="B772" s="404">
        <v>300</v>
      </c>
      <c r="C772" s="404">
        <v>100</v>
      </c>
      <c r="D772" s="404">
        <v>100</v>
      </c>
      <c r="E772" s="404">
        <v>0</v>
      </c>
      <c r="F772" s="404">
        <v>0</v>
      </c>
      <c r="G772" s="413" t="s">
        <v>3010</v>
      </c>
      <c r="H772" s="413" t="s">
        <v>1227</v>
      </c>
      <c r="I772" s="404"/>
      <c r="J772" s="403"/>
      <c r="K772" s="403"/>
      <c r="L772" s="422">
        <v>0</v>
      </c>
      <c r="M772" s="422">
        <v>0</v>
      </c>
      <c r="N772" s="423"/>
    </row>
    <row r="773" spans="1:14">
      <c r="A773" s="203">
        <v>340</v>
      </c>
      <c r="B773" s="404">
        <v>300</v>
      </c>
      <c r="C773" s="404">
        <v>100</v>
      </c>
      <c r="D773" s="404">
        <v>100</v>
      </c>
      <c r="E773" s="202">
        <v>10</v>
      </c>
      <c r="F773" s="202">
        <v>0</v>
      </c>
      <c r="G773" s="412" t="s">
        <v>3011</v>
      </c>
      <c r="H773" s="412" t="s">
        <v>1228</v>
      </c>
      <c r="I773" s="404"/>
      <c r="J773" s="404"/>
      <c r="K773" s="404"/>
      <c r="L773" s="430">
        <v>632143.13</v>
      </c>
      <c r="M773" s="430">
        <v>527597.15</v>
      </c>
      <c r="N773" s="431">
        <f>+L773-M773</f>
        <v>104545.97999999998</v>
      </c>
    </row>
    <row r="774" spans="1:14">
      <c r="A774" s="203">
        <v>340</v>
      </c>
      <c r="B774" s="404">
        <v>300</v>
      </c>
      <c r="C774" s="404">
        <v>100</v>
      </c>
      <c r="D774" s="404">
        <v>100</v>
      </c>
      <c r="E774" s="202">
        <v>30</v>
      </c>
      <c r="F774" s="202">
        <v>0</v>
      </c>
      <c r="G774" s="412" t="s">
        <v>3012</v>
      </c>
      <c r="H774" s="412" t="s">
        <v>635</v>
      </c>
      <c r="I774" s="404"/>
      <c r="J774" s="404"/>
      <c r="K774" s="404"/>
      <c r="L774" s="430">
        <v>165621.49972399999</v>
      </c>
      <c r="M774" s="430">
        <v>135290.25</v>
      </c>
      <c r="N774" s="431">
        <f>+L774-M774</f>
        <v>30331.249723999994</v>
      </c>
    </row>
    <row r="775" spans="1:14">
      <c r="A775" s="203">
        <v>340</v>
      </c>
      <c r="B775" s="404">
        <v>300</v>
      </c>
      <c r="C775" s="404">
        <v>100</v>
      </c>
      <c r="D775" s="404">
        <v>100</v>
      </c>
      <c r="E775" s="202">
        <v>90</v>
      </c>
      <c r="F775" s="202">
        <v>0</v>
      </c>
      <c r="G775" s="412" t="s">
        <v>3013</v>
      </c>
      <c r="H775" s="412" t="s">
        <v>1229</v>
      </c>
      <c r="I775" s="404"/>
      <c r="J775" s="404"/>
      <c r="K775" s="404"/>
      <c r="L775" s="430">
        <v>0</v>
      </c>
      <c r="M775" s="430">
        <v>3130.41</v>
      </c>
      <c r="N775" s="431">
        <f>+L775-M775</f>
        <v>-3130.41</v>
      </c>
    </row>
    <row r="776" spans="1:14">
      <c r="A776" s="203">
        <v>340</v>
      </c>
      <c r="B776" s="404">
        <v>300</v>
      </c>
      <c r="C776" s="404">
        <v>100</v>
      </c>
      <c r="D776" s="404">
        <v>200</v>
      </c>
      <c r="E776" s="404">
        <v>0</v>
      </c>
      <c r="F776" s="404">
        <v>0</v>
      </c>
      <c r="G776" s="413" t="s">
        <v>3014</v>
      </c>
      <c r="H776" s="413" t="s">
        <v>1230</v>
      </c>
      <c r="I776" s="404"/>
      <c r="J776" s="403"/>
      <c r="K776" s="403"/>
      <c r="L776" s="422">
        <v>0</v>
      </c>
      <c r="M776" s="422">
        <v>0</v>
      </c>
      <c r="N776" s="423"/>
    </row>
    <row r="777" spans="1:14">
      <c r="A777" s="203">
        <v>340</v>
      </c>
      <c r="B777" s="404">
        <v>300</v>
      </c>
      <c r="C777" s="404">
        <v>100</v>
      </c>
      <c r="D777" s="404">
        <v>200</v>
      </c>
      <c r="E777" s="202">
        <v>10</v>
      </c>
      <c r="F777" s="202">
        <v>0</v>
      </c>
      <c r="G777" s="412" t="s">
        <v>3015</v>
      </c>
      <c r="H777" s="412" t="s">
        <v>1228</v>
      </c>
      <c r="I777" s="404"/>
      <c r="J777" s="404"/>
      <c r="K777" s="404"/>
      <c r="L777" s="430">
        <v>58742.060000000005</v>
      </c>
      <c r="M777" s="430">
        <v>46901.3</v>
      </c>
      <c r="N777" s="431">
        <f>+L777-M777</f>
        <v>11840.760000000002</v>
      </c>
    </row>
    <row r="778" spans="1:14">
      <c r="A778" s="203">
        <v>340</v>
      </c>
      <c r="B778" s="404">
        <v>300</v>
      </c>
      <c r="C778" s="404">
        <v>100</v>
      </c>
      <c r="D778" s="404">
        <v>200</v>
      </c>
      <c r="E778" s="202">
        <v>30</v>
      </c>
      <c r="F778" s="202">
        <v>0</v>
      </c>
      <c r="G778" s="412" t="s">
        <v>3016</v>
      </c>
      <c r="H778" s="412" t="s">
        <v>635</v>
      </c>
      <c r="I778" s="404"/>
      <c r="J778" s="404"/>
      <c r="K778" s="404"/>
      <c r="L778" s="430">
        <v>0</v>
      </c>
      <c r="M778" s="430">
        <v>0</v>
      </c>
      <c r="N778" s="431">
        <f>+L778-M778</f>
        <v>0</v>
      </c>
    </row>
    <row r="779" spans="1:14">
      <c r="A779" s="203">
        <v>340</v>
      </c>
      <c r="B779" s="404">
        <v>300</v>
      </c>
      <c r="C779" s="404">
        <v>100</v>
      </c>
      <c r="D779" s="404">
        <v>200</v>
      </c>
      <c r="E779" s="202">
        <v>90</v>
      </c>
      <c r="F779" s="202">
        <v>0</v>
      </c>
      <c r="G779" s="412" t="s">
        <v>3017</v>
      </c>
      <c r="H779" s="412" t="s">
        <v>1231</v>
      </c>
      <c r="I779" s="404"/>
      <c r="J779" s="404"/>
      <c r="K779" s="404"/>
      <c r="L779" s="430">
        <v>1500</v>
      </c>
      <c r="M779" s="430">
        <v>541.29999999999995</v>
      </c>
      <c r="N779" s="431">
        <f>+L779-M779</f>
        <v>958.7</v>
      </c>
    </row>
    <row r="780" spans="1:14">
      <c r="A780" s="203">
        <v>340</v>
      </c>
      <c r="B780" s="404">
        <v>300</v>
      </c>
      <c r="C780" s="404">
        <v>100</v>
      </c>
      <c r="D780" s="404">
        <v>300</v>
      </c>
      <c r="E780" s="404">
        <v>0</v>
      </c>
      <c r="F780" s="404">
        <v>0</v>
      </c>
      <c r="G780" s="413" t="s">
        <v>3018</v>
      </c>
      <c r="H780" s="413" t="s">
        <v>1232</v>
      </c>
      <c r="I780" s="404"/>
      <c r="J780" s="403"/>
      <c r="K780" s="403"/>
      <c r="L780" s="422">
        <v>0</v>
      </c>
      <c r="M780" s="422">
        <v>0</v>
      </c>
      <c r="N780" s="423"/>
    </row>
    <row r="781" spans="1:14">
      <c r="A781" s="203">
        <v>340</v>
      </c>
      <c r="B781" s="404">
        <v>300</v>
      </c>
      <c r="C781" s="404">
        <v>100</v>
      </c>
      <c r="D781" s="404">
        <v>300</v>
      </c>
      <c r="E781" s="202">
        <v>10</v>
      </c>
      <c r="F781" s="202">
        <v>0</v>
      </c>
      <c r="G781" s="412" t="s">
        <v>3019</v>
      </c>
      <c r="H781" s="412" t="s">
        <v>1228</v>
      </c>
      <c r="I781" s="404"/>
      <c r="J781" s="404"/>
      <c r="K781" s="404"/>
      <c r="L781" s="430">
        <v>19312.8</v>
      </c>
      <c r="M781" s="430">
        <v>12827.94</v>
      </c>
      <c r="N781" s="431">
        <f>+L781-M781</f>
        <v>6484.8599999999988</v>
      </c>
    </row>
    <row r="782" spans="1:14">
      <c r="A782" s="203">
        <v>340</v>
      </c>
      <c r="B782" s="404">
        <v>300</v>
      </c>
      <c r="C782" s="404">
        <v>100</v>
      </c>
      <c r="D782" s="404">
        <v>300</v>
      </c>
      <c r="E782" s="202">
        <v>30</v>
      </c>
      <c r="F782" s="202">
        <v>0</v>
      </c>
      <c r="G782" s="412" t="s">
        <v>3020</v>
      </c>
      <c r="H782" s="412" t="s">
        <v>635</v>
      </c>
      <c r="I782" s="404"/>
      <c r="J782" s="404"/>
      <c r="K782" s="404"/>
      <c r="L782" s="430">
        <v>1326</v>
      </c>
      <c r="M782" s="430">
        <v>620.73</v>
      </c>
      <c r="N782" s="431">
        <f>+L782-M782</f>
        <v>705.27</v>
      </c>
    </row>
    <row r="783" spans="1:14">
      <c r="A783" s="203">
        <v>340</v>
      </c>
      <c r="B783" s="404">
        <v>300</v>
      </c>
      <c r="C783" s="404">
        <v>100</v>
      </c>
      <c r="D783" s="404">
        <v>300</v>
      </c>
      <c r="E783" s="202">
        <v>90</v>
      </c>
      <c r="F783" s="202">
        <v>0</v>
      </c>
      <c r="G783" s="412" t="s">
        <v>3021</v>
      </c>
      <c r="H783" s="412" t="s">
        <v>1233</v>
      </c>
      <c r="I783" s="404"/>
      <c r="J783" s="404"/>
      <c r="K783" s="404"/>
      <c r="L783" s="430">
        <v>0</v>
      </c>
      <c r="M783" s="430">
        <v>0</v>
      </c>
      <c r="N783" s="431">
        <f>+L783-M783</f>
        <v>0</v>
      </c>
    </row>
    <row r="784" spans="1:14">
      <c r="A784" s="203">
        <v>340</v>
      </c>
      <c r="B784" s="404">
        <v>300</v>
      </c>
      <c r="C784" s="404">
        <v>200</v>
      </c>
      <c r="D784" s="404">
        <v>0</v>
      </c>
      <c r="E784" s="404">
        <v>0</v>
      </c>
      <c r="F784" s="404">
        <v>0</v>
      </c>
      <c r="G784" s="413" t="s">
        <v>3022</v>
      </c>
      <c r="H784" s="413" t="s">
        <v>1223</v>
      </c>
      <c r="I784" s="404" t="s">
        <v>1234</v>
      </c>
      <c r="J784" s="403"/>
      <c r="K784" s="403"/>
      <c r="L784" s="422">
        <v>0</v>
      </c>
      <c r="M784" s="422">
        <v>0</v>
      </c>
      <c r="N784" s="423"/>
    </row>
    <row r="785" spans="1:14">
      <c r="A785" s="203">
        <v>340</v>
      </c>
      <c r="B785" s="404">
        <v>300</v>
      </c>
      <c r="C785" s="404">
        <v>200</v>
      </c>
      <c r="D785" s="202">
        <v>100</v>
      </c>
      <c r="E785" s="202">
        <v>0</v>
      </c>
      <c r="F785" s="202">
        <v>0</v>
      </c>
      <c r="G785" s="412" t="s">
        <v>3023</v>
      </c>
      <c r="H785" s="412" t="s">
        <v>1235</v>
      </c>
      <c r="I785" s="404"/>
      <c r="J785" s="404"/>
      <c r="K785" s="404"/>
      <c r="L785" s="430">
        <v>0</v>
      </c>
      <c r="M785" s="430">
        <v>0</v>
      </c>
      <c r="N785" s="431">
        <f>+L785-M785</f>
        <v>0</v>
      </c>
    </row>
    <row r="786" spans="1:14">
      <c r="A786" s="203">
        <v>340</v>
      </c>
      <c r="B786" s="404">
        <v>300</v>
      </c>
      <c r="C786" s="404">
        <v>200</v>
      </c>
      <c r="D786" s="202">
        <v>200</v>
      </c>
      <c r="E786" s="202">
        <v>0</v>
      </c>
      <c r="F786" s="202">
        <v>0</v>
      </c>
      <c r="G786" s="412" t="s">
        <v>3024</v>
      </c>
      <c r="H786" s="412" t="s">
        <v>1236</v>
      </c>
      <c r="I786" s="404"/>
      <c r="J786" s="404"/>
      <c r="K786" s="404"/>
      <c r="L786" s="430">
        <v>0</v>
      </c>
      <c r="M786" s="430">
        <v>116</v>
      </c>
      <c r="N786" s="431">
        <f>+L786-M786</f>
        <v>-116</v>
      </c>
    </row>
    <row r="787" spans="1:14">
      <c r="A787" s="203">
        <v>340</v>
      </c>
      <c r="B787" s="404">
        <v>300</v>
      </c>
      <c r="C787" s="404">
        <v>200</v>
      </c>
      <c r="D787" s="202">
        <v>900</v>
      </c>
      <c r="E787" s="202">
        <v>0</v>
      </c>
      <c r="F787" s="202">
        <v>0</v>
      </c>
      <c r="G787" s="412" t="s">
        <v>3025</v>
      </c>
      <c r="H787" s="412" t="s">
        <v>1223</v>
      </c>
      <c r="I787" s="404"/>
      <c r="J787" s="404"/>
      <c r="K787" s="404"/>
      <c r="L787" s="430">
        <v>0</v>
      </c>
      <c r="M787" s="430">
        <v>0</v>
      </c>
      <c r="N787" s="431">
        <f>+L787-M787</f>
        <v>0</v>
      </c>
    </row>
    <row r="788" spans="1:14" ht="25.5">
      <c r="A788" s="203">
        <v>340</v>
      </c>
      <c r="B788" s="404">
        <v>300</v>
      </c>
      <c r="C788" s="404">
        <v>300</v>
      </c>
      <c r="D788" s="202">
        <v>0</v>
      </c>
      <c r="E788" s="202">
        <v>0</v>
      </c>
      <c r="F788" s="202">
        <v>0</v>
      </c>
      <c r="G788" s="412" t="s">
        <v>3026</v>
      </c>
      <c r="H788" s="412" t="s">
        <v>1237</v>
      </c>
      <c r="I788" s="404" t="s">
        <v>1238</v>
      </c>
      <c r="J788" s="404" t="s">
        <v>1538</v>
      </c>
      <c r="K788" s="404"/>
      <c r="L788" s="430">
        <v>0</v>
      </c>
      <c r="M788" s="430">
        <v>0</v>
      </c>
      <c r="N788" s="431">
        <f>+L788-M788</f>
        <v>0</v>
      </c>
    </row>
    <row r="789" spans="1:14">
      <c r="A789" s="203">
        <v>340</v>
      </c>
      <c r="B789" s="404">
        <v>300</v>
      </c>
      <c r="C789" s="404">
        <v>400</v>
      </c>
      <c r="D789" s="202">
        <v>0</v>
      </c>
      <c r="E789" s="202">
        <v>0</v>
      </c>
      <c r="F789" s="202">
        <v>0</v>
      </c>
      <c r="G789" s="412" t="s">
        <v>3027</v>
      </c>
      <c r="H789" s="412" t="s">
        <v>1239</v>
      </c>
      <c r="I789" s="404" t="s">
        <v>1240</v>
      </c>
      <c r="J789" s="404"/>
      <c r="K789" s="404"/>
      <c r="L789" s="430">
        <v>0</v>
      </c>
      <c r="M789" s="430">
        <v>0</v>
      </c>
      <c r="N789" s="431">
        <f>+L789-M789</f>
        <v>0</v>
      </c>
    </row>
    <row r="790" spans="1:14">
      <c r="A790" s="200">
        <v>345</v>
      </c>
      <c r="B790" s="73">
        <v>0</v>
      </c>
      <c r="C790" s="73">
        <v>0</v>
      </c>
      <c r="D790" s="73">
        <v>0</v>
      </c>
      <c r="E790" s="73">
        <v>0</v>
      </c>
      <c r="F790" s="73">
        <v>0</v>
      </c>
      <c r="G790" s="428">
        <v>345</v>
      </c>
      <c r="H790" s="428" t="s">
        <v>1241</v>
      </c>
      <c r="I790" s="73" t="s">
        <v>1242</v>
      </c>
      <c r="J790" s="73"/>
      <c r="K790" s="73"/>
      <c r="L790" s="422">
        <v>0</v>
      </c>
      <c r="M790" s="422">
        <v>0</v>
      </c>
      <c r="N790" s="423"/>
    </row>
    <row r="791" spans="1:14">
      <c r="A791" s="203">
        <v>345</v>
      </c>
      <c r="B791" s="202">
        <v>100</v>
      </c>
      <c r="C791" s="202">
        <v>0</v>
      </c>
      <c r="D791" s="202">
        <v>0</v>
      </c>
      <c r="E791" s="202">
        <v>0</v>
      </c>
      <c r="F791" s="202">
        <v>0</v>
      </c>
      <c r="G791" s="412" t="s">
        <v>3028</v>
      </c>
      <c r="H791" s="412" t="s">
        <v>1243</v>
      </c>
      <c r="I791" s="404"/>
      <c r="J791" s="404"/>
      <c r="K791" s="404"/>
      <c r="L791" s="430">
        <v>0</v>
      </c>
      <c r="M791" s="430">
        <v>0</v>
      </c>
      <c r="N791" s="431">
        <f t="shared" ref="N791:N798" si="35">+L791-M791</f>
        <v>0</v>
      </c>
    </row>
    <row r="792" spans="1:14">
      <c r="A792" s="203">
        <v>345</v>
      </c>
      <c r="B792" s="202">
        <v>200</v>
      </c>
      <c r="C792" s="202">
        <v>0</v>
      </c>
      <c r="D792" s="202">
        <v>0</v>
      </c>
      <c r="E792" s="202">
        <v>0</v>
      </c>
      <c r="F792" s="202">
        <v>0</v>
      </c>
      <c r="G792" s="412" t="s">
        <v>3029</v>
      </c>
      <c r="H792" s="412" t="s">
        <v>1244</v>
      </c>
      <c r="I792" s="404"/>
      <c r="J792" s="404"/>
      <c r="K792" s="404"/>
      <c r="L792" s="430">
        <v>0</v>
      </c>
      <c r="M792" s="430">
        <v>0</v>
      </c>
      <c r="N792" s="431">
        <f t="shared" si="35"/>
        <v>0</v>
      </c>
    </row>
    <row r="793" spans="1:14" ht="38.25">
      <c r="A793" s="203">
        <v>345</v>
      </c>
      <c r="B793" s="202">
        <v>300</v>
      </c>
      <c r="C793" s="202">
        <v>0</v>
      </c>
      <c r="D793" s="202">
        <v>0</v>
      </c>
      <c r="E793" s="202">
        <v>0</v>
      </c>
      <c r="F793" s="202">
        <v>0</v>
      </c>
      <c r="G793" s="412" t="s">
        <v>3030</v>
      </c>
      <c r="H793" s="412" t="s">
        <v>1245</v>
      </c>
      <c r="I793" s="404"/>
      <c r="J793" s="404"/>
      <c r="K793" s="404"/>
      <c r="L793" s="430">
        <v>0</v>
      </c>
      <c r="M793" s="430">
        <v>0</v>
      </c>
      <c r="N793" s="431">
        <f t="shared" si="35"/>
        <v>0</v>
      </c>
    </row>
    <row r="794" spans="1:14" ht="25.5">
      <c r="A794" s="203">
        <v>345</v>
      </c>
      <c r="B794" s="202">
        <v>400</v>
      </c>
      <c r="C794" s="202">
        <v>0</v>
      </c>
      <c r="D794" s="202">
        <v>0</v>
      </c>
      <c r="E794" s="202">
        <v>0</v>
      </c>
      <c r="F794" s="202">
        <v>0</v>
      </c>
      <c r="G794" s="412" t="s">
        <v>3031</v>
      </c>
      <c r="H794" s="412" t="s">
        <v>1246</v>
      </c>
      <c r="I794" s="404"/>
      <c r="J794" s="404"/>
      <c r="K794" s="404"/>
      <c r="L794" s="430">
        <v>0</v>
      </c>
      <c r="M794" s="430">
        <v>0</v>
      </c>
      <c r="N794" s="431">
        <f t="shared" si="35"/>
        <v>0</v>
      </c>
    </row>
    <row r="795" spans="1:14" ht="25.5">
      <c r="A795" s="203">
        <v>345</v>
      </c>
      <c r="B795" s="202">
        <v>500</v>
      </c>
      <c r="C795" s="202">
        <v>0</v>
      </c>
      <c r="D795" s="202">
        <v>0</v>
      </c>
      <c r="E795" s="202">
        <v>0</v>
      </c>
      <c r="F795" s="202">
        <v>0</v>
      </c>
      <c r="G795" s="412" t="s">
        <v>3032</v>
      </c>
      <c r="H795" s="412" t="s">
        <v>1247</v>
      </c>
      <c r="I795" s="404"/>
      <c r="J795" s="404"/>
      <c r="K795" s="404"/>
      <c r="L795" s="430">
        <v>0</v>
      </c>
      <c r="M795" s="430">
        <v>0</v>
      </c>
      <c r="N795" s="431">
        <f t="shared" si="35"/>
        <v>0</v>
      </c>
    </row>
    <row r="796" spans="1:14">
      <c r="A796" s="203">
        <v>345</v>
      </c>
      <c r="B796" s="202">
        <v>600</v>
      </c>
      <c r="C796" s="202">
        <v>0</v>
      </c>
      <c r="D796" s="202">
        <v>0</v>
      </c>
      <c r="E796" s="202">
        <v>0</v>
      </c>
      <c r="F796" s="202">
        <v>0</v>
      </c>
      <c r="G796" s="412" t="s">
        <v>3033</v>
      </c>
      <c r="H796" s="412" t="s">
        <v>1248</v>
      </c>
      <c r="I796" s="404"/>
      <c r="J796" s="404"/>
      <c r="K796" s="404"/>
      <c r="L796" s="430">
        <v>0</v>
      </c>
      <c r="M796" s="430">
        <v>0</v>
      </c>
      <c r="N796" s="431">
        <f t="shared" si="35"/>
        <v>0</v>
      </c>
    </row>
    <row r="797" spans="1:14">
      <c r="A797" s="203">
        <v>345</v>
      </c>
      <c r="B797" s="202">
        <v>700</v>
      </c>
      <c r="C797" s="202">
        <v>0</v>
      </c>
      <c r="D797" s="202">
        <v>0</v>
      </c>
      <c r="E797" s="202">
        <v>0</v>
      </c>
      <c r="F797" s="202">
        <v>0</v>
      </c>
      <c r="G797" s="412" t="s">
        <v>3034</v>
      </c>
      <c r="H797" s="412" t="s">
        <v>1249</v>
      </c>
      <c r="I797" s="404"/>
      <c r="J797" s="404"/>
      <c r="K797" s="404"/>
      <c r="L797" s="430">
        <v>0</v>
      </c>
      <c r="M797" s="430">
        <v>0</v>
      </c>
      <c r="N797" s="431">
        <f t="shared" si="35"/>
        <v>0</v>
      </c>
    </row>
    <row r="798" spans="1:14">
      <c r="A798" s="203">
        <v>345</v>
      </c>
      <c r="B798" s="202">
        <v>900</v>
      </c>
      <c r="C798" s="202">
        <v>0</v>
      </c>
      <c r="D798" s="202">
        <v>0</v>
      </c>
      <c r="E798" s="202">
        <v>0</v>
      </c>
      <c r="F798" s="202">
        <v>0</v>
      </c>
      <c r="G798" s="412" t="s">
        <v>3035</v>
      </c>
      <c r="H798" s="412" t="s">
        <v>1250</v>
      </c>
      <c r="I798" s="404"/>
      <c r="J798" s="404"/>
      <c r="K798" s="404"/>
      <c r="L798" s="430">
        <v>6080</v>
      </c>
      <c r="M798" s="430">
        <v>6079.98</v>
      </c>
      <c r="N798" s="431">
        <f t="shared" si="35"/>
        <v>2.0000000000436557E-2</v>
      </c>
    </row>
    <row r="799" spans="1:14">
      <c r="A799" s="200">
        <v>350</v>
      </c>
      <c r="B799" s="73">
        <v>0</v>
      </c>
      <c r="C799" s="73">
        <v>0</v>
      </c>
      <c r="D799" s="73">
        <v>0</v>
      </c>
      <c r="E799" s="73">
        <v>0</v>
      </c>
      <c r="F799" s="73">
        <v>0</v>
      </c>
      <c r="G799" s="428">
        <v>350</v>
      </c>
      <c r="H799" s="428" t="s">
        <v>1251</v>
      </c>
      <c r="I799" s="73" t="s">
        <v>1252</v>
      </c>
      <c r="J799" s="73"/>
      <c r="K799" s="73"/>
      <c r="L799" s="422">
        <v>0</v>
      </c>
      <c r="M799" s="422">
        <v>0</v>
      </c>
      <c r="N799" s="423"/>
    </row>
    <row r="800" spans="1:14">
      <c r="A800" s="203">
        <v>350</v>
      </c>
      <c r="B800" s="404">
        <v>100</v>
      </c>
      <c r="C800" s="404">
        <v>0</v>
      </c>
      <c r="D800" s="404">
        <v>0</v>
      </c>
      <c r="E800" s="404">
        <v>0</v>
      </c>
      <c r="F800" s="404">
        <v>0</v>
      </c>
      <c r="G800" s="413" t="s">
        <v>3036</v>
      </c>
      <c r="H800" s="413" t="s">
        <v>1253</v>
      </c>
      <c r="I800" s="404" t="s">
        <v>1254</v>
      </c>
      <c r="J800" s="403"/>
      <c r="K800" s="403"/>
      <c r="L800" s="422">
        <v>0</v>
      </c>
      <c r="M800" s="422">
        <v>0</v>
      </c>
      <c r="N800" s="423"/>
    </row>
    <row r="801" spans="1:14">
      <c r="A801" s="203">
        <v>350</v>
      </c>
      <c r="B801" s="404">
        <v>100</v>
      </c>
      <c r="C801" s="202">
        <v>100</v>
      </c>
      <c r="D801" s="202">
        <v>0</v>
      </c>
      <c r="E801" s="202">
        <v>0</v>
      </c>
      <c r="F801" s="202">
        <v>0</v>
      </c>
      <c r="G801" s="412" t="s">
        <v>3037</v>
      </c>
      <c r="H801" s="412" t="s">
        <v>1255</v>
      </c>
      <c r="I801" s="404" t="s">
        <v>1256</v>
      </c>
      <c r="J801" s="404"/>
      <c r="K801" s="404"/>
      <c r="L801" s="420">
        <v>0</v>
      </c>
      <c r="M801" s="420">
        <v>0</v>
      </c>
      <c r="N801" s="421">
        <f>+L801-M801</f>
        <v>0</v>
      </c>
    </row>
    <row r="802" spans="1:14">
      <c r="A802" s="203">
        <v>350</v>
      </c>
      <c r="B802" s="404">
        <v>100</v>
      </c>
      <c r="C802" s="202">
        <v>200</v>
      </c>
      <c r="D802" s="202">
        <v>0</v>
      </c>
      <c r="E802" s="202">
        <v>0</v>
      </c>
      <c r="F802" s="202">
        <v>0</v>
      </c>
      <c r="G802" s="412" t="s">
        <v>3038</v>
      </c>
      <c r="H802" s="412" t="s">
        <v>1257</v>
      </c>
      <c r="I802" s="404" t="s">
        <v>1258</v>
      </c>
      <c r="J802" s="404"/>
      <c r="K802" s="404"/>
      <c r="L802" s="420">
        <v>0</v>
      </c>
      <c r="M802" s="420">
        <v>0</v>
      </c>
      <c r="N802" s="421">
        <f>+L802-M802</f>
        <v>0</v>
      </c>
    </row>
    <row r="803" spans="1:14">
      <c r="A803" s="203">
        <v>350</v>
      </c>
      <c r="B803" s="404">
        <v>200</v>
      </c>
      <c r="C803" s="404">
        <v>0</v>
      </c>
      <c r="D803" s="404">
        <v>0</v>
      </c>
      <c r="E803" s="404">
        <v>0</v>
      </c>
      <c r="F803" s="404">
        <v>0</v>
      </c>
      <c r="G803" s="413" t="s">
        <v>3039</v>
      </c>
      <c r="H803" s="413" t="s">
        <v>1259</v>
      </c>
      <c r="I803" s="404" t="s">
        <v>1260</v>
      </c>
      <c r="J803" s="403"/>
      <c r="K803" s="403"/>
      <c r="L803" s="422">
        <v>0</v>
      </c>
      <c r="M803" s="422">
        <v>0</v>
      </c>
      <c r="N803" s="423"/>
    </row>
    <row r="804" spans="1:14">
      <c r="A804" s="203">
        <v>350</v>
      </c>
      <c r="B804" s="404">
        <v>200</v>
      </c>
      <c r="C804" s="202">
        <v>100</v>
      </c>
      <c r="D804" s="202">
        <v>0</v>
      </c>
      <c r="E804" s="202">
        <v>0</v>
      </c>
      <c r="F804" s="202">
        <v>0</v>
      </c>
      <c r="G804" s="412" t="s">
        <v>3040</v>
      </c>
      <c r="H804" s="412" t="s">
        <v>1261</v>
      </c>
      <c r="I804" s="404"/>
      <c r="J804" s="404"/>
      <c r="K804" s="404"/>
      <c r="L804" s="430">
        <v>30688</v>
      </c>
      <c r="M804" s="430">
        <v>30687.87</v>
      </c>
      <c r="N804" s="431">
        <f>+L804-M804</f>
        <v>0.13000000000101863</v>
      </c>
    </row>
    <row r="805" spans="1:14">
      <c r="A805" s="203">
        <v>350</v>
      </c>
      <c r="B805" s="404">
        <v>200</v>
      </c>
      <c r="C805" s="202">
        <v>200</v>
      </c>
      <c r="D805" s="202">
        <v>0</v>
      </c>
      <c r="E805" s="202">
        <v>0</v>
      </c>
      <c r="F805" s="202">
        <v>0</v>
      </c>
      <c r="G805" s="412" t="s">
        <v>3041</v>
      </c>
      <c r="H805" s="412" t="s">
        <v>1262</v>
      </c>
      <c r="I805" s="404"/>
      <c r="J805" s="404"/>
      <c r="K805" s="404"/>
      <c r="L805" s="430">
        <v>56043</v>
      </c>
      <c r="M805" s="430">
        <v>38837.74</v>
      </c>
      <c r="N805" s="431">
        <f>+L805-M805</f>
        <v>17205.260000000002</v>
      </c>
    </row>
    <row r="806" spans="1:14">
      <c r="A806" s="203">
        <v>350</v>
      </c>
      <c r="B806" s="404">
        <v>200</v>
      </c>
      <c r="C806" s="202">
        <v>300</v>
      </c>
      <c r="D806" s="202">
        <v>0</v>
      </c>
      <c r="E806" s="202">
        <v>0</v>
      </c>
      <c r="F806" s="202">
        <v>0</v>
      </c>
      <c r="G806" s="412" t="s">
        <v>3042</v>
      </c>
      <c r="H806" s="412" t="s">
        <v>1263</v>
      </c>
      <c r="I806" s="404"/>
      <c r="J806" s="404"/>
      <c r="K806" s="404"/>
      <c r="L806" s="430">
        <v>39015</v>
      </c>
      <c r="M806" s="430">
        <v>39015.300000000003</v>
      </c>
      <c r="N806" s="431">
        <f>+L806-M806</f>
        <v>-0.30000000000291038</v>
      </c>
    </row>
    <row r="807" spans="1:14">
      <c r="A807" s="203">
        <v>350</v>
      </c>
      <c r="B807" s="404">
        <v>200</v>
      </c>
      <c r="C807" s="202">
        <v>400</v>
      </c>
      <c r="D807" s="202">
        <v>0</v>
      </c>
      <c r="E807" s="202">
        <v>0</v>
      </c>
      <c r="F807" s="202">
        <v>0</v>
      </c>
      <c r="G807" s="412" t="s">
        <v>3043</v>
      </c>
      <c r="H807" s="412" t="s">
        <v>1264</v>
      </c>
      <c r="I807" s="404"/>
      <c r="J807" s="404"/>
      <c r="K807" s="404"/>
      <c r="L807" s="430">
        <v>2014</v>
      </c>
      <c r="M807" s="430">
        <v>2013.65</v>
      </c>
      <c r="N807" s="431">
        <f>+L807-M807</f>
        <v>0.34999999999990905</v>
      </c>
    </row>
    <row r="808" spans="1:14">
      <c r="A808" s="203">
        <v>350</v>
      </c>
      <c r="B808" s="404">
        <v>200</v>
      </c>
      <c r="C808" s="202">
        <v>500</v>
      </c>
      <c r="D808" s="202">
        <v>0</v>
      </c>
      <c r="E808" s="202">
        <v>0</v>
      </c>
      <c r="F808" s="202">
        <v>0</v>
      </c>
      <c r="G808" s="412" t="s">
        <v>3044</v>
      </c>
      <c r="H808" s="412" t="s">
        <v>1265</v>
      </c>
      <c r="I808" s="404"/>
      <c r="J808" s="404"/>
      <c r="K808" s="404"/>
      <c r="L808" s="430">
        <v>76430</v>
      </c>
      <c r="M808" s="430">
        <v>93634.4</v>
      </c>
      <c r="N808" s="431">
        <f>+L808-M808</f>
        <v>-17204.399999999994</v>
      </c>
    </row>
    <row r="809" spans="1:14">
      <c r="A809" s="200">
        <v>355</v>
      </c>
      <c r="B809" s="73">
        <v>0</v>
      </c>
      <c r="C809" s="73">
        <v>0</v>
      </c>
      <c r="D809" s="73">
        <v>0</v>
      </c>
      <c r="E809" s="73">
        <v>0</v>
      </c>
      <c r="F809" s="73">
        <v>0</v>
      </c>
      <c r="G809" s="428">
        <v>355</v>
      </c>
      <c r="H809" s="428" t="s">
        <v>1266</v>
      </c>
      <c r="I809" s="73" t="s">
        <v>1267</v>
      </c>
      <c r="J809" s="73"/>
      <c r="K809" s="73"/>
      <c r="L809" s="422">
        <v>0</v>
      </c>
      <c r="M809" s="422">
        <v>0</v>
      </c>
      <c r="N809" s="423"/>
    </row>
    <row r="810" spans="1:14">
      <c r="A810" s="203">
        <v>355</v>
      </c>
      <c r="B810" s="404">
        <v>100</v>
      </c>
      <c r="C810" s="404">
        <v>0</v>
      </c>
      <c r="D810" s="404">
        <v>0</v>
      </c>
      <c r="E810" s="404">
        <v>0</v>
      </c>
      <c r="F810" s="404">
        <v>0</v>
      </c>
      <c r="G810" s="413" t="s">
        <v>3045</v>
      </c>
      <c r="H810" s="413" t="s">
        <v>1268</v>
      </c>
      <c r="I810" s="404" t="s">
        <v>1269</v>
      </c>
      <c r="J810" s="403"/>
      <c r="K810" s="403"/>
      <c r="L810" s="422">
        <v>0</v>
      </c>
      <c r="M810" s="422">
        <v>0</v>
      </c>
      <c r="N810" s="423"/>
    </row>
    <row r="811" spans="1:14">
      <c r="A811" s="203">
        <v>355</v>
      </c>
      <c r="B811" s="404">
        <v>100</v>
      </c>
      <c r="C811" s="404">
        <v>100</v>
      </c>
      <c r="D811" s="404">
        <v>0</v>
      </c>
      <c r="E811" s="404">
        <v>0</v>
      </c>
      <c r="F811" s="404">
        <v>0</v>
      </c>
      <c r="G811" s="441" t="s">
        <v>3046</v>
      </c>
      <c r="H811" s="413" t="s">
        <v>1270</v>
      </c>
      <c r="I811" s="404"/>
      <c r="J811" s="403"/>
      <c r="K811" s="403"/>
      <c r="L811" s="422">
        <v>0</v>
      </c>
      <c r="M811" s="422">
        <v>0</v>
      </c>
      <c r="N811" s="423"/>
    </row>
    <row r="812" spans="1:14">
      <c r="A812" s="203">
        <v>355</v>
      </c>
      <c r="B812" s="404">
        <v>100</v>
      </c>
      <c r="C812" s="404">
        <v>100</v>
      </c>
      <c r="D812" s="202">
        <v>100</v>
      </c>
      <c r="E812" s="202">
        <v>0</v>
      </c>
      <c r="F812" s="202">
        <v>0</v>
      </c>
      <c r="G812" s="440" t="s">
        <v>3047</v>
      </c>
      <c r="H812" s="412" t="s">
        <v>1271</v>
      </c>
      <c r="I812" s="404"/>
      <c r="J812" s="404"/>
      <c r="K812" s="404"/>
      <c r="L812" s="430">
        <v>0</v>
      </c>
      <c r="M812" s="430">
        <v>0</v>
      </c>
      <c r="N812" s="431">
        <f>+L812-M812</f>
        <v>0</v>
      </c>
    </row>
    <row r="813" spans="1:14">
      <c r="A813" s="203">
        <v>355</v>
      </c>
      <c r="B813" s="404">
        <v>100</v>
      </c>
      <c r="C813" s="404">
        <v>100</v>
      </c>
      <c r="D813" s="202">
        <v>200</v>
      </c>
      <c r="E813" s="202">
        <v>0</v>
      </c>
      <c r="F813" s="202">
        <v>0</v>
      </c>
      <c r="G813" s="440" t="s">
        <v>3048</v>
      </c>
      <c r="H813" s="412" t="s">
        <v>1272</v>
      </c>
      <c r="I813" s="404"/>
      <c r="J813" s="404"/>
      <c r="K813" s="404"/>
      <c r="L813" s="430">
        <v>0</v>
      </c>
      <c r="M813" s="430">
        <v>0</v>
      </c>
      <c r="N813" s="431">
        <f>+L813-M813</f>
        <v>0</v>
      </c>
    </row>
    <row r="814" spans="1:14" ht="25.5">
      <c r="A814" s="203">
        <v>355</v>
      </c>
      <c r="B814" s="404">
        <v>100</v>
      </c>
      <c r="C814" s="404">
        <v>100</v>
      </c>
      <c r="D814" s="202">
        <v>300</v>
      </c>
      <c r="E814" s="202">
        <v>0</v>
      </c>
      <c r="F814" s="202">
        <v>0</v>
      </c>
      <c r="G814" s="440" t="s">
        <v>3049</v>
      </c>
      <c r="H814" s="412" t="s">
        <v>1273</v>
      </c>
      <c r="I814" s="404"/>
      <c r="J814" s="404"/>
      <c r="K814" s="404"/>
      <c r="L814" s="430">
        <v>0</v>
      </c>
      <c r="M814" s="430">
        <v>0</v>
      </c>
      <c r="N814" s="431">
        <f>+L814-M814</f>
        <v>0</v>
      </c>
    </row>
    <row r="815" spans="1:14">
      <c r="A815" s="203">
        <v>355</v>
      </c>
      <c r="B815" s="404">
        <v>100</v>
      </c>
      <c r="C815" s="404">
        <v>100</v>
      </c>
      <c r="D815" s="202">
        <v>400</v>
      </c>
      <c r="E815" s="202">
        <v>0</v>
      </c>
      <c r="F815" s="202">
        <v>0</v>
      </c>
      <c r="G815" s="440" t="s">
        <v>3050</v>
      </c>
      <c r="H815" s="412" t="s">
        <v>1274</v>
      </c>
      <c r="I815" s="404"/>
      <c r="J815" s="404"/>
      <c r="K815" s="404"/>
      <c r="L815" s="430">
        <v>0</v>
      </c>
      <c r="M815" s="430">
        <v>0</v>
      </c>
      <c r="N815" s="431">
        <f>+L815-M815</f>
        <v>0</v>
      </c>
    </row>
    <row r="816" spans="1:14">
      <c r="A816" s="203">
        <v>355</v>
      </c>
      <c r="B816" s="404">
        <v>100</v>
      </c>
      <c r="C816" s="404">
        <v>200</v>
      </c>
      <c r="D816" s="404">
        <v>0</v>
      </c>
      <c r="E816" s="404">
        <v>0</v>
      </c>
      <c r="F816" s="404">
        <v>0</v>
      </c>
      <c r="G816" s="441" t="s">
        <v>3051</v>
      </c>
      <c r="H816" s="413" t="s">
        <v>1275</v>
      </c>
      <c r="I816" s="404"/>
      <c r="J816" s="403"/>
      <c r="K816" s="403"/>
      <c r="L816" s="422">
        <v>0</v>
      </c>
      <c r="M816" s="422">
        <v>0</v>
      </c>
      <c r="N816" s="423"/>
    </row>
    <row r="817" spans="1:14">
      <c r="A817" s="203">
        <v>355</v>
      </c>
      <c r="B817" s="404">
        <v>100</v>
      </c>
      <c r="C817" s="404">
        <v>200</v>
      </c>
      <c r="D817" s="202">
        <v>50</v>
      </c>
      <c r="E817" s="202">
        <v>0</v>
      </c>
      <c r="F817" s="202">
        <v>0</v>
      </c>
      <c r="G817" s="440" t="s">
        <v>3052</v>
      </c>
      <c r="H817" s="412" t="s">
        <v>1276</v>
      </c>
      <c r="I817" s="404"/>
      <c r="J817" s="404"/>
      <c r="K817" s="404"/>
      <c r="L817" s="430">
        <v>0</v>
      </c>
      <c r="M817" s="430">
        <v>0</v>
      </c>
      <c r="N817" s="431">
        <f t="shared" ref="N817:N826" si="36">+L817-M817</f>
        <v>0</v>
      </c>
    </row>
    <row r="818" spans="1:14">
      <c r="A818" s="203">
        <v>355</v>
      </c>
      <c r="B818" s="404">
        <v>100</v>
      </c>
      <c r="C818" s="404">
        <v>200</v>
      </c>
      <c r="D818" s="202">
        <v>100</v>
      </c>
      <c r="E818" s="202">
        <v>0</v>
      </c>
      <c r="F818" s="202">
        <v>0</v>
      </c>
      <c r="G818" s="440" t="s">
        <v>3053</v>
      </c>
      <c r="H818" s="412" t="s">
        <v>1277</v>
      </c>
      <c r="I818" s="404"/>
      <c r="J818" s="404"/>
      <c r="K818" s="404"/>
      <c r="L818" s="430">
        <v>0</v>
      </c>
      <c r="M818" s="430">
        <v>0</v>
      </c>
      <c r="N818" s="431">
        <f t="shared" si="36"/>
        <v>0</v>
      </c>
    </row>
    <row r="819" spans="1:14">
      <c r="A819" s="203">
        <v>355</v>
      </c>
      <c r="B819" s="404">
        <v>100</v>
      </c>
      <c r="C819" s="404">
        <v>200</v>
      </c>
      <c r="D819" s="202">
        <v>150</v>
      </c>
      <c r="E819" s="202">
        <v>0</v>
      </c>
      <c r="F819" s="202">
        <v>0</v>
      </c>
      <c r="G819" s="440" t="s">
        <v>3054</v>
      </c>
      <c r="H819" s="412" t="s">
        <v>1278</v>
      </c>
      <c r="I819" s="404"/>
      <c r="J819" s="404"/>
      <c r="K819" s="404"/>
      <c r="L819" s="430">
        <v>0</v>
      </c>
      <c r="M819" s="430">
        <v>0</v>
      </c>
      <c r="N819" s="431">
        <f t="shared" si="36"/>
        <v>0</v>
      </c>
    </row>
    <row r="820" spans="1:14">
      <c r="A820" s="203">
        <v>355</v>
      </c>
      <c r="B820" s="404">
        <v>100</v>
      </c>
      <c r="C820" s="404">
        <v>200</v>
      </c>
      <c r="D820" s="202">
        <v>200</v>
      </c>
      <c r="E820" s="202">
        <v>0</v>
      </c>
      <c r="F820" s="202">
        <v>0</v>
      </c>
      <c r="G820" s="440" t="s">
        <v>3055</v>
      </c>
      <c r="H820" s="412" t="s">
        <v>1279</v>
      </c>
      <c r="I820" s="404"/>
      <c r="J820" s="404"/>
      <c r="K820" s="404"/>
      <c r="L820" s="430">
        <v>0</v>
      </c>
      <c r="M820" s="430">
        <v>0</v>
      </c>
      <c r="N820" s="431">
        <f t="shared" si="36"/>
        <v>0</v>
      </c>
    </row>
    <row r="821" spans="1:14">
      <c r="A821" s="203">
        <v>355</v>
      </c>
      <c r="B821" s="404">
        <v>100</v>
      </c>
      <c r="C821" s="404">
        <v>200</v>
      </c>
      <c r="D821" s="202">
        <v>250</v>
      </c>
      <c r="E821" s="202">
        <v>0</v>
      </c>
      <c r="F821" s="202">
        <v>0</v>
      </c>
      <c r="G821" s="440" t="s">
        <v>3056</v>
      </c>
      <c r="H821" s="412" t="s">
        <v>1280</v>
      </c>
      <c r="I821" s="404"/>
      <c r="J821" s="404"/>
      <c r="K821" s="404"/>
      <c r="L821" s="430">
        <v>0</v>
      </c>
      <c r="M821" s="430">
        <v>0</v>
      </c>
      <c r="N821" s="431">
        <f t="shared" si="36"/>
        <v>0</v>
      </c>
    </row>
    <row r="822" spans="1:14">
      <c r="A822" s="203">
        <v>355</v>
      </c>
      <c r="B822" s="404">
        <v>100</v>
      </c>
      <c r="C822" s="404">
        <v>200</v>
      </c>
      <c r="D822" s="202">
        <v>300</v>
      </c>
      <c r="E822" s="202">
        <v>0</v>
      </c>
      <c r="F822" s="202">
        <v>0</v>
      </c>
      <c r="G822" s="440" t="s">
        <v>3057</v>
      </c>
      <c r="H822" s="412" t="s">
        <v>1281</v>
      </c>
      <c r="I822" s="404"/>
      <c r="J822" s="404"/>
      <c r="K822" s="404"/>
      <c r="L822" s="430">
        <v>0</v>
      </c>
      <c r="M822" s="430">
        <v>0</v>
      </c>
      <c r="N822" s="431">
        <f t="shared" si="36"/>
        <v>0</v>
      </c>
    </row>
    <row r="823" spans="1:14">
      <c r="A823" s="203">
        <v>355</v>
      </c>
      <c r="B823" s="404">
        <v>100</v>
      </c>
      <c r="C823" s="404">
        <v>200</v>
      </c>
      <c r="D823" s="202">
        <v>350</v>
      </c>
      <c r="E823" s="202">
        <v>0</v>
      </c>
      <c r="F823" s="202">
        <v>0</v>
      </c>
      <c r="G823" s="440" t="s">
        <v>3058</v>
      </c>
      <c r="H823" s="412" t="s">
        <v>1282</v>
      </c>
      <c r="I823" s="404"/>
      <c r="J823" s="404"/>
      <c r="K823" s="404"/>
      <c r="L823" s="430">
        <v>0</v>
      </c>
      <c r="M823" s="430">
        <v>0</v>
      </c>
      <c r="N823" s="431">
        <f t="shared" si="36"/>
        <v>0</v>
      </c>
    </row>
    <row r="824" spans="1:14">
      <c r="A824" s="203">
        <v>355</v>
      </c>
      <c r="B824" s="404">
        <v>100</v>
      </c>
      <c r="C824" s="404">
        <v>200</v>
      </c>
      <c r="D824" s="202">
        <v>400</v>
      </c>
      <c r="E824" s="202">
        <v>0</v>
      </c>
      <c r="F824" s="202">
        <v>0</v>
      </c>
      <c r="G824" s="440" t="s">
        <v>3059</v>
      </c>
      <c r="H824" s="412" t="s">
        <v>1283</v>
      </c>
      <c r="I824" s="404"/>
      <c r="J824" s="404"/>
      <c r="K824" s="404"/>
      <c r="L824" s="430">
        <v>0</v>
      </c>
      <c r="M824" s="430">
        <v>0</v>
      </c>
      <c r="N824" s="431">
        <f t="shared" si="36"/>
        <v>0</v>
      </c>
    </row>
    <row r="825" spans="1:14">
      <c r="A825" s="203">
        <v>355</v>
      </c>
      <c r="B825" s="404">
        <v>100</v>
      </c>
      <c r="C825" s="404">
        <v>200</v>
      </c>
      <c r="D825" s="202">
        <v>450</v>
      </c>
      <c r="E825" s="202">
        <v>0</v>
      </c>
      <c r="F825" s="202">
        <v>0</v>
      </c>
      <c r="G825" s="440" t="s">
        <v>3060</v>
      </c>
      <c r="H825" s="412" t="s">
        <v>1284</v>
      </c>
      <c r="I825" s="404"/>
      <c r="J825" s="404"/>
      <c r="K825" s="404"/>
      <c r="L825" s="430">
        <v>0</v>
      </c>
      <c r="M825" s="430">
        <v>0</v>
      </c>
      <c r="N825" s="431">
        <f t="shared" si="36"/>
        <v>0</v>
      </c>
    </row>
    <row r="826" spans="1:14">
      <c r="A826" s="203">
        <v>355</v>
      </c>
      <c r="B826" s="404">
        <v>100</v>
      </c>
      <c r="C826" s="404">
        <v>200</v>
      </c>
      <c r="D826" s="202">
        <v>500</v>
      </c>
      <c r="E826" s="202">
        <v>0</v>
      </c>
      <c r="F826" s="202">
        <v>0</v>
      </c>
      <c r="G826" s="440" t="s">
        <v>3061</v>
      </c>
      <c r="H826" s="412" t="s">
        <v>1285</v>
      </c>
      <c r="I826" s="404"/>
      <c r="J826" s="404"/>
      <c r="K826" s="404"/>
      <c r="L826" s="430">
        <v>0</v>
      </c>
      <c r="M826" s="430">
        <v>0</v>
      </c>
      <c r="N826" s="431">
        <f t="shared" si="36"/>
        <v>0</v>
      </c>
    </row>
    <row r="827" spans="1:14">
      <c r="A827" s="203">
        <v>355</v>
      </c>
      <c r="B827" s="404">
        <v>200</v>
      </c>
      <c r="C827" s="404">
        <v>0</v>
      </c>
      <c r="D827" s="404">
        <v>0</v>
      </c>
      <c r="E827" s="404">
        <v>0</v>
      </c>
      <c r="F827" s="404">
        <v>0</v>
      </c>
      <c r="G827" s="413" t="s">
        <v>3062</v>
      </c>
      <c r="H827" s="413" t="s">
        <v>1286</v>
      </c>
      <c r="I827" s="404" t="s">
        <v>1287</v>
      </c>
      <c r="J827" s="403"/>
      <c r="K827" s="403"/>
      <c r="L827" s="422">
        <v>0</v>
      </c>
      <c r="M827" s="422">
        <v>0</v>
      </c>
      <c r="N827" s="423"/>
    </row>
    <row r="828" spans="1:14">
      <c r="A828" s="203">
        <v>355</v>
      </c>
      <c r="B828" s="404">
        <v>200</v>
      </c>
      <c r="C828" s="202">
        <v>100</v>
      </c>
      <c r="D828" s="202">
        <v>0</v>
      </c>
      <c r="E828" s="202">
        <v>0</v>
      </c>
      <c r="F828" s="202">
        <v>0</v>
      </c>
      <c r="G828" s="440" t="s">
        <v>3063</v>
      </c>
      <c r="H828" s="412" t="s">
        <v>1288</v>
      </c>
      <c r="I828" s="404"/>
      <c r="J828" s="404"/>
      <c r="K828" s="404"/>
      <c r="L828" s="430">
        <v>0</v>
      </c>
      <c r="M828" s="430">
        <v>0</v>
      </c>
      <c r="N828" s="431">
        <f t="shared" ref="N828:N874" si="37">+L828-M828</f>
        <v>0</v>
      </c>
    </row>
    <row r="829" spans="1:14">
      <c r="A829" s="203">
        <v>355</v>
      </c>
      <c r="B829" s="404">
        <v>200</v>
      </c>
      <c r="C829" s="202">
        <v>101</v>
      </c>
      <c r="D829" s="202">
        <v>0</v>
      </c>
      <c r="E829" s="202">
        <v>0</v>
      </c>
      <c r="F829" s="202">
        <v>0</v>
      </c>
      <c r="G829" s="440" t="s">
        <v>3064</v>
      </c>
      <c r="H829" s="412" t="s">
        <v>1289</v>
      </c>
      <c r="I829" s="404"/>
      <c r="J829" s="404"/>
      <c r="K829" s="404"/>
      <c r="L829" s="430">
        <v>0</v>
      </c>
      <c r="M829" s="430">
        <v>0</v>
      </c>
      <c r="N829" s="431">
        <f t="shared" si="37"/>
        <v>0</v>
      </c>
    </row>
    <row r="830" spans="1:14">
      <c r="A830" s="203">
        <v>355</v>
      </c>
      <c r="B830" s="404">
        <v>200</v>
      </c>
      <c r="C830" s="202">
        <v>102</v>
      </c>
      <c r="D830" s="202">
        <v>0</v>
      </c>
      <c r="E830" s="202">
        <v>0</v>
      </c>
      <c r="F830" s="202">
        <v>0</v>
      </c>
      <c r="G830" s="440" t="s">
        <v>3065</v>
      </c>
      <c r="H830" s="412" t="s">
        <v>1290</v>
      </c>
      <c r="I830" s="404"/>
      <c r="J830" s="404"/>
      <c r="K830" s="404"/>
      <c r="L830" s="430">
        <v>0</v>
      </c>
      <c r="M830" s="430">
        <v>0</v>
      </c>
      <c r="N830" s="431">
        <f t="shared" si="37"/>
        <v>0</v>
      </c>
    </row>
    <row r="831" spans="1:14">
      <c r="A831" s="203">
        <v>355</v>
      </c>
      <c r="B831" s="404">
        <v>200</v>
      </c>
      <c r="C831" s="202">
        <v>103</v>
      </c>
      <c r="D831" s="202">
        <v>0</v>
      </c>
      <c r="E831" s="202">
        <v>0</v>
      </c>
      <c r="F831" s="202">
        <v>0</v>
      </c>
      <c r="G831" s="440" t="s">
        <v>3066</v>
      </c>
      <c r="H831" s="412" t="s">
        <v>1291</v>
      </c>
      <c r="I831" s="404"/>
      <c r="J831" s="404"/>
      <c r="K831" s="404"/>
      <c r="L831" s="430">
        <v>0</v>
      </c>
      <c r="M831" s="430">
        <v>0</v>
      </c>
      <c r="N831" s="431">
        <f t="shared" si="37"/>
        <v>0</v>
      </c>
    </row>
    <row r="832" spans="1:14" ht="25.5">
      <c r="A832" s="203">
        <v>355</v>
      </c>
      <c r="B832" s="404">
        <v>200</v>
      </c>
      <c r="C832" s="202">
        <v>200</v>
      </c>
      <c r="D832" s="202">
        <v>0</v>
      </c>
      <c r="E832" s="202">
        <v>0</v>
      </c>
      <c r="F832" s="202">
        <v>0</v>
      </c>
      <c r="G832" s="440" t="s">
        <v>3067</v>
      </c>
      <c r="H832" s="412" t="s">
        <v>1292</v>
      </c>
      <c r="I832" s="404"/>
      <c r="J832" s="404"/>
      <c r="K832" s="404"/>
      <c r="L832" s="430">
        <v>0</v>
      </c>
      <c r="M832" s="430">
        <v>0</v>
      </c>
      <c r="N832" s="431">
        <f t="shared" si="37"/>
        <v>0</v>
      </c>
    </row>
    <row r="833" spans="1:14">
      <c r="A833" s="203">
        <v>355</v>
      </c>
      <c r="B833" s="404">
        <v>200</v>
      </c>
      <c r="C833" s="202">
        <v>201</v>
      </c>
      <c r="D833" s="202">
        <v>0</v>
      </c>
      <c r="E833" s="202">
        <v>0</v>
      </c>
      <c r="F833" s="202">
        <v>0</v>
      </c>
      <c r="G833" s="440" t="s">
        <v>3068</v>
      </c>
      <c r="H833" s="412" t="s">
        <v>1293</v>
      </c>
      <c r="I833" s="404"/>
      <c r="J833" s="404"/>
      <c r="K833" s="404"/>
      <c r="L833" s="430">
        <v>0</v>
      </c>
      <c r="M833" s="430">
        <v>0</v>
      </c>
      <c r="N833" s="431">
        <f t="shared" si="37"/>
        <v>0</v>
      </c>
    </row>
    <row r="834" spans="1:14" ht="25.5">
      <c r="A834" s="203">
        <v>355</v>
      </c>
      <c r="B834" s="404">
        <v>200</v>
      </c>
      <c r="C834" s="202">
        <v>202</v>
      </c>
      <c r="D834" s="202">
        <v>0</v>
      </c>
      <c r="E834" s="202">
        <v>0</v>
      </c>
      <c r="F834" s="202">
        <v>0</v>
      </c>
      <c r="G834" s="440" t="s">
        <v>3069</v>
      </c>
      <c r="H834" s="412" t="s">
        <v>1294</v>
      </c>
      <c r="I834" s="404"/>
      <c r="J834" s="404"/>
      <c r="K834" s="404"/>
      <c r="L834" s="430">
        <v>0</v>
      </c>
      <c r="M834" s="430">
        <v>0</v>
      </c>
      <c r="N834" s="431">
        <f t="shared" si="37"/>
        <v>0</v>
      </c>
    </row>
    <row r="835" spans="1:14" ht="25.5">
      <c r="A835" s="203">
        <v>355</v>
      </c>
      <c r="B835" s="404">
        <v>200</v>
      </c>
      <c r="C835" s="202">
        <v>203</v>
      </c>
      <c r="D835" s="202">
        <v>0</v>
      </c>
      <c r="E835" s="202">
        <v>0</v>
      </c>
      <c r="F835" s="202">
        <v>0</v>
      </c>
      <c r="G835" s="440" t="s">
        <v>3070</v>
      </c>
      <c r="H835" s="412" t="s">
        <v>1295</v>
      </c>
      <c r="I835" s="404"/>
      <c r="J835" s="404"/>
      <c r="K835" s="404"/>
      <c r="L835" s="430">
        <v>0</v>
      </c>
      <c r="M835" s="430">
        <v>0</v>
      </c>
      <c r="N835" s="431">
        <f t="shared" si="37"/>
        <v>0</v>
      </c>
    </row>
    <row r="836" spans="1:14" ht="25.5">
      <c r="A836" s="203">
        <v>355</v>
      </c>
      <c r="B836" s="404">
        <v>200</v>
      </c>
      <c r="C836" s="202">
        <v>204</v>
      </c>
      <c r="D836" s="202">
        <v>0</v>
      </c>
      <c r="E836" s="202">
        <v>0</v>
      </c>
      <c r="F836" s="202">
        <v>0</v>
      </c>
      <c r="G836" s="440" t="s">
        <v>3071</v>
      </c>
      <c r="H836" s="412" t="s">
        <v>1296</v>
      </c>
      <c r="I836" s="404"/>
      <c r="J836" s="404"/>
      <c r="K836" s="404"/>
      <c r="L836" s="430">
        <v>0</v>
      </c>
      <c r="M836" s="430">
        <v>0</v>
      </c>
      <c r="N836" s="431">
        <f t="shared" si="37"/>
        <v>0</v>
      </c>
    </row>
    <row r="837" spans="1:14" ht="25.5">
      <c r="A837" s="203">
        <v>355</v>
      </c>
      <c r="B837" s="404">
        <v>200</v>
      </c>
      <c r="C837" s="202">
        <v>205</v>
      </c>
      <c r="D837" s="202">
        <v>0</v>
      </c>
      <c r="E837" s="202">
        <v>0</v>
      </c>
      <c r="F837" s="202">
        <v>0</v>
      </c>
      <c r="G837" s="440" t="s">
        <v>3072</v>
      </c>
      <c r="H837" s="412" t="s">
        <v>1297</v>
      </c>
      <c r="I837" s="404"/>
      <c r="J837" s="404"/>
      <c r="K837" s="404"/>
      <c r="L837" s="430">
        <v>0</v>
      </c>
      <c r="M837" s="430">
        <v>0</v>
      </c>
      <c r="N837" s="431">
        <f t="shared" si="37"/>
        <v>0</v>
      </c>
    </row>
    <row r="838" spans="1:14">
      <c r="A838" s="203">
        <v>355</v>
      </c>
      <c r="B838" s="404">
        <v>200</v>
      </c>
      <c r="C838" s="202">
        <v>206</v>
      </c>
      <c r="D838" s="202">
        <v>0</v>
      </c>
      <c r="E838" s="202">
        <v>0</v>
      </c>
      <c r="F838" s="202">
        <v>0</v>
      </c>
      <c r="G838" s="440" t="s">
        <v>3073</v>
      </c>
      <c r="H838" s="412" t="s">
        <v>1298</v>
      </c>
      <c r="I838" s="404"/>
      <c r="J838" s="404"/>
      <c r="K838" s="404"/>
      <c r="L838" s="430">
        <v>0</v>
      </c>
      <c r="M838" s="430">
        <v>0</v>
      </c>
      <c r="N838" s="431">
        <f t="shared" si="37"/>
        <v>0</v>
      </c>
    </row>
    <row r="839" spans="1:14" ht="25.5">
      <c r="A839" s="203">
        <v>355</v>
      </c>
      <c r="B839" s="404">
        <v>200</v>
      </c>
      <c r="C839" s="202">
        <v>207</v>
      </c>
      <c r="D839" s="202">
        <v>0</v>
      </c>
      <c r="E839" s="202">
        <v>0</v>
      </c>
      <c r="F839" s="202">
        <v>0</v>
      </c>
      <c r="G839" s="440" t="s">
        <v>3074</v>
      </c>
      <c r="H839" s="412" t="s">
        <v>1299</v>
      </c>
      <c r="I839" s="404"/>
      <c r="J839" s="404"/>
      <c r="K839" s="404"/>
      <c r="L839" s="430">
        <v>0</v>
      </c>
      <c r="M839" s="430">
        <v>0</v>
      </c>
      <c r="N839" s="431">
        <f t="shared" si="37"/>
        <v>0</v>
      </c>
    </row>
    <row r="840" spans="1:14" ht="25.5">
      <c r="A840" s="203">
        <v>355</v>
      </c>
      <c r="B840" s="404">
        <v>200</v>
      </c>
      <c r="C840" s="202">
        <v>208</v>
      </c>
      <c r="D840" s="202">
        <v>0</v>
      </c>
      <c r="E840" s="202">
        <v>0</v>
      </c>
      <c r="F840" s="202">
        <v>0</v>
      </c>
      <c r="G840" s="440" t="s">
        <v>3075</v>
      </c>
      <c r="H840" s="412" t="s">
        <v>1300</v>
      </c>
      <c r="I840" s="404"/>
      <c r="J840" s="404"/>
      <c r="K840" s="404"/>
      <c r="L840" s="430">
        <v>0</v>
      </c>
      <c r="M840" s="430">
        <v>0</v>
      </c>
      <c r="N840" s="431">
        <f t="shared" si="37"/>
        <v>0</v>
      </c>
    </row>
    <row r="841" spans="1:14" ht="25.5">
      <c r="A841" s="203">
        <v>355</v>
      </c>
      <c r="B841" s="404">
        <v>200</v>
      </c>
      <c r="C841" s="202">
        <v>209</v>
      </c>
      <c r="D841" s="202">
        <v>0</v>
      </c>
      <c r="E841" s="202">
        <v>0</v>
      </c>
      <c r="F841" s="202">
        <v>0</v>
      </c>
      <c r="G841" s="440" t="s">
        <v>3076</v>
      </c>
      <c r="H841" s="412" t="s">
        <v>1301</v>
      </c>
      <c r="I841" s="404"/>
      <c r="J841" s="404"/>
      <c r="K841" s="404"/>
      <c r="L841" s="430">
        <v>0</v>
      </c>
      <c r="M841" s="430">
        <v>0</v>
      </c>
      <c r="N841" s="431">
        <f t="shared" si="37"/>
        <v>0</v>
      </c>
    </row>
    <row r="842" spans="1:14" ht="25.5">
      <c r="A842" s="203">
        <v>355</v>
      </c>
      <c r="B842" s="404">
        <v>200</v>
      </c>
      <c r="C842" s="202">
        <v>210</v>
      </c>
      <c r="D842" s="202">
        <v>0</v>
      </c>
      <c r="E842" s="202">
        <v>0</v>
      </c>
      <c r="F842" s="202">
        <v>0</v>
      </c>
      <c r="G842" s="440" t="s">
        <v>3077</v>
      </c>
      <c r="H842" s="412" t="s">
        <v>1302</v>
      </c>
      <c r="I842" s="404"/>
      <c r="J842" s="404"/>
      <c r="K842" s="404"/>
      <c r="L842" s="430">
        <v>0</v>
      </c>
      <c r="M842" s="430">
        <v>0</v>
      </c>
      <c r="N842" s="431">
        <f t="shared" si="37"/>
        <v>0</v>
      </c>
    </row>
    <row r="843" spans="1:14" ht="25.5">
      <c r="A843" s="203">
        <v>355</v>
      </c>
      <c r="B843" s="404">
        <v>200</v>
      </c>
      <c r="C843" s="202">
        <v>211</v>
      </c>
      <c r="D843" s="202">
        <v>0</v>
      </c>
      <c r="E843" s="202">
        <v>0</v>
      </c>
      <c r="F843" s="202">
        <v>0</v>
      </c>
      <c r="G843" s="440" t="s">
        <v>3078</v>
      </c>
      <c r="H843" s="412" t="s">
        <v>1303</v>
      </c>
      <c r="I843" s="404"/>
      <c r="J843" s="404"/>
      <c r="K843" s="404"/>
      <c r="L843" s="430">
        <v>0</v>
      </c>
      <c r="M843" s="430">
        <v>0</v>
      </c>
      <c r="N843" s="431">
        <f t="shared" si="37"/>
        <v>0</v>
      </c>
    </row>
    <row r="844" spans="1:14">
      <c r="A844" s="203">
        <v>355</v>
      </c>
      <c r="B844" s="404">
        <v>200</v>
      </c>
      <c r="C844" s="202">
        <v>300</v>
      </c>
      <c r="D844" s="202">
        <v>0</v>
      </c>
      <c r="E844" s="202">
        <v>0</v>
      </c>
      <c r="F844" s="202">
        <v>0</v>
      </c>
      <c r="G844" s="440" t="s">
        <v>3079</v>
      </c>
      <c r="H844" s="412" t="s">
        <v>1304</v>
      </c>
      <c r="I844" s="404"/>
      <c r="J844" s="404"/>
      <c r="K844" s="404"/>
      <c r="L844" s="430">
        <v>0</v>
      </c>
      <c r="M844" s="430">
        <v>0</v>
      </c>
      <c r="N844" s="431">
        <f t="shared" si="37"/>
        <v>0</v>
      </c>
    </row>
    <row r="845" spans="1:14" ht="25.5">
      <c r="A845" s="203">
        <v>355</v>
      </c>
      <c r="B845" s="404">
        <v>200</v>
      </c>
      <c r="C845" s="202">
        <v>400</v>
      </c>
      <c r="D845" s="202">
        <v>0</v>
      </c>
      <c r="E845" s="202">
        <v>0</v>
      </c>
      <c r="F845" s="202">
        <v>0</v>
      </c>
      <c r="G845" s="440" t="s">
        <v>3080</v>
      </c>
      <c r="H845" s="412" t="s">
        <v>1305</v>
      </c>
      <c r="I845" s="404"/>
      <c r="J845" s="404"/>
      <c r="K845" s="404"/>
      <c r="L845" s="430">
        <v>0</v>
      </c>
      <c r="M845" s="430">
        <v>0</v>
      </c>
      <c r="N845" s="431">
        <f t="shared" si="37"/>
        <v>0</v>
      </c>
    </row>
    <row r="846" spans="1:14" ht="25.5">
      <c r="A846" s="203">
        <v>355</v>
      </c>
      <c r="B846" s="404">
        <v>200</v>
      </c>
      <c r="C846" s="202">
        <v>401</v>
      </c>
      <c r="D846" s="202">
        <v>0</v>
      </c>
      <c r="E846" s="202">
        <v>0</v>
      </c>
      <c r="F846" s="202">
        <v>0</v>
      </c>
      <c r="G846" s="440" t="s">
        <v>3081</v>
      </c>
      <c r="H846" s="412" t="s">
        <v>1306</v>
      </c>
      <c r="I846" s="404"/>
      <c r="J846" s="404"/>
      <c r="K846" s="404"/>
      <c r="L846" s="430">
        <v>0</v>
      </c>
      <c r="M846" s="430">
        <v>0</v>
      </c>
      <c r="N846" s="431">
        <f t="shared" si="37"/>
        <v>0</v>
      </c>
    </row>
    <row r="847" spans="1:14" ht="25.5">
      <c r="A847" s="203">
        <v>355</v>
      </c>
      <c r="B847" s="404">
        <v>200</v>
      </c>
      <c r="C847" s="202">
        <v>402</v>
      </c>
      <c r="D847" s="202">
        <v>0</v>
      </c>
      <c r="E847" s="202">
        <v>0</v>
      </c>
      <c r="F847" s="202">
        <v>0</v>
      </c>
      <c r="G847" s="440" t="s">
        <v>3082</v>
      </c>
      <c r="H847" s="412" t="s">
        <v>1307</v>
      </c>
      <c r="I847" s="404"/>
      <c r="J847" s="404"/>
      <c r="K847" s="404"/>
      <c r="L847" s="430">
        <v>0</v>
      </c>
      <c r="M847" s="430">
        <v>0</v>
      </c>
      <c r="N847" s="431">
        <f t="shared" si="37"/>
        <v>0</v>
      </c>
    </row>
    <row r="848" spans="1:14" ht="25.5">
      <c r="A848" s="203">
        <v>355</v>
      </c>
      <c r="B848" s="404">
        <v>200</v>
      </c>
      <c r="C848" s="202">
        <v>403</v>
      </c>
      <c r="D848" s="202">
        <v>0</v>
      </c>
      <c r="E848" s="202">
        <v>0</v>
      </c>
      <c r="F848" s="202">
        <v>0</v>
      </c>
      <c r="G848" s="440" t="s">
        <v>3083</v>
      </c>
      <c r="H848" s="412" t="s">
        <v>1308</v>
      </c>
      <c r="I848" s="404"/>
      <c r="J848" s="404"/>
      <c r="K848" s="404"/>
      <c r="L848" s="430">
        <v>0</v>
      </c>
      <c r="M848" s="430">
        <v>0</v>
      </c>
      <c r="N848" s="431">
        <f t="shared" si="37"/>
        <v>0</v>
      </c>
    </row>
    <row r="849" spans="1:14" ht="25.5">
      <c r="A849" s="203">
        <v>355</v>
      </c>
      <c r="B849" s="404">
        <v>200</v>
      </c>
      <c r="C849" s="202">
        <v>404</v>
      </c>
      <c r="D849" s="202">
        <v>0</v>
      </c>
      <c r="E849" s="202">
        <v>0</v>
      </c>
      <c r="F849" s="202">
        <v>0</v>
      </c>
      <c r="G849" s="440" t="s">
        <v>3084</v>
      </c>
      <c r="H849" s="412" t="s">
        <v>1309</v>
      </c>
      <c r="I849" s="404"/>
      <c r="J849" s="404"/>
      <c r="K849" s="404"/>
      <c r="L849" s="430">
        <v>0</v>
      </c>
      <c r="M849" s="430">
        <v>0</v>
      </c>
      <c r="N849" s="431">
        <f t="shared" si="37"/>
        <v>0</v>
      </c>
    </row>
    <row r="850" spans="1:14" ht="25.5">
      <c r="A850" s="203">
        <v>355</v>
      </c>
      <c r="B850" s="404">
        <v>200</v>
      </c>
      <c r="C850" s="202">
        <v>405</v>
      </c>
      <c r="D850" s="202">
        <v>0</v>
      </c>
      <c r="E850" s="202">
        <v>0</v>
      </c>
      <c r="F850" s="202">
        <v>0</v>
      </c>
      <c r="G850" s="440" t="s">
        <v>3085</v>
      </c>
      <c r="H850" s="412" t="s">
        <v>1310</v>
      </c>
      <c r="I850" s="404"/>
      <c r="J850" s="404"/>
      <c r="K850" s="404"/>
      <c r="L850" s="430">
        <v>0</v>
      </c>
      <c r="M850" s="430">
        <v>0</v>
      </c>
      <c r="N850" s="431">
        <f t="shared" si="37"/>
        <v>0</v>
      </c>
    </row>
    <row r="851" spans="1:14" ht="25.5">
      <c r="A851" s="203">
        <v>355</v>
      </c>
      <c r="B851" s="404">
        <v>200</v>
      </c>
      <c r="C851" s="202">
        <v>406</v>
      </c>
      <c r="D851" s="202">
        <v>0</v>
      </c>
      <c r="E851" s="202">
        <v>0</v>
      </c>
      <c r="F851" s="202">
        <v>0</v>
      </c>
      <c r="G851" s="440" t="s">
        <v>3086</v>
      </c>
      <c r="H851" s="412" t="s">
        <v>1311</v>
      </c>
      <c r="I851" s="404"/>
      <c r="J851" s="404"/>
      <c r="K851" s="404"/>
      <c r="L851" s="430">
        <v>0</v>
      </c>
      <c r="M851" s="430">
        <v>0</v>
      </c>
      <c r="N851" s="431">
        <f t="shared" si="37"/>
        <v>0</v>
      </c>
    </row>
    <row r="852" spans="1:14" ht="38.25">
      <c r="A852" s="203">
        <v>355</v>
      </c>
      <c r="B852" s="404">
        <v>200</v>
      </c>
      <c r="C852" s="202">
        <v>407</v>
      </c>
      <c r="D852" s="202">
        <v>0</v>
      </c>
      <c r="E852" s="202">
        <v>0</v>
      </c>
      <c r="F852" s="202">
        <v>0</v>
      </c>
      <c r="G852" s="440" t="s">
        <v>3087</v>
      </c>
      <c r="H852" s="412" t="s">
        <v>1312</v>
      </c>
      <c r="I852" s="404"/>
      <c r="J852" s="404"/>
      <c r="K852" s="404"/>
      <c r="L852" s="430">
        <v>0</v>
      </c>
      <c r="M852" s="430">
        <v>0</v>
      </c>
      <c r="N852" s="431">
        <f t="shared" si="37"/>
        <v>0</v>
      </c>
    </row>
    <row r="853" spans="1:14" ht="25.5">
      <c r="A853" s="203">
        <v>355</v>
      </c>
      <c r="B853" s="404">
        <v>200</v>
      </c>
      <c r="C853" s="202">
        <v>408</v>
      </c>
      <c r="D853" s="202">
        <v>0</v>
      </c>
      <c r="E853" s="202">
        <v>0</v>
      </c>
      <c r="F853" s="202">
        <v>0</v>
      </c>
      <c r="G853" s="440" t="s">
        <v>3088</v>
      </c>
      <c r="H853" s="412" t="s">
        <v>1313</v>
      </c>
      <c r="I853" s="404"/>
      <c r="J853" s="404"/>
      <c r="K853" s="404"/>
      <c r="L853" s="430">
        <v>0</v>
      </c>
      <c r="M853" s="430">
        <v>0</v>
      </c>
      <c r="N853" s="431">
        <f t="shared" si="37"/>
        <v>0</v>
      </c>
    </row>
    <row r="854" spans="1:14" ht="25.5">
      <c r="A854" s="203">
        <v>355</v>
      </c>
      <c r="B854" s="404">
        <v>200</v>
      </c>
      <c r="C854" s="202">
        <v>409</v>
      </c>
      <c r="D854" s="202">
        <v>0</v>
      </c>
      <c r="E854" s="202">
        <v>0</v>
      </c>
      <c r="F854" s="202">
        <v>0</v>
      </c>
      <c r="G854" s="440" t="s">
        <v>3089</v>
      </c>
      <c r="H854" s="412" t="s">
        <v>1314</v>
      </c>
      <c r="I854" s="404"/>
      <c r="J854" s="404"/>
      <c r="K854" s="404"/>
      <c r="L854" s="430">
        <v>0</v>
      </c>
      <c r="M854" s="430">
        <v>0</v>
      </c>
      <c r="N854" s="431">
        <f t="shared" si="37"/>
        <v>0</v>
      </c>
    </row>
    <row r="855" spans="1:14" ht="25.5">
      <c r="A855" s="203">
        <v>355</v>
      </c>
      <c r="B855" s="404">
        <v>200</v>
      </c>
      <c r="C855" s="202">
        <v>410</v>
      </c>
      <c r="D855" s="202">
        <v>0</v>
      </c>
      <c r="E855" s="202">
        <v>0</v>
      </c>
      <c r="F855" s="202">
        <v>0</v>
      </c>
      <c r="G855" s="440" t="s">
        <v>3090</v>
      </c>
      <c r="H855" s="412" t="s">
        <v>1315</v>
      </c>
      <c r="I855" s="404"/>
      <c r="J855" s="404"/>
      <c r="K855" s="404"/>
      <c r="L855" s="430">
        <v>0</v>
      </c>
      <c r="M855" s="430">
        <v>0</v>
      </c>
      <c r="N855" s="431">
        <f t="shared" si="37"/>
        <v>0</v>
      </c>
    </row>
    <row r="856" spans="1:14" ht="25.5">
      <c r="A856" s="203">
        <v>355</v>
      </c>
      <c r="B856" s="404">
        <v>200</v>
      </c>
      <c r="C856" s="202">
        <v>411</v>
      </c>
      <c r="D856" s="202">
        <v>0</v>
      </c>
      <c r="E856" s="202">
        <v>0</v>
      </c>
      <c r="F856" s="202">
        <v>0</v>
      </c>
      <c r="G856" s="440" t="s">
        <v>3091</v>
      </c>
      <c r="H856" s="412" t="s">
        <v>1316</v>
      </c>
      <c r="I856" s="404"/>
      <c r="J856" s="404"/>
      <c r="K856" s="404"/>
      <c r="L856" s="430">
        <v>0</v>
      </c>
      <c r="M856" s="430">
        <v>0</v>
      </c>
      <c r="N856" s="431">
        <f t="shared" si="37"/>
        <v>0</v>
      </c>
    </row>
    <row r="857" spans="1:14" ht="25.5">
      <c r="A857" s="203">
        <v>355</v>
      </c>
      <c r="B857" s="404">
        <v>200</v>
      </c>
      <c r="C857" s="202">
        <v>412</v>
      </c>
      <c r="D857" s="202">
        <v>0</v>
      </c>
      <c r="E857" s="202">
        <v>0</v>
      </c>
      <c r="F857" s="202">
        <v>0</v>
      </c>
      <c r="G857" s="440" t="s">
        <v>3092</v>
      </c>
      <c r="H857" s="412" t="s">
        <v>1317</v>
      </c>
      <c r="I857" s="404"/>
      <c r="J857" s="404"/>
      <c r="K857" s="404"/>
      <c r="L857" s="430">
        <v>0</v>
      </c>
      <c r="M857" s="430">
        <v>0</v>
      </c>
      <c r="N857" s="431">
        <f t="shared" si="37"/>
        <v>0</v>
      </c>
    </row>
    <row r="858" spans="1:14" ht="25.5">
      <c r="A858" s="203">
        <v>355</v>
      </c>
      <c r="B858" s="404">
        <v>200</v>
      </c>
      <c r="C858" s="202">
        <v>413</v>
      </c>
      <c r="D858" s="202">
        <v>0</v>
      </c>
      <c r="E858" s="202">
        <v>0</v>
      </c>
      <c r="F858" s="202">
        <v>0</v>
      </c>
      <c r="G858" s="440" t="s">
        <v>3093</v>
      </c>
      <c r="H858" s="412" t="s">
        <v>1318</v>
      </c>
      <c r="I858" s="404"/>
      <c r="J858" s="404"/>
      <c r="K858" s="404"/>
      <c r="L858" s="430">
        <v>0</v>
      </c>
      <c r="M858" s="430">
        <v>0</v>
      </c>
      <c r="N858" s="431">
        <f t="shared" si="37"/>
        <v>0</v>
      </c>
    </row>
    <row r="859" spans="1:14" ht="38.25">
      <c r="A859" s="203">
        <v>355</v>
      </c>
      <c r="B859" s="404">
        <v>200</v>
      </c>
      <c r="C859" s="202">
        <v>414</v>
      </c>
      <c r="D859" s="202">
        <v>0</v>
      </c>
      <c r="E859" s="202">
        <v>0</v>
      </c>
      <c r="F859" s="202">
        <v>0</v>
      </c>
      <c r="G859" s="440" t="s">
        <v>3094</v>
      </c>
      <c r="H859" s="412" t="s">
        <v>1319</v>
      </c>
      <c r="I859" s="404"/>
      <c r="J859" s="404"/>
      <c r="K859" s="404"/>
      <c r="L859" s="430">
        <v>0</v>
      </c>
      <c r="M859" s="430">
        <v>0</v>
      </c>
      <c r="N859" s="431">
        <f t="shared" si="37"/>
        <v>0</v>
      </c>
    </row>
    <row r="860" spans="1:14">
      <c r="A860" s="203">
        <v>355</v>
      </c>
      <c r="B860" s="404">
        <v>200</v>
      </c>
      <c r="C860" s="202">
        <v>415</v>
      </c>
      <c r="D860" s="202">
        <v>0</v>
      </c>
      <c r="E860" s="202">
        <v>0</v>
      </c>
      <c r="F860" s="202">
        <v>0</v>
      </c>
      <c r="G860" s="440" t="s">
        <v>3095</v>
      </c>
      <c r="H860" s="412" t="s">
        <v>1320</v>
      </c>
      <c r="I860" s="404"/>
      <c r="J860" s="404"/>
      <c r="K860" s="404"/>
      <c r="L860" s="430">
        <v>0</v>
      </c>
      <c r="M860" s="430">
        <v>0</v>
      </c>
      <c r="N860" s="431">
        <f t="shared" si="37"/>
        <v>0</v>
      </c>
    </row>
    <row r="861" spans="1:14" ht="25.5">
      <c r="A861" s="203">
        <v>355</v>
      </c>
      <c r="B861" s="404">
        <v>200</v>
      </c>
      <c r="C861" s="202">
        <v>416</v>
      </c>
      <c r="D861" s="202">
        <v>0</v>
      </c>
      <c r="E861" s="202">
        <v>0</v>
      </c>
      <c r="F861" s="202">
        <v>0</v>
      </c>
      <c r="G861" s="440" t="s">
        <v>3096</v>
      </c>
      <c r="H861" s="412" t="s">
        <v>1321</v>
      </c>
      <c r="I861" s="404"/>
      <c r="J861" s="404"/>
      <c r="K861" s="404"/>
      <c r="L861" s="430">
        <v>0</v>
      </c>
      <c r="M861" s="430">
        <v>0</v>
      </c>
      <c r="N861" s="431">
        <f t="shared" si="37"/>
        <v>0</v>
      </c>
    </row>
    <row r="862" spans="1:14" ht="25.5">
      <c r="A862" s="203">
        <v>355</v>
      </c>
      <c r="B862" s="404">
        <v>200</v>
      </c>
      <c r="C862" s="202">
        <v>500</v>
      </c>
      <c r="D862" s="202">
        <v>0</v>
      </c>
      <c r="E862" s="202">
        <v>0</v>
      </c>
      <c r="F862" s="202">
        <v>0</v>
      </c>
      <c r="G862" s="440" t="s">
        <v>3097</v>
      </c>
      <c r="H862" s="412" t="s">
        <v>1322</v>
      </c>
      <c r="I862" s="404"/>
      <c r="J862" s="404"/>
      <c r="K862" s="404"/>
      <c r="L862" s="430">
        <v>0</v>
      </c>
      <c r="M862" s="430">
        <v>0</v>
      </c>
      <c r="N862" s="431">
        <f t="shared" si="37"/>
        <v>0</v>
      </c>
    </row>
    <row r="863" spans="1:14" ht="25.5">
      <c r="A863" s="203">
        <v>355</v>
      </c>
      <c r="B863" s="404">
        <v>200</v>
      </c>
      <c r="C863" s="202">
        <v>600</v>
      </c>
      <c r="D863" s="202">
        <v>0</v>
      </c>
      <c r="E863" s="202">
        <v>0</v>
      </c>
      <c r="F863" s="202">
        <v>0</v>
      </c>
      <c r="G863" s="440" t="s">
        <v>3098</v>
      </c>
      <c r="H863" s="412" t="s">
        <v>1323</v>
      </c>
      <c r="I863" s="404"/>
      <c r="J863" s="404"/>
      <c r="K863" s="404"/>
      <c r="L863" s="430">
        <v>0</v>
      </c>
      <c r="M863" s="430">
        <v>16327.76</v>
      </c>
      <c r="N863" s="431">
        <f t="shared" si="37"/>
        <v>-16327.76</v>
      </c>
    </row>
    <row r="864" spans="1:14" ht="25.5">
      <c r="A864" s="203">
        <v>355</v>
      </c>
      <c r="B864" s="404">
        <v>200</v>
      </c>
      <c r="C864" s="202">
        <v>601</v>
      </c>
      <c r="D864" s="202">
        <v>0</v>
      </c>
      <c r="E864" s="202">
        <v>0</v>
      </c>
      <c r="F864" s="202">
        <v>0</v>
      </c>
      <c r="G864" s="440" t="s">
        <v>3099</v>
      </c>
      <c r="H864" s="412" t="s">
        <v>1324</v>
      </c>
      <c r="I864" s="404"/>
      <c r="J864" s="404"/>
      <c r="K864" s="404"/>
      <c r="L864" s="430">
        <v>0</v>
      </c>
      <c r="M864" s="430">
        <v>0</v>
      </c>
      <c r="N864" s="431">
        <f t="shared" si="37"/>
        <v>0</v>
      </c>
    </row>
    <row r="865" spans="1:14" ht="25.5">
      <c r="A865" s="203">
        <v>355</v>
      </c>
      <c r="B865" s="404">
        <v>200</v>
      </c>
      <c r="C865" s="202">
        <v>602</v>
      </c>
      <c r="D865" s="202">
        <v>0</v>
      </c>
      <c r="E865" s="202">
        <v>0</v>
      </c>
      <c r="F865" s="202">
        <v>0</v>
      </c>
      <c r="G865" s="440" t="s">
        <v>3100</v>
      </c>
      <c r="H865" s="412" t="s">
        <v>1325</v>
      </c>
      <c r="I865" s="404"/>
      <c r="J865" s="404"/>
      <c r="K865" s="404"/>
      <c r="L865" s="430">
        <v>0</v>
      </c>
      <c r="M865" s="430">
        <v>0</v>
      </c>
      <c r="N865" s="431">
        <f t="shared" si="37"/>
        <v>0</v>
      </c>
    </row>
    <row r="866" spans="1:14">
      <c r="A866" s="203">
        <v>355</v>
      </c>
      <c r="B866" s="404">
        <v>200</v>
      </c>
      <c r="C866" s="202">
        <v>603</v>
      </c>
      <c r="D866" s="202">
        <v>0</v>
      </c>
      <c r="E866" s="202">
        <v>0</v>
      </c>
      <c r="F866" s="202">
        <v>0</v>
      </c>
      <c r="G866" s="440" t="s">
        <v>3101</v>
      </c>
      <c r="H866" s="412" t="s">
        <v>1326</v>
      </c>
      <c r="I866" s="404"/>
      <c r="J866" s="404"/>
      <c r="K866" s="404"/>
      <c r="L866" s="430">
        <v>0</v>
      </c>
      <c r="M866" s="430">
        <v>0</v>
      </c>
      <c r="N866" s="431">
        <f t="shared" si="37"/>
        <v>0</v>
      </c>
    </row>
    <row r="867" spans="1:14">
      <c r="A867" s="203">
        <v>355</v>
      </c>
      <c r="B867" s="404">
        <v>200</v>
      </c>
      <c r="C867" s="202">
        <v>700</v>
      </c>
      <c r="D867" s="202">
        <v>0</v>
      </c>
      <c r="E867" s="202">
        <v>0</v>
      </c>
      <c r="F867" s="202">
        <v>0</v>
      </c>
      <c r="G867" s="440" t="s">
        <v>3102</v>
      </c>
      <c r="H867" s="412" t="s">
        <v>1327</v>
      </c>
      <c r="I867" s="404"/>
      <c r="J867" s="404"/>
      <c r="K867" s="404"/>
      <c r="L867" s="430">
        <v>0</v>
      </c>
      <c r="M867" s="430">
        <v>0</v>
      </c>
      <c r="N867" s="431">
        <f t="shared" si="37"/>
        <v>0</v>
      </c>
    </row>
    <row r="868" spans="1:14">
      <c r="A868" s="203">
        <v>355</v>
      </c>
      <c r="B868" s="404">
        <v>200</v>
      </c>
      <c r="C868" s="202">
        <v>701</v>
      </c>
      <c r="D868" s="202">
        <v>0</v>
      </c>
      <c r="E868" s="202">
        <v>0</v>
      </c>
      <c r="F868" s="202">
        <v>0</v>
      </c>
      <c r="G868" s="440" t="s">
        <v>3103</v>
      </c>
      <c r="H868" s="412" t="s">
        <v>1328</v>
      </c>
      <c r="I868" s="404"/>
      <c r="J868" s="404"/>
      <c r="K868" s="404"/>
      <c r="L868" s="430">
        <v>0</v>
      </c>
      <c r="M868" s="430">
        <v>0</v>
      </c>
      <c r="N868" s="431">
        <f t="shared" si="37"/>
        <v>0</v>
      </c>
    </row>
    <row r="869" spans="1:14">
      <c r="A869" s="203">
        <v>355</v>
      </c>
      <c r="B869" s="404">
        <v>200</v>
      </c>
      <c r="C869" s="202">
        <v>702</v>
      </c>
      <c r="D869" s="202">
        <v>0</v>
      </c>
      <c r="E869" s="202">
        <v>0</v>
      </c>
      <c r="F869" s="202">
        <v>0</v>
      </c>
      <c r="G869" s="440" t="s">
        <v>3104</v>
      </c>
      <c r="H869" s="412" t="s">
        <v>1329</v>
      </c>
      <c r="I869" s="404"/>
      <c r="J869" s="404"/>
      <c r="K869" s="404"/>
      <c r="L869" s="430">
        <v>0</v>
      </c>
      <c r="M869" s="430">
        <v>0</v>
      </c>
      <c r="N869" s="431">
        <f t="shared" si="37"/>
        <v>0</v>
      </c>
    </row>
    <row r="870" spans="1:14">
      <c r="A870" s="203">
        <v>355</v>
      </c>
      <c r="B870" s="404">
        <v>200</v>
      </c>
      <c r="C870" s="202">
        <v>900</v>
      </c>
      <c r="D870" s="202">
        <v>0</v>
      </c>
      <c r="E870" s="202">
        <v>0</v>
      </c>
      <c r="F870" s="202">
        <v>0</v>
      </c>
      <c r="G870" s="440" t="s">
        <v>3105</v>
      </c>
      <c r="H870" s="412" t="s">
        <v>1330</v>
      </c>
      <c r="I870" s="404"/>
      <c r="J870" s="404"/>
      <c r="K870" s="404"/>
      <c r="L870" s="430">
        <v>0</v>
      </c>
      <c r="M870" s="430">
        <v>15310.59</v>
      </c>
      <c r="N870" s="431">
        <f t="shared" si="37"/>
        <v>-15310.59</v>
      </c>
    </row>
    <row r="871" spans="1:14">
      <c r="A871" s="203">
        <v>355</v>
      </c>
      <c r="B871" s="404">
        <v>200</v>
      </c>
      <c r="C871" s="202">
        <v>901</v>
      </c>
      <c r="D871" s="202">
        <v>0</v>
      </c>
      <c r="E871" s="202">
        <v>0</v>
      </c>
      <c r="F871" s="202">
        <v>0</v>
      </c>
      <c r="G871" s="440" t="s">
        <v>3106</v>
      </c>
      <c r="H871" s="412" t="s">
        <v>1331</v>
      </c>
      <c r="I871" s="404"/>
      <c r="J871" s="404"/>
      <c r="K871" s="404"/>
      <c r="L871" s="430">
        <v>0</v>
      </c>
      <c r="M871" s="430">
        <v>0</v>
      </c>
      <c r="N871" s="431">
        <f t="shared" si="37"/>
        <v>0</v>
      </c>
    </row>
    <row r="872" spans="1:14">
      <c r="A872" s="203">
        <v>355</v>
      </c>
      <c r="B872" s="404">
        <v>200</v>
      </c>
      <c r="C872" s="202">
        <v>902</v>
      </c>
      <c r="D872" s="202">
        <v>0</v>
      </c>
      <c r="E872" s="202">
        <v>0</v>
      </c>
      <c r="F872" s="202">
        <v>0</v>
      </c>
      <c r="G872" s="440" t="s">
        <v>3107</v>
      </c>
      <c r="H872" s="412" t="s">
        <v>1332</v>
      </c>
      <c r="I872" s="404"/>
      <c r="J872" s="404"/>
      <c r="K872" s="404"/>
      <c r="L872" s="430">
        <v>0</v>
      </c>
      <c r="M872" s="430">
        <v>0</v>
      </c>
      <c r="N872" s="431">
        <f t="shared" si="37"/>
        <v>0</v>
      </c>
    </row>
    <row r="873" spans="1:14" ht="25.5">
      <c r="A873" s="203">
        <v>355</v>
      </c>
      <c r="B873" s="404">
        <v>200</v>
      </c>
      <c r="C873" s="202">
        <v>903</v>
      </c>
      <c r="D873" s="202">
        <v>0</v>
      </c>
      <c r="E873" s="202">
        <v>0</v>
      </c>
      <c r="F873" s="202">
        <v>0</v>
      </c>
      <c r="G873" s="440" t="s">
        <v>3108</v>
      </c>
      <c r="H873" s="412" t="s">
        <v>1333</v>
      </c>
      <c r="I873" s="404"/>
      <c r="J873" s="404"/>
      <c r="K873" s="404"/>
      <c r="L873" s="430">
        <v>0</v>
      </c>
      <c r="M873" s="430">
        <v>0</v>
      </c>
      <c r="N873" s="431">
        <f t="shared" si="37"/>
        <v>0</v>
      </c>
    </row>
    <row r="874" spans="1:14">
      <c r="A874" s="203">
        <v>355</v>
      </c>
      <c r="B874" s="404">
        <v>200</v>
      </c>
      <c r="C874" s="202">
        <v>990</v>
      </c>
      <c r="D874" s="202">
        <v>0</v>
      </c>
      <c r="E874" s="202">
        <v>0</v>
      </c>
      <c r="F874" s="202">
        <v>0</v>
      </c>
      <c r="G874" s="440" t="s">
        <v>3109</v>
      </c>
      <c r="H874" s="412" t="s">
        <v>1334</v>
      </c>
      <c r="I874" s="404"/>
      <c r="J874" s="404"/>
      <c r="K874" s="404"/>
      <c r="L874" s="430">
        <v>0</v>
      </c>
      <c r="M874" s="430">
        <v>0</v>
      </c>
      <c r="N874" s="431">
        <f t="shared" si="37"/>
        <v>0</v>
      </c>
    </row>
    <row r="875" spans="1:14">
      <c r="A875" s="200">
        <v>360</v>
      </c>
      <c r="B875" s="73">
        <v>0</v>
      </c>
      <c r="C875" s="73">
        <v>0</v>
      </c>
      <c r="D875" s="73">
        <v>0</v>
      </c>
      <c r="E875" s="73">
        <v>0</v>
      </c>
      <c r="F875" s="73">
        <v>0</v>
      </c>
      <c r="G875" s="428">
        <v>360</v>
      </c>
      <c r="H875" s="428" t="s">
        <v>74</v>
      </c>
      <c r="I875" s="73" t="s">
        <v>1335</v>
      </c>
      <c r="J875" s="73"/>
      <c r="K875" s="73"/>
      <c r="L875" s="422">
        <v>0</v>
      </c>
      <c r="M875" s="422">
        <v>0</v>
      </c>
      <c r="N875" s="423"/>
    </row>
    <row r="876" spans="1:14">
      <c r="A876" s="203">
        <v>360</v>
      </c>
      <c r="B876" s="202">
        <v>100</v>
      </c>
      <c r="C876" s="202">
        <v>0</v>
      </c>
      <c r="D876" s="202">
        <v>0</v>
      </c>
      <c r="E876" s="202">
        <v>0</v>
      </c>
      <c r="F876" s="202">
        <v>0</v>
      </c>
      <c r="G876" s="412" t="s">
        <v>3110</v>
      </c>
      <c r="H876" s="412" t="s">
        <v>1336</v>
      </c>
      <c r="I876" s="404" t="s">
        <v>1337</v>
      </c>
      <c r="J876" s="403"/>
      <c r="K876" s="403"/>
      <c r="L876" s="422">
        <v>0</v>
      </c>
      <c r="M876" s="422">
        <v>0</v>
      </c>
      <c r="N876" s="423"/>
    </row>
    <row r="877" spans="1:14">
      <c r="A877" s="203">
        <v>360</v>
      </c>
      <c r="B877" s="202">
        <v>100</v>
      </c>
      <c r="C877" s="202">
        <v>10</v>
      </c>
      <c r="D877" s="202">
        <v>0</v>
      </c>
      <c r="E877" s="202">
        <v>0</v>
      </c>
      <c r="F877" s="202">
        <v>0</v>
      </c>
      <c r="G877" s="412" t="s">
        <v>3111</v>
      </c>
      <c r="H877" s="412" t="s">
        <v>540</v>
      </c>
      <c r="I877" s="404" t="s">
        <v>1338</v>
      </c>
      <c r="J877" s="404"/>
      <c r="K877" s="404"/>
      <c r="L877" s="420">
        <v>0</v>
      </c>
      <c r="M877" s="420">
        <v>7166264.3300000001</v>
      </c>
      <c r="N877" s="421">
        <f t="shared" ref="N877:N884" si="38">+L877-M877</f>
        <v>-7166264.3300000001</v>
      </c>
    </row>
    <row r="878" spans="1:14">
      <c r="A878" s="203">
        <v>360</v>
      </c>
      <c r="B878" s="202">
        <v>100</v>
      </c>
      <c r="C878" s="202">
        <v>20</v>
      </c>
      <c r="D878" s="202">
        <v>0</v>
      </c>
      <c r="E878" s="202">
        <v>0</v>
      </c>
      <c r="F878" s="202">
        <v>0</v>
      </c>
      <c r="G878" s="412" t="s">
        <v>3112</v>
      </c>
      <c r="H878" s="412" t="s">
        <v>557</v>
      </c>
      <c r="I878" s="404" t="s">
        <v>1339</v>
      </c>
      <c r="J878" s="404"/>
      <c r="K878" s="404"/>
      <c r="L878" s="420">
        <v>0</v>
      </c>
      <c r="M878" s="420">
        <v>0</v>
      </c>
      <c r="N878" s="421">
        <f t="shared" si="38"/>
        <v>0</v>
      </c>
    </row>
    <row r="879" spans="1:14">
      <c r="A879" s="203">
        <v>360</v>
      </c>
      <c r="B879" s="202">
        <v>100</v>
      </c>
      <c r="C879" s="202">
        <v>30</v>
      </c>
      <c r="D879" s="202">
        <v>0</v>
      </c>
      <c r="E879" s="202">
        <v>0</v>
      </c>
      <c r="F879" s="202">
        <v>0</v>
      </c>
      <c r="G879" s="412" t="s">
        <v>3113</v>
      </c>
      <c r="H879" s="412" t="s">
        <v>565</v>
      </c>
      <c r="I879" s="404" t="s">
        <v>1340</v>
      </c>
      <c r="J879" s="404"/>
      <c r="K879" s="404"/>
      <c r="L879" s="420">
        <v>0</v>
      </c>
      <c r="M879" s="420">
        <v>600683.04</v>
      </c>
      <c r="N879" s="421">
        <f t="shared" si="38"/>
        <v>-600683.04</v>
      </c>
    </row>
    <row r="880" spans="1:14">
      <c r="A880" s="203">
        <v>360</v>
      </c>
      <c r="B880" s="202">
        <v>100</v>
      </c>
      <c r="C880" s="202">
        <v>40</v>
      </c>
      <c r="D880" s="202">
        <v>0</v>
      </c>
      <c r="E880" s="202">
        <v>0</v>
      </c>
      <c r="F880" s="202">
        <v>0</v>
      </c>
      <c r="G880" s="412" t="s">
        <v>3114</v>
      </c>
      <c r="H880" s="412" t="s">
        <v>573</v>
      </c>
      <c r="I880" s="404" t="s">
        <v>1341</v>
      </c>
      <c r="J880" s="404"/>
      <c r="K880" s="404"/>
      <c r="L880" s="420">
        <v>0</v>
      </c>
      <c r="M880" s="420">
        <v>103303.67999999999</v>
      </c>
      <c r="N880" s="421">
        <f t="shared" si="38"/>
        <v>-103303.67999999999</v>
      </c>
    </row>
    <row r="881" spans="1:14">
      <c r="A881" s="203">
        <v>360</v>
      </c>
      <c r="B881" s="202">
        <v>100</v>
      </c>
      <c r="C881" s="202">
        <v>50</v>
      </c>
      <c r="D881" s="202">
        <v>0</v>
      </c>
      <c r="E881" s="202">
        <v>0</v>
      </c>
      <c r="F881" s="202">
        <v>0</v>
      </c>
      <c r="G881" s="412" t="s">
        <v>3115</v>
      </c>
      <c r="H881" s="412" t="s">
        <v>575</v>
      </c>
      <c r="I881" s="404" t="s">
        <v>1342</v>
      </c>
      <c r="J881" s="404"/>
      <c r="K881" s="404"/>
      <c r="L881" s="420">
        <v>0</v>
      </c>
      <c r="M881" s="420">
        <v>1430621.49</v>
      </c>
      <c r="N881" s="421">
        <f t="shared" si="38"/>
        <v>-1430621.49</v>
      </c>
    </row>
    <row r="882" spans="1:14">
      <c r="A882" s="203">
        <v>360</v>
      </c>
      <c r="B882" s="202">
        <v>100</v>
      </c>
      <c r="C882" s="202">
        <v>60</v>
      </c>
      <c r="D882" s="202">
        <v>0</v>
      </c>
      <c r="E882" s="202">
        <v>0</v>
      </c>
      <c r="F882" s="202">
        <v>0</v>
      </c>
      <c r="G882" s="412" t="s">
        <v>3116</v>
      </c>
      <c r="H882" s="412" t="s">
        <v>577</v>
      </c>
      <c r="I882" s="404" t="s">
        <v>1343</v>
      </c>
      <c r="J882" s="404"/>
      <c r="K882" s="404"/>
      <c r="L882" s="420">
        <v>0</v>
      </c>
      <c r="M882" s="420">
        <v>0</v>
      </c>
      <c r="N882" s="421">
        <f t="shared" si="38"/>
        <v>0</v>
      </c>
    </row>
    <row r="883" spans="1:14">
      <c r="A883" s="203">
        <v>360</v>
      </c>
      <c r="B883" s="202">
        <v>100</v>
      </c>
      <c r="C883" s="202">
        <v>70</v>
      </c>
      <c r="D883" s="202">
        <v>0</v>
      </c>
      <c r="E883" s="202">
        <v>0</v>
      </c>
      <c r="F883" s="202">
        <v>0</v>
      </c>
      <c r="G883" s="412" t="s">
        <v>3117</v>
      </c>
      <c r="H883" s="412" t="s">
        <v>579</v>
      </c>
      <c r="I883" s="404" t="s">
        <v>1344</v>
      </c>
      <c r="J883" s="404"/>
      <c r="K883" s="404"/>
      <c r="L883" s="420">
        <v>0</v>
      </c>
      <c r="M883" s="420">
        <v>4457.3599999999997</v>
      </c>
      <c r="N883" s="421">
        <f t="shared" si="38"/>
        <v>-4457.3599999999997</v>
      </c>
    </row>
    <row r="884" spans="1:14">
      <c r="A884" s="203">
        <v>360</v>
      </c>
      <c r="B884" s="202">
        <v>100</v>
      </c>
      <c r="C884" s="202">
        <v>80</v>
      </c>
      <c r="D884" s="202">
        <v>0</v>
      </c>
      <c r="E884" s="202">
        <v>0</v>
      </c>
      <c r="F884" s="202">
        <v>0</v>
      </c>
      <c r="G884" s="412" t="s">
        <v>3118</v>
      </c>
      <c r="H884" s="412" t="s">
        <v>591</v>
      </c>
      <c r="I884" s="404" t="s">
        <v>1345</v>
      </c>
      <c r="J884" s="404"/>
      <c r="K884" s="404"/>
      <c r="L884" s="420">
        <v>0</v>
      </c>
      <c r="M884" s="420">
        <v>91676.78</v>
      </c>
      <c r="N884" s="421">
        <f t="shared" si="38"/>
        <v>-91676.78</v>
      </c>
    </row>
    <row r="885" spans="1:14">
      <c r="A885" s="203">
        <v>360</v>
      </c>
      <c r="B885" s="202">
        <v>200</v>
      </c>
      <c r="C885" s="202">
        <v>0</v>
      </c>
      <c r="D885" s="202">
        <v>0</v>
      </c>
      <c r="E885" s="202">
        <v>0</v>
      </c>
      <c r="F885" s="202">
        <v>0</v>
      </c>
      <c r="G885" s="412" t="s">
        <v>3119</v>
      </c>
      <c r="H885" s="412" t="s">
        <v>1346</v>
      </c>
      <c r="I885" s="404" t="s">
        <v>1347</v>
      </c>
      <c r="J885" s="403"/>
      <c r="K885" s="403"/>
      <c r="L885" s="422">
        <v>0</v>
      </c>
      <c r="M885" s="422">
        <v>0</v>
      </c>
      <c r="N885" s="423"/>
    </row>
    <row r="886" spans="1:14">
      <c r="A886" s="203">
        <v>360</v>
      </c>
      <c r="B886" s="202">
        <v>200</v>
      </c>
      <c r="C886" s="202">
        <v>10</v>
      </c>
      <c r="D886" s="406">
        <v>0</v>
      </c>
      <c r="E886" s="406">
        <v>0</v>
      </c>
      <c r="F886" s="406">
        <v>0</v>
      </c>
      <c r="G886" s="437" t="s">
        <v>3120</v>
      </c>
      <c r="H886" s="437" t="s">
        <v>595</v>
      </c>
      <c r="I886" s="404" t="s">
        <v>1348</v>
      </c>
      <c r="J886" s="403"/>
      <c r="K886" s="403"/>
      <c r="L886" s="424">
        <v>0</v>
      </c>
      <c r="M886" s="424">
        <v>1007.2</v>
      </c>
      <c r="N886" s="425">
        <f t="shared" ref="N886:N891" si="39">+L886-M886</f>
        <v>-1007.2</v>
      </c>
    </row>
    <row r="887" spans="1:14" ht="25.5">
      <c r="A887" s="203">
        <v>360</v>
      </c>
      <c r="B887" s="202">
        <v>200</v>
      </c>
      <c r="C887" s="202">
        <v>20</v>
      </c>
      <c r="D887" s="406">
        <v>0</v>
      </c>
      <c r="E887" s="406">
        <v>0</v>
      </c>
      <c r="F887" s="406">
        <v>0</v>
      </c>
      <c r="G887" s="437" t="s">
        <v>3121</v>
      </c>
      <c r="H887" s="437" t="s">
        <v>597</v>
      </c>
      <c r="I887" s="404" t="s">
        <v>1349</v>
      </c>
      <c r="J887" s="403"/>
      <c r="K887" s="403"/>
      <c r="L887" s="424">
        <v>0</v>
      </c>
      <c r="M887" s="424">
        <v>1976893.92</v>
      </c>
      <c r="N887" s="425">
        <f t="shared" si="39"/>
        <v>-1976893.92</v>
      </c>
    </row>
    <row r="888" spans="1:14">
      <c r="A888" s="203">
        <v>360</v>
      </c>
      <c r="B888" s="202">
        <v>200</v>
      </c>
      <c r="C888" s="202">
        <v>30</v>
      </c>
      <c r="D888" s="406">
        <v>0</v>
      </c>
      <c r="E888" s="406">
        <v>0</v>
      </c>
      <c r="F888" s="406">
        <v>0</v>
      </c>
      <c r="G888" s="437" t="s">
        <v>3122</v>
      </c>
      <c r="H888" s="437" t="s">
        <v>599</v>
      </c>
      <c r="I888" s="404" t="s">
        <v>1350</v>
      </c>
      <c r="J888" s="403"/>
      <c r="K888" s="403"/>
      <c r="L888" s="424">
        <v>0</v>
      </c>
      <c r="M888" s="424">
        <v>0</v>
      </c>
      <c r="N888" s="425">
        <f t="shared" si="39"/>
        <v>0</v>
      </c>
    </row>
    <row r="889" spans="1:14">
      <c r="A889" s="203">
        <v>360</v>
      </c>
      <c r="B889" s="202">
        <v>200</v>
      </c>
      <c r="C889" s="202">
        <v>40</v>
      </c>
      <c r="D889" s="406">
        <v>0</v>
      </c>
      <c r="E889" s="406">
        <v>0</v>
      </c>
      <c r="F889" s="406">
        <v>0</v>
      </c>
      <c r="G889" s="437" t="s">
        <v>3123</v>
      </c>
      <c r="H889" s="437" t="s">
        <v>601</v>
      </c>
      <c r="I889" s="404" t="s">
        <v>1351</v>
      </c>
      <c r="J889" s="403"/>
      <c r="K889" s="403"/>
      <c r="L889" s="424">
        <v>0</v>
      </c>
      <c r="M889" s="424">
        <v>41735.61</v>
      </c>
      <c r="N889" s="425">
        <f t="shared" si="39"/>
        <v>-41735.61</v>
      </c>
    </row>
    <row r="890" spans="1:14">
      <c r="A890" s="203">
        <v>360</v>
      </c>
      <c r="B890" s="202">
        <v>200</v>
      </c>
      <c r="C890" s="202">
        <v>50</v>
      </c>
      <c r="D890" s="406">
        <v>0</v>
      </c>
      <c r="E890" s="406">
        <v>0</v>
      </c>
      <c r="F890" s="406">
        <v>0</v>
      </c>
      <c r="G890" s="437" t="s">
        <v>3124</v>
      </c>
      <c r="H890" s="437" t="s">
        <v>606</v>
      </c>
      <c r="I890" s="404" t="s">
        <v>1352</v>
      </c>
      <c r="J890" s="403"/>
      <c r="K890" s="403"/>
      <c r="L890" s="424">
        <v>0</v>
      </c>
      <c r="M890" s="424">
        <v>492.7</v>
      </c>
      <c r="N890" s="425">
        <f t="shared" si="39"/>
        <v>-492.7</v>
      </c>
    </row>
    <row r="891" spans="1:14">
      <c r="A891" s="203">
        <v>360</v>
      </c>
      <c r="B891" s="202">
        <v>200</v>
      </c>
      <c r="C891" s="202">
        <v>60</v>
      </c>
      <c r="D891" s="406">
        <v>0</v>
      </c>
      <c r="E891" s="406">
        <v>0</v>
      </c>
      <c r="F891" s="406">
        <v>0</v>
      </c>
      <c r="G891" s="437" t="s">
        <v>3125</v>
      </c>
      <c r="H891" s="437" t="s">
        <v>2113</v>
      </c>
      <c r="I891" s="404" t="s">
        <v>1353</v>
      </c>
      <c r="J891" s="403"/>
      <c r="K891" s="403"/>
      <c r="L891" s="424">
        <v>0</v>
      </c>
      <c r="M891" s="424">
        <v>2823.54</v>
      </c>
      <c r="N891" s="425">
        <f t="shared" si="39"/>
        <v>-2823.54</v>
      </c>
    </row>
    <row r="892" spans="1:14">
      <c r="A892" s="200">
        <v>365</v>
      </c>
      <c r="B892" s="73">
        <v>0</v>
      </c>
      <c r="C892" s="73">
        <v>0</v>
      </c>
      <c r="D892" s="73">
        <v>0</v>
      </c>
      <c r="E892" s="73">
        <v>0</v>
      </c>
      <c r="F892" s="73">
        <v>0</v>
      </c>
      <c r="G892" s="428">
        <v>365</v>
      </c>
      <c r="H892" s="428" t="s">
        <v>1354</v>
      </c>
      <c r="I892" s="73" t="s">
        <v>1355</v>
      </c>
      <c r="J892" s="73"/>
      <c r="K892" s="73"/>
      <c r="L892" s="422">
        <v>0</v>
      </c>
      <c r="M892" s="422">
        <v>0</v>
      </c>
      <c r="N892" s="423"/>
    </row>
    <row r="893" spans="1:14">
      <c r="A893" s="203">
        <v>365</v>
      </c>
      <c r="B893" s="404">
        <v>100</v>
      </c>
      <c r="C893" s="404">
        <v>0</v>
      </c>
      <c r="D893" s="404">
        <v>0</v>
      </c>
      <c r="E893" s="404">
        <v>0</v>
      </c>
      <c r="F893" s="404">
        <v>0</v>
      </c>
      <c r="G893" s="413" t="s">
        <v>3126</v>
      </c>
      <c r="H893" s="413" t="s">
        <v>1356</v>
      </c>
      <c r="I893" s="404" t="s">
        <v>1357</v>
      </c>
      <c r="J893" s="403"/>
      <c r="K893" s="403"/>
      <c r="L893" s="422">
        <v>0</v>
      </c>
      <c r="M893" s="422">
        <v>0</v>
      </c>
      <c r="N893" s="423"/>
    </row>
    <row r="894" spans="1:14">
      <c r="A894" s="203">
        <v>365</v>
      </c>
      <c r="B894" s="404">
        <v>100</v>
      </c>
      <c r="C894" s="202">
        <v>100</v>
      </c>
      <c r="D894" s="202">
        <v>0</v>
      </c>
      <c r="E894" s="202">
        <v>0</v>
      </c>
      <c r="F894" s="202">
        <v>0</v>
      </c>
      <c r="G894" s="412" t="s">
        <v>3127</v>
      </c>
      <c r="H894" s="412" t="s">
        <v>1358</v>
      </c>
      <c r="I894" s="404" t="s">
        <v>1359</v>
      </c>
      <c r="J894" s="404"/>
      <c r="K894" s="404"/>
      <c r="L894" s="420">
        <v>0</v>
      </c>
      <c r="M894" s="420">
        <v>58374.46</v>
      </c>
      <c r="N894" s="421">
        <f>+L894-M894</f>
        <v>-58374.46</v>
      </c>
    </row>
    <row r="895" spans="1:14" ht="25.5">
      <c r="A895" s="203">
        <v>365</v>
      </c>
      <c r="B895" s="404">
        <v>100</v>
      </c>
      <c r="C895" s="202">
        <v>200</v>
      </c>
      <c r="D895" s="202">
        <v>0</v>
      </c>
      <c r="E895" s="202">
        <v>0</v>
      </c>
      <c r="F895" s="202">
        <v>0</v>
      </c>
      <c r="G895" s="412" t="s">
        <v>3128</v>
      </c>
      <c r="H895" s="412" t="s">
        <v>1360</v>
      </c>
      <c r="I895" s="404" t="s">
        <v>1361</v>
      </c>
      <c r="J895" s="404"/>
      <c r="K895" s="404"/>
      <c r="L895" s="420">
        <v>0</v>
      </c>
      <c r="M895" s="420">
        <v>0</v>
      </c>
      <c r="N895" s="421">
        <f>+L895-M895</f>
        <v>0</v>
      </c>
    </row>
    <row r="896" spans="1:14" ht="25.5">
      <c r="A896" s="203">
        <v>365</v>
      </c>
      <c r="B896" s="404">
        <v>100</v>
      </c>
      <c r="C896" s="202">
        <v>300</v>
      </c>
      <c r="D896" s="202">
        <v>0</v>
      </c>
      <c r="E896" s="202">
        <v>0</v>
      </c>
      <c r="F896" s="202">
        <v>0</v>
      </c>
      <c r="G896" s="412" t="s">
        <v>3129</v>
      </c>
      <c r="H896" s="412" t="s">
        <v>1362</v>
      </c>
      <c r="I896" s="404" t="s">
        <v>1363</v>
      </c>
      <c r="J896" s="404"/>
      <c r="K896" s="404"/>
      <c r="L896" s="420">
        <v>0</v>
      </c>
      <c r="M896" s="420">
        <v>0</v>
      </c>
      <c r="N896" s="421">
        <f>+L896-M896</f>
        <v>0</v>
      </c>
    </row>
    <row r="897" spans="1:14" ht="25.5">
      <c r="A897" s="203">
        <v>365</v>
      </c>
      <c r="B897" s="404">
        <v>100</v>
      </c>
      <c r="C897" s="202">
        <v>400</v>
      </c>
      <c r="D897" s="202">
        <v>0</v>
      </c>
      <c r="E897" s="202">
        <v>0</v>
      </c>
      <c r="F897" s="202">
        <v>0</v>
      </c>
      <c r="G897" s="412" t="s">
        <v>3130</v>
      </c>
      <c r="H897" s="412" t="s">
        <v>1364</v>
      </c>
      <c r="I897" s="404" t="s">
        <v>1365</v>
      </c>
      <c r="J897" s="404"/>
      <c r="K897" s="404"/>
      <c r="L897" s="420">
        <v>0</v>
      </c>
      <c r="M897" s="420">
        <v>0</v>
      </c>
      <c r="N897" s="421">
        <f>+L897-M897</f>
        <v>0</v>
      </c>
    </row>
    <row r="898" spans="1:14">
      <c r="A898" s="203">
        <v>365</v>
      </c>
      <c r="B898" s="404">
        <v>100</v>
      </c>
      <c r="C898" s="202">
        <v>450</v>
      </c>
      <c r="D898" s="202">
        <v>0</v>
      </c>
      <c r="E898" s="202">
        <v>0</v>
      </c>
      <c r="F898" s="202">
        <v>0</v>
      </c>
      <c r="G898" s="412" t="s">
        <v>3131</v>
      </c>
      <c r="H898" s="412" t="s">
        <v>1366</v>
      </c>
      <c r="I898" s="404" t="s">
        <v>1367</v>
      </c>
      <c r="J898" s="403"/>
      <c r="K898" s="403"/>
      <c r="L898" s="424">
        <v>13082561</v>
      </c>
      <c r="M898" s="424">
        <v>13178644.27</v>
      </c>
      <c r="N898" s="425">
        <f>+L898-M898</f>
        <v>-96083.269999999553</v>
      </c>
    </row>
    <row r="899" spans="1:14">
      <c r="A899" s="203">
        <v>365</v>
      </c>
      <c r="B899" s="404">
        <v>100</v>
      </c>
      <c r="C899" s="404">
        <v>500</v>
      </c>
      <c r="D899" s="404">
        <v>0</v>
      </c>
      <c r="E899" s="404">
        <v>0</v>
      </c>
      <c r="F899" s="404">
        <v>0</v>
      </c>
      <c r="G899" s="413" t="s">
        <v>3132</v>
      </c>
      <c r="H899" s="413" t="s">
        <v>1368</v>
      </c>
      <c r="I899" s="404" t="s">
        <v>1369</v>
      </c>
      <c r="J899" s="403"/>
      <c r="K899" s="403"/>
      <c r="L899" s="422">
        <v>0</v>
      </c>
      <c r="M899" s="422">
        <v>0</v>
      </c>
      <c r="N899" s="423"/>
    </row>
    <row r="900" spans="1:14">
      <c r="A900" s="203">
        <v>365</v>
      </c>
      <c r="B900" s="404">
        <v>100</v>
      </c>
      <c r="C900" s="404">
        <v>500</v>
      </c>
      <c r="D900" s="202">
        <v>100</v>
      </c>
      <c r="E900" s="202">
        <v>0</v>
      </c>
      <c r="F900" s="202">
        <v>0</v>
      </c>
      <c r="G900" s="437" t="s">
        <v>3133</v>
      </c>
      <c r="H900" s="437" t="s">
        <v>1370</v>
      </c>
      <c r="I900" s="404"/>
      <c r="J900" s="403"/>
      <c r="K900" s="403"/>
      <c r="L900" s="442">
        <v>0</v>
      </c>
      <c r="M900" s="442">
        <v>0</v>
      </c>
      <c r="N900" s="443">
        <f>+L900-M900</f>
        <v>0</v>
      </c>
    </row>
    <row r="901" spans="1:14">
      <c r="A901" s="203">
        <v>365</v>
      </c>
      <c r="B901" s="404">
        <v>100</v>
      </c>
      <c r="C901" s="404">
        <v>500</v>
      </c>
      <c r="D901" s="202">
        <v>200</v>
      </c>
      <c r="E901" s="202">
        <v>0</v>
      </c>
      <c r="F901" s="202">
        <v>0</v>
      </c>
      <c r="G901" s="412" t="s">
        <v>3134</v>
      </c>
      <c r="H901" s="412" t="s">
        <v>1371</v>
      </c>
      <c r="I901" s="404"/>
      <c r="J901" s="403"/>
      <c r="K901" s="403"/>
      <c r="L901" s="442">
        <v>0</v>
      </c>
      <c r="M901" s="442">
        <v>0</v>
      </c>
      <c r="N901" s="443">
        <f>+L901-M901</f>
        <v>0</v>
      </c>
    </row>
    <row r="902" spans="1:14">
      <c r="A902" s="203">
        <v>365</v>
      </c>
      <c r="B902" s="404">
        <v>100</v>
      </c>
      <c r="C902" s="404">
        <v>500</v>
      </c>
      <c r="D902" s="202">
        <v>900</v>
      </c>
      <c r="E902" s="202">
        <v>0</v>
      </c>
      <c r="F902" s="202">
        <v>0</v>
      </c>
      <c r="G902" s="412" t="s">
        <v>3135</v>
      </c>
      <c r="H902" s="412" t="s">
        <v>1368</v>
      </c>
      <c r="I902" s="404"/>
      <c r="J902" s="403"/>
      <c r="K902" s="403"/>
      <c r="L902" s="442">
        <v>0</v>
      </c>
      <c r="M902" s="442">
        <v>0</v>
      </c>
      <c r="N902" s="443">
        <f>+L902-M902</f>
        <v>0</v>
      </c>
    </row>
    <row r="903" spans="1:14">
      <c r="A903" s="203">
        <v>365</v>
      </c>
      <c r="B903" s="404">
        <v>100</v>
      </c>
      <c r="C903" s="202">
        <v>600</v>
      </c>
      <c r="D903" s="202">
        <v>0</v>
      </c>
      <c r="E903" s="202">
        <v>0</v>
      </c>
      <c r="F903" s="202">
        <v>0</v>
      </c>
      <c r="G903" s="412" t="s">
        <v>3136</v>
      </c>
      <c r="H903" s="412" t="s">
        <v>1372</v>
      </c>
      <c r="I903" s="404" t="s">
        <v>1373</v>
      </c>
      <c r="J903" s="403"/>
      <c r="K903" s="403"/>
      <c r="L903" s="442">
        <v>0</v>
      </c>
      <c r="M903" s="442">
        <v>0</v>
      </c>
      <c r="N903" s="443">
        <f>+L903-M903</f>
        <v>0</v>
      </c>
    </row>
    <row r="904" spans="1:14">
      <c r="A904" s="203">
        <v>365</v>
      </c>
      <c r="B904" s="404">
        <v>200</v>
      </c>
      <c r="C904" s="404">
        <v>0</v>
      </c>
      <c r="D904" s="404">
        <v>0</v>
      </c>
      <c r="E904" s="404">
        <v>0</v>
      </c>
      <c r="F904" s="404">
        <v>0</v>
      </c>
      <c r="G904" s="413" t="s">
        <v>3137</v>
      </c>
      <c r="H904" s="413" t="s">
        <v>1374</v>
      </c>
      <c r="I904" s="404" t="s">
        <v>1375</v>
      </c>
      <c r="J904" s="403"/>
      <c r="K904" s="403"/>
      <c r="L904" s="422">
        <v>0</v>
      </c>
      <c r="M904" s="422">
        <v>0</v>
      </c>
      <c r="N904" s="423"/>
    </row>
    <row r="905" spans="1:14" ht="25.5">
      <c r="A905" s="203">
        <v>365</v>
      </c>
      <c r="B905" s="404">
        <v>200</v>
      </c>
      <c r="C905" s="202">
        <v>100</v>
      </c>
      <c r="D905" s="202">
        <v>0</v>
      </c>
      <c r="E905" s="202">
        <v>0</v>
      </c>
      <c r="F905" s="202">
        <v>0</v>
      </c>
      <c r="G905" s="412" t="s">
        <v>3138</v>
      </c>
      <c r="H905" s="412" t="s">
        <v>1376</v>
      </c>
      <c r="I905" s="404"/>
      <c r="J905" s="404"/>
      <c r="K905" s="404"/>
      <c r="L905" s="430">
        <v>0</v>
      </c>
      <c r="M905" s="430">
        <v>0</v>
      </c>
      <c r="N905" s="431">
        <f>+L905-M905</f>
        <v>0</v>
      </c>
    </row>
    <row r="906" spans="1:14">
      <c r="A906" s="203">
        <v>365</v>
      </c>
      <c r="B906" s="404">
        <v>200</v>
      </c>
      <c r="C906" s="202">
        <v>200</v>
      </c>
      <c r="D906" s="202">
        <v>0</v>
      </c>
      <c r="E906" s="202">
        <v>0</v>
      </c>
      <c r="F906" s="202">
        <v>0</v>
      </c>
      <c r="G906" s="412" t="s">
        <v>3139</v>
      </c>
      <c r="H906" s="412" t="s">
        <v>1377</v>
      </c>
      <c r="I906" s="404"/>
      <c r="J906" s="404"/>
      <c r="K906" s="404"/>
      <c r="L906" s="430">
        <v>0</v>
      </c>
      <c r="M906" s="430">
        <v>0</v>
      </c>
      <c r="N906" s="431">
        <f>+L906-M906</f>
        <v>0</v>
      </c>
    </row>
    <row r="907" spans="1:14">
      <c r="A907" s="203">
        <v>365</v>
      </c>
      <c r="B907" s="404">
        <v>300</v>
      </c>
      <c r="C907" s="404">
        <v>0</v>
      </c>
      <c r="D907" s="404">
        <v>0</v>
      </c>
      <c r="E907" s="404">
        <v>0</v>
      </c>
      <c r="F907" s="404">
        <v>0</v>
      </c>
      <c r="G907" s="413" t="s">
        <v>3140</v>
      </c>
      <c r="H907" s="413" t="s">
        <v>1378</v>
      </c>
      <c r="I907" s="404" t="s">
        <v>1379</v>
      </c>
      <c r="J907" s="403"/>
      <c r="K907" s="403"/>
      <c r="L907" s="422">
        <v>0</v>
      </c>
      <c r="M907" s="422">
        <v>0</v>
      </c>
      <c r="N907" s="423"/>
    </row>
    <row r="908" spans="1:14" ht="38.25">
      <c r="A908" s="203">
        <v>365</v>
      </c>
      <c r="B908" s="404">
        <v>300</v>
      </c>
      <c r="C908" s="202">
        <v>50</v>
      </c>
      <c r="D908" s="404">
        <v>0</v>
      </c>
      <c r="E908" s="404">
        <v>0</v>
      </c>
      <c r="F908" s="404">
        <v>0</v>
      </c>
      <c r="G908" s="412" t="s">
        <v>3141</v>
      </c>
      <c r="H908" s="412" t="s">
        <v>1380</v>
      </c>
      <c r="I908" s="404" t="s">
        <v>1381</v>
      </c>
      <c r="J908" s="404"/>
      <c r="K908" s="404"/>
      <c r="L908" s="420">
        <v>0</v>
      </c>
      <c r="M908" s="420">
        <v>816.36</v>
      </c>
      <c r="N908" s="421">
        <f>+L908-M908</f>
        <v>-816.36</v>
      </c>
    </row>
    <row r="909" spans="1:14" ht="25.5">
      <c r="A909" s="203">
        <v>365</v>
      </c>
      <c r="B909" s="404">
        <v>300</v>
      </c>
      <c r="C909" s="202">
        <v>100</v>
      </c>
      <c r="D909" s="202">
        <v>0</v>
      </c>
      <c r="E909" s="202">
        <v>0</v>
      </c>
      <c r="F909" s="202">
        <v>0</v>
      </c>
      <c r="G909" s="412" t="s">
        <v>3142</v>
      </c>
      <c r="H909" s="412" t="s">
        <v>1382</v>
      </c>
      <c r="I909" s="404" t="s">
        <v>1383</v>
      </c>
      <c r="J909" s="404"/>
      <c r="K909" s="404"/>
      <c r="L909" s="420">
        <v>0</v>
      </c>
      <c r="M909" s="420">
        <v>0</v>
      </c>
      <c r="N909" s="421">
        <f>+L909-M909</f>
        <v>0</v>
      </c>
    </row>
    <row r="910" spans="1:14" ht="25.5">
      <c r="A910" s="203">
        <v>365</v>
      </c>
      <c r="B910" s="404">
        <v>300</v>
      </c>
      <c r="C910" s="202">
        <v>200</v>
      </c>
      <c r="D910" s="202">
        <v>0</v>
      </c>
      <c r="E910" s="202">
        <v>0</v>
      </c>
      <c r="F910" s="202">
        <v>0</v>
      </c>
      <c r="G910" s="412" t="s">
        <v>3143</v>
      </c>
      <c r="H910" s="412" t="s">
        <v>1384</v>
      </c>
      <c r="I910" s="404" t="s">
        <v>1385</v>
      </c>
      <c r="J910" s="404"/>
      <c r="K910" s="404"/>
      <c r="L910" s="420">
        <v>0</v>
      </c>
      <c r="M910" s="420">
        <v>214690.42</v>
      </c>
      <c r="N910" s="421">
        <f>+L910-M910</f>
        <v>-214690.42</v>
      </c>
    </row>
    <row r="911" spans="1:14" ht="25.5">
      <c r="A911" s="203">
        <v>365</v>
      </c>
      <c r="B911" s="404">
        <v>300</v>
      </c>
      <c r="C911" s="202">
        <v>300</v>
      </c>
      <c r="D911" s="202">
        <v>0</v>
      </c>
      <c r="E911" s="202">
        <v>0</v>
      </c>
      <c r="F911" s="202">
        <v>0</v>
      </c>
      <c r="G911" s="412" t="s">
        <v>3144</v>
      </c>
      <c r="H911" s="412" t="s">
        <v>1386</v>
      </c>
      <c r="I911" s="404" t="s">
        <v>1387</v>
      </c>
      <c r="J911" s="404"/>
      <c r="K911" s="404"/>
      <c r="L911" s="420">
        <v>0</v>
      </c>
      <c r="M911" s="420">
        <v>0</v>
      </c>
      <c r="N911" s="421">
        <f>+L911-M911</f>
        <v>0</v>
      </c>
    </row>
    <row r="912" spans="1:14" ht="25.5">
      <c r="A912" s="203">
        <v>365</v>
      </c>
      <c r="B912" s="404">
        <v>300</v>
      </c>
      <c r="C912" s="404">
        <v>400</v>
      </c>
      <c r="D912" s="404">
        <v>0</v>
      </c>
      <c r="E912" s="404">
        <v>0</v>
      </c>
      <c r="F912" s="404">
        <v>0</v>
      </c>
      <c r="G912" s="413" t="s">
        <v>3145</v>
      </c>
      <c r="H912" s="413" t="s">
        <v>1388</v>
      </c>
      <c r="I912" s="404" t="s">
        <v>1389</v>
      </c>
      <c r="J912" s="403"/>
      <c r="K912" s="403"/>
      <c r="L912" s="422">
        <v>0</v>
      </c>
      <c r="M912" s="422">
        <v>0</v>
      </c>
      <c r="N912" s="423"/>
    </row>
    <row r="913" spans="1:14" ht="25.5">
      <c r="A913" s="203">
        <v>365</v>
      </c>
      <c r="B913" s="404">
        <v>300</v>
      </c>
      <c r="C913" s="404">
        <v>400</v>
      </c>
      <c r="D913" s="202">
        <v>100</v>
      </c>
      <c r="E913" s="202">
        <v>0</v>
      </c>
      <c r="F913" s="202">
        <v>0</v>
      </c>
      <c r="G913" s="412" t="s">
        <v>3146</v>
      </c>
      <c r="H913" s="412" t="s">
        <v>1390</v>
      </c>
      <c r="I913" s="404"/>
      <c r="J913" s="404"/>
      <c r="K913" s="404"/>
      <c r="L913" s="430">
        <v>0</v>
      </c>
      <c r="M913" s="430">
        <v>0</v>
      </c>
      <c r="N913" s="431">
        <f>+L913-M913</f>
        <v>0</v>
      </c>
    </row>
    <row r="914" spans="1:14" ht="25.5">
      <c r="A914" s="203">
        <v>365</v>
      </c>
      <c r="B914" s="404">
        <v>300</v>
      </c>
      <c r="C914" s="404">
        <v>400</v>
      </c>
      <c r="D914" s="202">
        <v>200</v>
      </c>
      <c r="E914" s="202">
        <v>0</v>
      </c>
      <c r="F914" s="202">
        <v>0</v>
      </c>
      <c r="G914" s="412" t="s">
        <v>3147</v>
      </c>
      <c r="H914" s="412" t="s">
        <v>1391</v>
      </c>
      <c r="I914" s="404"/>
      <c r="J914" s="404"/>
      <c r="K914" s="404"/>
      <c r="L914" s="430">
        <v>0</v>
      </c>
      <c r="M914" s="430">
        <v>47193.29</v>
      </c>
      <c r="N914" s="431">
        <f>+L914-M914</f>
        <v>-47193.29</v>
      </c>
    </row>
    <row r="915" spans="1:14" ht="25.5">
      <c r="A915" s="203">
        <v>365</v>
      </c>
      <c r="B915" s="404">
        <v>300</v>
      </c>
      <c r="C915" s="404">
        <v>500</v>
      </c>
      <c r="D915" s="202">
        <v>0</v>
      </c>
      <c r="E915" s="202">
        <v>0</v>
      </c>
      <c r="F915" s="202">
        <v>0</v>
      </c>
      <c r="G915" s="412" t="s">
        <v>3148</v>
      </c>
      <c r="H915" s="412" t="s">
        <v>1392</v>
      </c>
      <c r="I915" s="404" t="s">
        <v>1393</v>
      </c>
      <c r="J915" s="404"/>
      <c r="K915" s="404"/>
      <c r="L915" s="430">
        <v>0</v>
      </c>
      <c r="M915" s="430">
        <v>0</v>
      </c>
      <c r="N915" s="431">
        <f>+L915-M915</f>
        <v>0</v>
      </c>
    </row>
    <row r="916" spans="1:14">
      <c r="A916" s="203">
        <v>365</v>
      </c>
      <c r="B916" s="404">
        <v>400</v>
      </c>
      <c r="C916" s="404">
        <v>0</v>
      </c>
      <c r="D916" s="202">
        <v>0</v>
      </c>
      <c r="E916" s="202">
        <v>0</v>
      </c>
      <c r="F916" s="202">
        <v>0</v>
      </c>
      <c r="G916" s="413" t="s">
        <v>3149</v>
      </c>
      <c r="H916" s="413" t="s">
        <v>1394</v>
      </c>
      <c r="I916" s="404" t="s">
        <v>1395</v>
      </c>
      <c r="J916" s="403"/>
      <c r="K916" s="403"/>
      <c r="L916" s="422">
        <v>0</v>
      </c>
      <c r="M916" s="422">
        <v>0</v>
      </c>
      <c r="N916" s="423"/>
    </row>
    <row r="917" spans="1:14">
      <c r="A917" s="203">
        <v>365</v>
      </c>
      <c r="B917" s="404">
        <v>400</v>
      </c>
      <c r="C917" s="202">
        <v>200</v>
      </c>
      <c r="D917" s="202">
        <v>0</v>
      </c>
      <c r="E917" s="202">
        <v>0</v>
      </c>
      <c r="F917" s="202">
        <v>0</v>
      </c>
      <c r="G917" s="412" t="s">
        <v>3150</v>
      </c>
      <c r="H917" s="412" t="s">
        <v>1396</v>
      </c>
      <c r="I917" s="404" t="s">
        <v>1397</v>
      </c>
      <c r="J917" s="404"/>
      <c r="K917" s="404"/>
      <c r="L917" s="420">
        <v>0</v>
      </c>
      <c r="M917" s="420">
        <v>0</v>
      </c>
      <c r="N917" s="421">
        <f t="shared" ref="N917:N926" si="40">+L917-M917</f>
        <v>0</v>
      </c>
    </row>
    <row r="918" spans="1:14">
      <c r="A918" s="203">
        <v>365</v>
      </c>
      <c r="B918" s="404">
        <v>400</v>
      </c>
      <c r="C918" s="202">
        <v>300</v>
      </c>
      <c r="D918" s="202">
        <v>0</v>
      </c>
      <c r="E918" s="202">
        <v>0</v>
      </c>
      <c r="F918" s="202">
        <v>0</v>
      </c>
      <c r="G918" s="412" t="s">
        <v>3151</v>
      </c>
      <c r="H918" s="412" t="s">
        <v>1398</v>
      </c>
      <c r="I918" s="404" t="s">
        <v>1399</v>
      </c>
      <c r="J918" s="404"/>
      <c r="K918" s="404"/>
      <c r="L918" s="420">
        <v>0</v>
      </c>
      <c r="M918" s="420">
        <v>0</v>
      </c>
      <c r="N918" s="421">
        <f t="shared" si="40"/>
        <v>0</v>
      </c>
    </row>
    <row r="919" spans="1:14">
      <c r="A919" s="203">
        <v>365</v>
      </c>
      <c r="B919" s="404">
        <v>400</v>
      </c>
      <c r="C919" s="202">
        <v>400</v>
      </c>
      <c r="D919" s="202">
        <v>0</v>
      </c>
      <c r="E919" s="202">
        <v>0</v>
      </c>
      <c r="F919" s="202">
        <v>0</v>
      </c>
      <c r="G919" s="412" t="s">
        <v>3152</v>
      </c>
      <c r="H919" s="412" t="s">
        <v>1400</v>
      </c>
      <c r="I919" s="404" t="s">
        <v>1401</v>
      </c>
      <c r="J919" s="404"/>
      <c r="K919" s="404"/>
      <c r="L919" s="420">
        <v>0</v>
      </c>
      <c r="M919" s="420">
        <v>5619.9</v>
      </c>
      <c r="N919" s="421">
        <f t="shared" si="40"/>
        <v>-5619.9</v>
      </c>
    </row>
    <row r="920" spans="1:14">
      <c r="A920" s="203">
        <v>365</v>
      </c>
      <c r="B920" s="404">
        <v>400</v>
      </c>
      <c r="C920" s="202">
        <v>500</v>
      </c>
      <c r="D920" s="202">
        <v>0</v>
      </c>
      <c r="E920" s="202">
        <v>0</v>
      </c>
      <c r="F920" s="202">
        <v>0</v>
      </c>
      <c r="G920" s="412" t="s">
        <v>3153</v>
      </c>
      <c r="H920" s="412" t="s">
        <v>1402</v>
      </c>
      <c r="I920" s="404" t="s">
        <v>1403</v>
      </c>
      <c r="J920" s="404"/>
      <c r="K920" s="404"/>
      <c r="L920" s="420">
        <v>370127.31309299998</v>
      </c>
      <c r="M920" s="420">
        <v>78918.8</v>
      </c>
      <c r="N920" s="421">
        <f t="shared" si="40"/>
        <v>291208.51309299999</v>
      </c>
    </row>
    <row r="921" spans="1:14">
      <c r="A921" s="203">
        <v>365</v>
      </c>
      <c r="B921" s="404">
        <v>400</v>
      </c>
      <c r="C921" s="202">
        <v>600</v>
      </c>
      <c r="D921" s="202">
        <v>0</v>
      </c>
      <c r="E921" s="202">
        <v>0</v>
      </c>
      <c r="F921" s="202">
        <v>0</v>
      </c>
      <c r="G921" s="412" t="s">
        <v>3154</v>
      </c>
      <c r="H921" s="412" t="s">
        <v>1404</v>
      </c>
      <c r="I921" s="404" t="s">
        <v>1405</v>
      </c>
      <c r="J921" s="404"/>
      <c r="K921" s="404"/>
      <c r="L921" s="420">
        <v>91953.609999999986</v>
      </c>
      <c r="M921" s="420">
        <v>3771.49</v>
      </c>
      <c r="N921" s="421">
        <f t="shared" si="40"/>
        <v>88182.119999999981</v>
      </c>
    </row>
    <row r="922" spans="1:14">
      <c r="A922" s="203">
        <v>365</v>
      </c>
      <c r="B922" s="404">
        <v>400</v>
      </c>
      <c r="C922" s="202">
        <v>610</v>
      </c>
      <c r="D922" s="407">
        <v>0</v>
      </c>
      <c r="E922" s="407">
        <v>0</v>
      </c>
      <c r="F922" s="407">
        <v>0</v>
      </c>
      <c r="G922" s="412" t="s">
        <v>3155</v>
      </c>
      <c r="H922" s="412" t="s">
        <v>1406</v>
      </c>
      <c r="I922" s="404" t="s">
        <v>1407</v>
      </c>
      <c r="J922" s="404"/>
      <c r="K922" s="404"/>
      <c r="L922" s="420">
        <v>0</v>
      </c>
      <c r="M922" s="420">
        <v>0</v>
      </c>
      <c r="N922" s="421">
        <f t="shared" si="40"/>
        <v>0</v>
      </c>
    </row>
    <row r="923" spans="1:14">
      <c r="A923" s="203">
        <v>365</v>
      </c>
      <c r="B923" s="404">
        <v>400</v>
      </c>
      <c r="C923" s="202">
        <v>620</v>
      </c>
      <c r="D923" s="407">
        <v>0</v>
      </c>
      <c r="E923" s="407">
        <v>0</v>
      </c>
      <c r="F923" s="407">
        <v>0</v>
      </c>
      <c r="G923" s="412" t="s">
        <v>3156</v>
      </c>
      <c r="H923" s="412" t="s">
        <v>1408</v>
      </c>
      <c r="I923" s="404" t="s">
        <v>1409</v>
      </c>
      <c r="J923" s="404"/>
      <c r="K923" s="404"/>
      <c r="L923" s="420">
        <v>0</v>
      </c>
      <c r="M923" s="420">
        <v>0</v>
      </c>
      <c r="N923" s="421">
        <f t="shared" si="40"/>
        <v>0</v>
      </c>
    </row>
    <row r="924" spans="1:14">
      <c r="A924" s="203">
        <v>365</v>
      </c>
      <c r="B924" s="404">
        <v>400</v>
      </c>
      <c r="C924" s="202">
        <v>630</v>
      </c>
      <c r="D924" s="407">
        <v>0</v>
      </c>
      <c r="E924" s="407">
        <v>0</v>
      </c>
      <c r="F924" s="407">
        <v>0</v>
      </c>
      <c r="G924" s="412" t="s">
        <v>3157</v>
      </c>
      <c r="H924" s="412" t="s">
        <v>1410</v>
      </c>
      <c r="I924" s="404" t="s">
        <v>1411</v>
      </c>
      <c r="J924" s="404"/>
      <c r="K924" s="404"/>
      <c r="L924" s="420">
        <v>0</v>
      </c>
      <c r="M924" s="420">
        <v>0</v>
      </c>
      <c r="N924" s="421">
        <f t="shared" si="40"/>
        <v>0</v>
      </c>
    </row>
    <row r="925" spans="1:14">
      <c r="A925" s="203">
        <v>365</v>
      </c>
      <c r="B925" s="404">
        <v>400</v>
      </c>
      <c r="C925" s="202">
        <v>640</v>
      </c>
      <c r="D925" s="407">
        <v>0</v>
      </c>
      <c r="E925" s="407">
        <v>0</v>
      </c>
      <c r="F925" s="407">
        <v>0</v>
      </c>
      <c r="G925" s="412" t="s">
        <v>3158</v>
      </c>
      <c r="H925" s="412" t="s">
        <v>1412</v>
      </c>
      <c r="I925" s="404" t="s">
        <v>1413</v>
      </c>
      <c r="J925" s="404"/>
      <c r="K925" s="404"/>
      <c r="L925" s="420">
        <v>0</v>
      </c>
      <c r="M925" s="420">
        <v>0</v>
      </c>
      <c r="N925" s="421">
        <f t="shared" si="40"/>
        <v>0</v>
      </c>
    </row>
    <row r="926" spans="1:14">
      <c r="A926" s="203">
        <v>365</v>
      </c>
      <c r="B926" s="404">
        <v>400</v>
      </c>
      <c r="C926" s="408">
        <v>700</v>
      </c>
      <c r="D926" s="404">
        <v>0</v>
      </c>
      <c r="E926" s="404">
        <v>0</v>
      </c>
      <c r="F926" s="404">
        <v>0</v>
      </c>
      <c r="G926" s="413" t="s">
        <v>3159</v>
      </c>
      <c r="H926" s="413" t="s">
        <v>1394</v>
      </c>
      <c r="I926" s="404" t="s">
        <v>1414</v>
      </c>
      <c r="J926" s="403"/>
      <c r="K926" s="403"/>
      <c r="L926" s="424">
        <v>0</v>
      </c>
      <c r="M926" s="424">
        <v>0</v>
      </c>
      <c r="N926" s="425">
        <f t="shared" si="40"/>
        <v>0</v>
      </c>
    </row>
    <row r="927" spans="1:14">
      <c r="A927" s="200">
        <v>370</v>
      </c>
      <c r="B927" s="73">
        <v>0</v>
      </c>
      <c r="C927" s="409">
        <v>0</v>
      </c>
      <c r="D927" s="73">
        <v>0</v>
      </c>
      <c r="E927" s="73">
        <v>0</v>
      </c>
      <c r="F927" s="73">
        <v>0</v>
      </c>
      <c r="G927" s="428">
        <v>370</v>
      </c>
      <c r="H927" s="428" t="s">
        <v>1415</v>
      </c>
      <c r="I927" s="73" t="s">
        <v>1416</v>
      </c>
      <c r="J927" s="73"/>
      <c r="K927" s="73"/>
      <c r="L927" s="422">
        <v>0</v>
      </c>
      <c r="M927" s="422">
        <v>0</v>
      </c>
      <c r="N927" s="423"/>
    </row>
    <row r="928" spans="1:14">
      <c r="A928" s="205">
        <v>370</v>
      </c>
      <c r="B928" s="405">
        <v>100</v>
      </c>
      <c r="C928" s="405">
        <v>0</v>
      </c>
      <c r="D928" s="405">
        <v>0</v>
      </c>
      <c r="E928" s="405">
        <v>0</v>
      </c>
      <c r="F928" s="405">
        <v>0</v>
      </c>
      <c r="G928" s="412" t="s">
        <v>3160</v>
      </c>
      <c r="H928" s="412" t="s">
        <v>1417</v>
      </c>
      <c r="I928" s="204" t="s">
        <v>1418</v>
      </c>
      <c r="J928" s="204"/>
      <c r="K928" s="204"/>
      <c r="L928" s="420">
        <v>0</v>
      </c>
      <c r="M928" s="420">
        <v>0</v>
      </c>
      <c r="N928" s="421">
        <f>+L928-M928</f>
        <v>0</v>
      </c>
    </row>
    <row r="929" spans="1:14">
      <c r="A929" s="205">
        <v>370</v>
      </c>
      <c r="B929" s="405">
        <v>200</v>
      </c>
      <c r="C929" s="405">
        <v>0</v>
      </c>
      <c r="D929" s="405">
        <v>0</v>
      </c>
      <c r="E929" s="405">
        <v>0</v>
      </c>
      <c r="F929" s="405">
        <v>0</v>
      </c>
      <c r="G929" s="412" t="s">
        <v>3161</v>
      </c>
      <c r="H929" s="412" t="s">
        <v>1419</v>
      </c>
      <c r="I929" s="204" t="s">
        <v>1420</v>
      </c>
      <c r="J929" s="204"/>
      <c r="K929" s="204"/>
      <c r="L929" s="420">
        <v>0</v>
      </c>
      <c r="M929" s="420">
        <v>0</v>
      </c>
      <c r="N929" s="421">
        <f>+L929-M929</f>
        <v>0</v>
      </c>
    </row>
    <row r="930" spans="1:14">
      <c r="A930" s="205">
        <v>370</v>
      </c>
      <c r="B930" s="204">
        <v>300</v>
      </c>
      <c r="C930" s="204">
        <v>0</v>
      </c>
      <c r="D930" s="204">
        <v>0</v>
      </c>
      <c r="E930" s="204">
        <v>0</v>
      </c>
      <c r="F930" s="204">
        <v>0</v>
      </c>
      <c r="G930" s="413" t="s">
        <v>3162</v>
      </c>
      <c r="H930" s="413" t="s">
        <v>1421</v>
      </c>
      <c r="I930" s="204" t="s">
        <v>1422</v>
      </c>
      <c r="J930" s="444"/>
      <c r="K930" s="444"/>
      <c r="L930" s="422">
        <v>0</v>
      </c>
      <c r="M930" s="422">
        <v>0</v>
      </c>
      <c r="N930" s="423"/>
    </row>
    <row r="931" spans="1:14">
      <c r="A931" s="205">
        <v>370</v>
      </c>
      <c r="B931" s="204">
        <v>300</v>
      </c>
      <c r="C931" s="405">
        <v>100</v>
      </c>
      <c r="D931" s="405">
        <v>0</v>
      </c>
      <c r="E931" s="405">
        <v>0</v>
      </c>
      <c r="F931" s="405">
        <v>0</v>
      </c>
      <c r="G931" s="434" t="s">
        <v>3163</v>
      </c>
      <c r="H931" s="434" t="s">
        <v>470</v>
      </c>
      <c r="I931" s="204"/>
      <c r="J931" s="204"/>
      <c r="K931" s="204"/>
      <c r="L931" s="435">
        <v>0</v>
      </c>
      <c r="M931" s="435">
        <v>0</v>
      </c>
      <c r="N931" s="436">
        <f>+L931-M931</f>
        <v>0</v>
      </c>
    </row>
    <row r="932" spans="1:14">
      <c r="A932" s="205">
        <v>370</v>
      </c>
      <c r="B932" s="204">
        <v>300</v>
      </c>
      <c r="C932" s="405">
        <v>900</v>
      </c>
      <c r="D932" s="405">
        <v>0</v>
      </c>
      <c r="E932" s="405">
        <v>0</v>
      </c>
      <c r="F932" s="405">
        <v>0</v>
      </c>
      <c r="G932" s="434" t="s">
        <v>3164</v>
      </c>
      <c r="H932" s="434" t="s">
        <v>1421</v>
      </c>
      <c r="I932" s="204"/>
      <c r="J932" s="204"/>
      <c r="K932" s="204"/>
      <c r="L932" s="435">
        <v>0</v>
      </c>
      <c r="M932" s="435">
        <v>0</v>
      </c>
      <c r="N932" s="436">
        <f>+L932-M932</f>
        <v>0</v>
      </c>
    </row>
    <row r="933" spans="1:14">
      <c r="A933" s="200">
        <v>375</v>
      </c>
      <c r="B933" s="73">
        <v>0</v>
      </c>
      <c r="C933" s="73">
        <v>0</v>
      </c>
      <c r="D933" s="73">
        <v>0</v>
      </c>
      <c r="E933" s="73">
        <v>0</v>
      </c>
      <c r="F933" s="73">
        <v>0</v>
      </c>
      <c r="G933" s="428">
        <v>375</v>
      </c>
      <c r="H933" s="428" t="s">
        <v>1423</v>
      </c>
      <c r="I933" s="73"/>
      <c r="J933" s="73"/>
      <c r="K933" s="73"/>
      <c r="L933" s="422">
        <v>0</v>
      </c>
      <c r="M933" s="422">
        <v>0</v>
      </c>
      <c r="N933" s="423"/>
    </row>
    <row r="934" spans="1:14">
      <c r="A934" s="206">
        <v>375</v>
      </c>
      <c r="B934" s="410">
        <v>100</v>
      </c>
      <c r="C934" s="410">
        <v>0</v>
      </c>
      <c r="D934" s="410">
        <v>0</v>
      </c>
      <c r="E934" s="410">
        <v>0</v>
      </c>
      <c r="F934" s="410">
        <v>0</v>
      </c>
      <c r="G934" s="412" t="s">
        <v>3165</v>
      </c>
      <c r="H934" s="412" t="s">
        <v>1424</v>
      </c>
      <c r="I934" s="445" t="s">
        <v>1425</v>
      </c>
      <c r="J934" s="445"/>
      <c r="K934" s="445"/>
      <c r="L934" s="420">
        <v>0</v>
      </c>
      <c r="M934" s="420">
        <v>0</v>
      </c>
      <c r="N934" s="421">
        <f>+L934-M934</f>
        <v>0</v>
      </c>
    </row>
    <row r="935" spans="1:14">
      <c r="A935" s="205">
        <v>375</v>
      </c>
      <c r="B935" s="405">
        <v>200</v>
      </c>
      <c r="C935" s="405">
        <v>0</v>
      </c>
      <c r="D935" s="405">
        <v>0</v>
      </c>
      <c r="E935" s="405">
        <v>0</v>
      </c>
      <c r="F935" s="405">
        <v>0</v>
      </c>
      <c r="G935" s="412" t="s">
        <v>3166</v>
      </c>
      <c r="H935" s="412" t="s">
        <v>1426</v>
      </c>
      <c r="I935" s="445" t="s">
        <v>1427</v>
      </c>
      <c r="J935" s="445"/>
      <c r="K935" s="445"/>
      <c r="L935" s="420">
        <v>0</v>
      </c>
      <c r="M935" s="420">
        <v>0</v>
      </c>
      <c r="N935" s="421">
        <f>+L935-M935</f>
        <v>0</v>
      </c>
    </row>
    <row r="936" spans="1:14" ht="25.5">
      <c r="A936" s="446">
        <v>380</v>
      </c>
      <c r="B936" s="202">
        <v>0</v>
      </c>
      <c r="C936" s="202">
        <v>0</v>
      </c>
      <c r="D936" s="202">
        <v>0</v>
      </c>
      <c r="E936" s="202">
        <v>0</v>
      </c>
      <c r="F936" s="202">
        <v>0</v>
      </c>
      <c r="G936" s="412" t="s">
        <v>3167</v>
      </c>
      <c r="H936" s="412" t="s">
        <v>1428</v>
      </c>
      <c r="I936" s="406" t="s">
        <v>1429</v>
      </c>
      <c r="J936" s="406"/>
      <c r="K936" s="406"/>
      <c r="L936" s="424">
        <v>0</v>
      </c>
      <c r="M936" s="424">
        <v>0</v>
      </c>
      <c r="N936" s="425">
        <f>+L936-M936</f>
        <v>0</v>
      </c>
    </row>
    <row r="937" spans="1:14">
      <c r="A937" s="200">
        <v>390</v>
      </c>
      <c r="B937" s="73">
        <v>0</v>
      </c>
      <c r="C937" s="73">
        <v>0</v>
      </c>
      <c r="D937" s="73">
        <v>0</v>
      </c>
      <c r="E937" s="73">
        <v>0</v>
      </c>
      <c r="F937" s="73">
        <v>0</v>
      </c>
      <c r="G937" s="428">
        <v>390</v>
      </c>
      <c r="H937" s="428" t="s">
        <v>102</v>
      </c>
      <c r="I937" s="73" t="s">
        <v>1430</v>
      </c>
      <c r="J937" s="73"/>
      <c r="K937" s="73"/>
      <c r="L937" s="422">
        <v>0</v>
      </c>
      <c r="M937" s="422">
        <v>0</v>
      </c>
      <c r="N937" s="423"/>
    </row>
    <row r="938" spans="1:14">
      <c r="A938" s="207">
        <v>390</v>
      </c>
      <c r="B938" s="405">
        <v>100</v>
      </c>
      <c r="C938" s="405">
        <v>0</v>
      </c>
      <c r="D938" s="405">
        <v>0</v>
      </c>
      <c r="E938" s="405">
        <v>0</v>
      </c>
      <c r="F938" s="405">
        <v>0</v>
      </c>
      <c r="G938" s="412" t="s">
        <v>3168</v>
      </c>
      <c r="H938" s="412" t="s">
        <v>1431</v>
      </c>
      <c r="I938" s="204" t="s">
        <v>1432</v>
      </c>
      <c r="J938" s="204"/>
      <c r="K938" s="204"/>
      <c r="L938" s="420">
        <v>0</v>
      </c>
      <c r="M938" s="420">
        <v>0</v>
      </c>
      <c r="N938" s="421">
        <f>+L938-M938</f>
        <v>0</v>
      </c>
    </row>
    <row r="939" spans="1:14">
      <c r="A939" s="205">
        <v>390</v>
      </c>
      <c r="B939" s="204">
        <v>200</v>
      </c>
      <c r="C939" s="204">
        <v>0</v>
      </c>
      <c r="D939" s="204">
        <v>0</v>
      </c>
      <c r="E939" s="204">
        <v>0</v>
      </c>
      <c r="F939" s="204">
        <v>0</v>
      </c>
      <c r="G939" s="413" t="s">
        <v>3169</v>
      </c>
      <c r="H939" s="413" t="s">
        <v>1433</v>
      </c>
      <c r="I939" s="204" t="s">
        <v>1434</v>
      </c>
      <c r="J939" s="444"/>
      <c r="K939" s="444"/>
      <c r="L939" s="422">
        <v>0</v>
      </c>
      <c r="M939" s="422">
        <v>0</v>
      </c>
      <c r="N939" s="423"/>
    </row>
    <row r="940" spans="1:14">
      <c r="A940" s="205">
        <v>390</v>
      </c>
      <c r="B940" s="204">
        <v>200</v>
      </c>
      <c r="C940" s="405">
        <v>100</v>
      </c>
      <c r="D940" s="405">
        <v>0</v>
      </c>
      <c r="E940" s="405">
        <v>0</v>
      </c>
      <c r="F940" s="405">
        <v>0</v>
      </c>
      <c r="G940" s="412" t="s">
        <v>3170</v>
      </c>
      <c r="H940" s="412" t="s">
        <v>1435</v>
      </c>
      <c r="I940" s="204" t="s">
        <v>1436</v>
      </c>
      <c r="J940" s="204"/>
      <c r="K940" s="204"/>
      <c r="L940" s="420">
        <v>0</v>
      </c>
      <c r="M940" s="420">
        <v>0</v>
      </c>
      <c r="N940" s="421">
        <f>+L940-M940</f>
        <v>0</v>
      </c>
    </row>
    <row r="941" spans="1:14">
      <c r="A941" s="205">
        <v>390</v>
      </c>
      <c r="B941" s="204">
        <v>200</v>
      </c>
      <c r="C941" s="405">
        <v>200</v>
      </c>
      <c r="D941" s="405">
        <v>0</v>
      </c>
      <c r="E941" s="405">
        <v>0</v>
      </c>
      <c r="F941" s="405">
        <v>0</v>
      </c>
      <c r="G941" s="412" t="s">
        <v>3171</v>
      </c>
      <c r="H941" s="412" t="s">
        <v>1437</v>
      </c>
      <c r="I941" s="204" t="s">
        <v>1438</v>
      </c>
      <c r="J941" s="204"/>
      <c r="K941" s="204"/>
      <c r="L941" s="420">
        <v>0</v>
      </c>
      <c r="M941" s="420">
        <v>0</v>
      </c>
      <c r="N941" s="421">
        <f>+L941-M941</f>
        <v>0</v>
      </c>
    </row>
    <row r="942" spans="1:14">
      <c r="A942" s="205">
        <v>390</v>
      </c>
      <c r="B942" s="204">
        <v>200</v>
      </c>
      <c r="C942" s="204">
        <v>300</v>
      </c>
      <c r="D942" s="204">
        <v>0</v>
      </c>
      <c r="E942" s="204">
        <v>0</v>
      </c>
      <c r="F942" s="204">
        <v>0</v>
      </c>
      <c r="G942" s="413" t="s">
        <v>3172</v>
      </c>
      <c r="H942" s="413" t="s">
        <v>1439</v>
      </c>
      <c r="I942" s="204" t="s">
        <v>1440</v>
      </c>
      <c r="J942" s="444"/>
      <c r="K942" s="444"/>
      <c r="L942" s="422">
        <v>0</v>
      </c>
      <c r="M942" s="422">
        <v>0</v>
      </c>
      <c r="N942" s="423"/>
    </row>
    <row r="943" spans="1:14" ht="25.5">
      <c r="A943" s="205">
        <v>390</v>
      </c>
      <c r="B943" s="204">
        <v>200</v>
      </c>
      <c r="C943" s="204">
        <v>300</v>
      </c>
      <c r="D943" s="204">
        <v>100</v>
      </c>
      <c r="E943" s="204">
        <v>0</v>
      </c>
      <c r="F943" s="204">
        <v>0</v>
      </c>
      <c r="G943" s="413" t="s">
        <v>3173</v>
      </c>
      <c r="H943" s="413" t="s">
        <v>1441</v>
      </c>
      <c r="I943" s="204" t="s">
        <v>1442</v>
      </c>
      <c r="J943" s="444" t="s">
        <v>1538</v>
      </c>
      <c r="K943" s="444"/>
      <c r="L943" s="422">
        <v>0</v>
      </c>
      <c r="M943" s="422">
        <v>0</v>
      </c>
      <c r="N943" s="423"/>
    </row>
    <row r="944" spans="1:14" ht="25.5">
      <c r="A944" s="205">
        <v>390</v>
      </c>
      <c r="B944" s="204">
        <v>200</v>
      </c>
      <c r="C944" s="204">
        <v>300</v>
      </c>
      <c r="D944" s="204">
        <v>100</v>
      </c>
      <c r="E944" s="405">
        <v>10</v>
      </c>
      <c r="F944" s="405">
        <v>0</v>
      </c>
      <c r="G944" s="412" t="s">
        <v>3174</v>
      </c>
      <c r="H944" s="412" t="s">
        <v>1443</v>
      </c>
      <c r="I944" s="204" t="s">
        <v>1444</v>
      </c>
      <c r="J944" s="204" t="s">
        <v>1538</v>
      </c>
      <c r="K944" s="204"/>
      <c r="L944" s="420">
        <v>0</v>
      </c>
      <c r="M944" s="420">
        <v>0</v>
      </c>
      <c r="N944" s="421">
        <f>+L944-M944</f>
        <v>0</v>
      </c>
    </row>
    <row r="945" spans="1:14" ht="25.5">
      <c r="A945" s="205">
        <v>390</v>
      </c>
      <c r="B945" s="204">
        <v>200</v>
      </c>
      <c r="C945" s="204">
        <v>300</v>
      </c>
      <c r="D945" s="204">
        <v>100</v>
      </c>
      <c r="E945" s="405">
        <v>20</v>
      </c>
      <c r="F945" s="405">
        <v>0</v>
      </c>
      <c r="G945" s="412" t="s">
        <v>3175</v>
      </c>
      <c r="H945" s="412" t="s">
        <v>1445</v>
      </c>
      <c r="I945" s="204" t="s">
        <v>1446</v>
      </c>
      <c r="J945" s="204" t="s">
        <v>1538</v>
      </c>
      <c r="K945" s="204"/>
      <c r="L945" s="420">
        <v>0</v>
      </c>
      <c r="M945" s="420">
        <v>218544.43</v>
      </c>
      <c r="N945" s="421">
        <f>+L945-M945</f>
        <v>-218544.43</v>
      </c>
    </row>
    <row r="946" spans="1:14">
      <c r="A946" s="205">
        <v>390</v>
      </c>
      <c r="B946" s="204">
        <v>200</v>
      </c>
      <c r="C946" s="204">
        <v>300</v>
      </c>
      <c r="D946" s="204">
        <v>200</v>
      </c>
      <c r="E946" s="204">
        <v>0</v>
      </c>
      <c r="F946" s="204">
        <v>0</v>
      </c>
      <c r="G946" s="413" t="s">
        <v>3176</v>
      </c>
      <c r="H946" s="413" t="s">
        <v>1447</v>
      </c>
      <c r="I946" s="204" t="s">
        <v>1448</v>
      </c>
      <c r="J946" s="444"/>
      <c r="K946" s="444"/>
      <c r="L946" s="422">
        <v>0</v>
      </c>
      <c r="M946" s="422">
        <v>0</v>
      </c>
      <c r="N946" s="423"/>
    </row>
    <row r="947" spans="1:14" ht="25.5">
      <c r="A947" s="205">
        <v>390</v>
      </c>
      <c r="B947" s="204">
        <v>200</v>
      </c>
      <c r="C947" s="204">
        <v>300</v>
      </c>
      <c r="D947" s="204">
        <v>200</v>
      </c>
      <c r="E947" s="405">
        <v>10</v>
      </c>
      <c r="F947" s="405">
        <v>0</v>
      </c>
      <c r="G947" s="412" t="s">
        <v>3177</v>
      </c>
      <c r="H947" s="412" t="s">
        <v>1449</v>
      </c>
      <c r="I947" s="204" t="s">
        <v>1450</v>
      </c>
      <c r="J947" s="204" t="s">
        <v>1583</v>
      </c>
      <c r="K947" s="204"/>
      <c r="L947" s="420">
        <v>0</v>
      </c>
      <c r="M947" s="420">
        <v>0</v>
      </c>
      <c r="N947" s="421">
        <f>+L947-M947</f>
        <v>0</v>
      </c>
    </row>
    <row r="948" spans="1:14">
      <c r="A948" s="205">
        <v>390</v>
      </c>
      <c r="B948" s="204">
        <v>200</v>
      </c>
      <c r="C948" s="204">
        <v>300</v>
      </c>
      <c r="D948" s="204">
        <v>200</v>
      </c>
      <c r="E948" s="204">
        <v>20</v>
      </c>
      <c r="F948" s="204">
        <v>0</v>
      </c>
      <c r="G948" s="413" t="s">
        <v>3178</v>
      </c>
      <c r="H948" s="413" t="s">
        <v>1451</v>
      </c>
      <c r="I948" s="204" t="s">
        <v>1452</v>
      </c>
      <c r="J948" s="444"/>
      <c r="K948" s="444"/>
      <c r="L948" s="422">
        <v>0</v>
      </c>
      <c r="M948" s="422">
        <v>0</v>
      </c>
      <c r="N948" s="423"/>
    </row>
    <row r="949" spans="1:14" ht="25.5">
      <c r="A949" s="205">
        <v>390</v>
      </c>
      <c r="B949" s="204">
        <v>200</v>
      </c>
      <c r="C949" s="204">
        <v>300</v>
      </c>
      <c r="D949" s="204">
        <v>200</v>
      </c>
      <c r="E949" s="204">
        <v>20</v>
      </c>
      <c r="F949" s="405">
        <v>5</v>
      </c>
      <c r="G949" s="412" t="s">
        <v>3179</v>
      </c>
      <c r="H949" s="412" t="s">
        <v>1453</v>
      </c>
      <c r="I949" s="204" t="s">
        <v>1454</v>
      </c>
      <c r="J949" s="204"/>
      <c r="K949" s="204"/>
      <c r="L949" s="420">
        <v>0</v>
      </c>
      <c r="M949" s="420">
        <v>0</v>
      </c>
      <c r="N949" s="421">
        <f t="shared" ref="N949:N956" si="41">+L949-M949</f>
        <v>0</v>
      </c>
    </row>
    <row r="950" spans="1:14" ht="25.5">
      <c r="A950" s="205">
        <v>390</v>
      </c>
      <c r="B950" s="204">
        <v>200</v>
      </c>
      <c r="C950" s="204">
        <v>300</v>
      </c>
      <c r="D950" s="204">
        <v>200</v>
      </c>
      <c r="E950" s="204">
        <v>20</v>
      </c>
      <c r="F950" s="405">
        <v>10</v>
      </c>
      <c r="G950" s="412" t="s">
        <v>3180</v>
      </c>
      <c r="H950" s="412" t="s">
        <v>1455</v>
      </c>
      <c r="I950" s="204" t="s">
        <v>1456</v>
      </c>
      <c r="J950" s="204"/>
      <c r="K950" s="204"/>
      <c r="L950" s="420">
        <v>0</v>
      </c>
      <c r="M950" s="420">
        <v>0</v>
      </c>
      <c r="N950" s="421">
        <f t="shared" si="41"/>
        <v>0</v>
      </c>
    </row>
    <row r="951" spans="1:14" ht="25.5">
      <c r="A951" s="205">
        <v>390</v>
      </c>
      <c r="B951" s="204">
        <v>200</v>
      </c>
      <c r="C951" s="204">
        <v>300</v>
      </c>
      <c r="D951" s="204">
        <v>200</v>
      </c>
      <c r="E951" s="204">
        <v>20</v>
      </c>
      <c r="F951" s="405">
        <v>15</v>
      </c>
      <c r="G951" s="412" t="s">
        <v>3181</v>
      </c>
      <c r="H951" s="412" t="s">
        <v>1457</v>
      </c>
      <c r="I951" s="204" t="s">
        <v>1458</v>
      </c>
      <c r="J951" s="204"/>
      <c r="K951" s="204"/>
      <c r="L951" s="420">
        <v>0</v>
      </c>
      <c r="M951" s="420">
        <v>6.84</v>
      </c>
      <c r="N951" s="421">
        <f t="shared" si="41"/>
        <v>-6.84</v>
      </c>
    </row>
    <row r="952" spans="1:14" ht="25.5">
      <c r="A952" s="205">
        <v>390</v>
      </c>
      <c r="B952" s="204">
        <v>200</v>
      </c>
      <c r="C952" s="204">
        <v>300</v>
      </c>
      <c r="D952" s="204">
        <v>200</v>
      </c>
      <c r="E952" s="405">
        <v>30</v>
      </c>
      <c r="F952" s="405">
        <v>0</v>
      </c>
      <c r="G952" s="412" t="s">
        <v>3182</v>
      </c>
      <c r="H952" s="412" t="s">
        <v>1459</v>
      </c>
      <c r="I952" s="204" t="s">
        <v>1460</v>
      </c>
      <c r="J952" s="204"/>
      <c r="K952" s="204"/>
      <c r="L952" s="420">
        <v>0</v>
      </c>
      <c r="M952" s="420">
        <v>0</v>
      </c>
      <c r="N952" s="421">
        <f t="shared" si="41"/>
        <v>0</v>
      </c>
    </row>
    <row r="953" spans="1:14" ht="25.5">
      <c r="A953" s="205">
        <v>390</v>
      </c>
      <c r="B953" s="204">
        <v>200</v>
      </c>
      <c r="C953" s="204">
        <v>300</v>
      </c>
      <c r="D953" s="204">
        <v>200</v>
      </c>
      <c r="E953" s="405">
        <v>40</v>
      </c>
      <c r="F953" s="405">
        <v>0</v>
      </c>
      <c r="G953" s="412" t="s">
        <v>3183</v>
      </c>
      <c r="H953" s="412" t="s">
        <v>1461</v>
      </c>
      <c r="I953" s="204" t="s">
        <v>1462</v>
      </c>
      <c r="J953" s="204"/>
      <c r="K953" s="204"/>
      <c r="L953" s="420">
        <v>0</v>
      </c>
      <c r="M953" s="420">
        <v>0</v>
      </c>
      <c r="N953" s="421">
        <f t="shared" si="41"/>
        <v>0</v>
      </c>
    </row>
    <row r="954" spans="1:14" ht="25.5">
      <c r="A954" s="205">
        <v>390</v>
      </c>
      <c r="B954" s="204">
        <v>200</v>
      </c>
      <c r="C954" s="204">
        <v>300</v>
      </c>
      <c r="D954" s="204">
        <v>200</v>
      </c>
      <c r="E954" s="405">
        <v>50</v>
      </c>
      <c r="F954" s="405">
        <v>0</v>
      </c>
      <c r="G954" s="412" t="s">
        <v>3184</v>
      </c>
      <c r="H954" s="412" t="s">
        <v>1463</v>
      </c>
      <c r="I954" s="204" t="s">
        <v>1464</v>
      </c>
      <c r="J954" s="204"/>
      <c r="K954" s="204"/>
      <c r="L954" s="420">
        <v>0</v>
      </c>
      <c r="M954" s="420">
        <v>0</v>
      </c>
      <c r="N954" s="421">
        <f t="shared" si="41"/>
        <v>0</v>
      </c>
    </row>
    <row r="955" spans="1:14" ht="25.5">
      <c r="A955" s="205">
        <v>390</v>
      </c>
      <c r="B955" s="204">
        <v>200</v>
      </c>
      <c r="C955" s="204">
        <v>300</v>
      </c>
      <c r="D955" s="204">
        <v>200</v>
      </c>
      <c r="E955" s="405">
        <v>60</v>
      </c>
      <c r="F955" s="405">
        <v>0</v>
      </c>
      <c r="G955" s="412" t="s">
        <v>3185</v>
      </c>
      <c r="H955" s="412" t="s">
        <v>1465</v>
      </c>
      <c r="I955" s="204" t="s">
        <v>1466</v>
      </c>
      <c r="J955" s="204"/>
      <c r="K955" s="204"/>
      <c r="L955" s="420">
        <v>0</v>
      </c>
      <c r="M955" s="420">
        <v>44149.81</v>
      </c>
      <c r="N955" s="421">
        <f t="shared" si="41"/>
        <v>-44149.81</v>
      </c>
    </row>
    <row r="956" spans="1:14">
      <c r="A956" s="205">
        <v>390</v>
      </c>
      <c r="B956" s="204">
        <v>200</v>
      </c>
      <c r="C956" s="204">
        <v>300</v>
      </c>
      <c r="D956" s="204">
        <v>200</v>
      </c>
      <c r="E956" s="405">
        <v>90</v>
      </c>
      <c r="F956" s="405">
        <v>0</v>
      </c>
      <c r="G956" s="412" t="s">
        <v>3186</v>
      </c>
      <c r="H956" s="412" t="s">
        <v>1467</v>
      </c>
      <c r="I956" s="204" t="s">
        <v>1468</v>
      </c>
      <c r="J956" s="204"/>
      <c r="K956" s="204"/>
      <c r="L956" s="420">
        <v>0</v>
      </c>
      <c r="M956" s="420">
        <v>97857.279999999999</v>
      </c>
      <c r="N956" s="421">
        <f t="shared" si="41"/>
        <v>-97857.279999999999</v>
      </c>
    </row>
    <row r="957" spans="1:14">
      <c r="A957" s="205">
        <v>390</v>
      </c>
      <c r="B957" s="204">
        <v>200</v>
      </c>
      <c r="C957" s="204">
        <v>400</v>
      </c>
      <c r="D957" s="204">
        <v>0</v>
      </c>
      <c r="E957" s="204">
        <v>0</v>
      </c>
      <c r="F957" s="204">
        <v>0</v>
      </c>
      <c r="G957" s="413" t="s">
        <v>3187</v>
      </c>
      <c r="H957" s="413" t="s">
        <v>1469</v>
      </c>
      <c r="I957" s="204" t="s">
        <v>1470</v>
      </c>
      <c r="J957" s="444"/>
      <c r="K957" s="444"/>
      <c r="L957" s="422">
        <v>0</v>
      </c>
      <c r="M957" s="422">
        <v>0</v>
      </c>
      <c r="N957" s="423"/>
    </row>
    <row r="958" spans="1:14">
      <c r="A958" s="205">
        <v>390</v>
      </c>
      <c r="B958" s="204">
        <v>200</v>
      </c>
      <c r="C958" s="204">
        <v>400</v>
      </c>
      <c r="D958" s="405">
        <v>50</v>
      </c>
      <c r="E958" s="204">
        <v>0</v>
      </c>
      <c r="F958" s="204">
        <v>0</v>
      </c>
      <c r="G958" s="412" t="s">
        <v>3188</v>
      </c>
      <c r="H958" s="412" t="s">
        <v>1471</v>
      </c>
      <c r="I958" s="204" t="s">
        <v>1472</v>
      </c>
      <c r="J958" s="204"/>
      <c r="K958" s="204"/>
      <c r="L958" s="420">
        <v>0</v>
      </c>
      <c r="M958" s="420">
        <v>0</v>
      </c>
      <c r="N958" s="421">
        <f>+L958-M958</f>
        <v>0</v>
      </c>
    </row>
    <row r="959" spans="1:14" ht="25.5">
      <c r="A959" s="205">
        <v>390</v>
      </c>
      <c r="B959" s="204">
        <v>200</v>
      </c>
      <c r="C959" s="204">
        <v>400</v>
      </c>
      <c r="D959" s="405">
        <v>100</v>
      </c>
      <c r="E959" s="405">
        <v>0</v>
      </c>
      <c r="F959" s="405">
        <v>0</v>
      </c>
      <c r="G959" s="412" t="s">
        <v>3189</v>
      </c>
      <c r="H959" s="412" t="s">
        <v>1473</v>
      </c>
      <c r="I959" s="204" t="s">
        <v>1474</v>
      </c>
      <c r="J959" s="204" t="s">
        <v>1538</v>
      </c>
      <c r="K959" s="204"/>
      <c r="L959" s="420">
        <v>0</v>
      </c>
      <c r="M959" s="420">
        <v>0</v>
      </c>
      <c r="N959" s="421">
        <f>+L959-M959</f>
        <v>0</v>
      </c>
    </row>
    <row r="960" spans="1:14">
      <c r="A960" s="205">
        <v>390</v>
      </c>
      <c r="B960" s="204">
        <v>200</v>
      </c>
      <c r="C960" s="204">
        <v>400</v>
      </c>
      <c r="D960" s="204">
        <v>200</v>
      </c>
      <c r="E960" s="204">
        <v>0</v>
      </c>
      <c r="F960" s="204">
        <v>0</v>
      </c>
      <c r="G960" s="413" t="s">
        <v>3190</v>
      </c>
      <c r="H960" s="413" t="s">
        <v>1475</v>
      </c>
      <c r="I960" s="204" t="s">
        <v>1476</v>
      </c>
      <c r="J960" s="444"/>
      <c r="K960" s="444"/>
      <c r="L960" s="422">
        <v>0</v>
      </c>
      <c r="M960" s="422">
        <v>0</v>
      </c>
      <c r="N960" s="423"/>
    </row>
    <row r="961" spans="1:14" ht="25.5">
      <c r="A961" s="205">
        <v>390</v>
      </c>
      <c r="B961" s="204">
        <v>200</v>
      </c>
      <c r="C961" s="204">
        <v>400</v>
      </c>
      <c r="D961" s="204">
        <v>200</v>
      </c>
      <c r="E961" s="405">
        <v>10</v>
      </c>
      <c r="F961" s="405">
        <v>0</v>
      </c>
      <c r="G961" s="412" t="s">
        <v>3191</v>
      </c>
      <c r="H961" s="412" t="s">
        <v>1477</v>
      </c>
      <c r="I961" s="204" t="s">
        <v>1478</v>
      </c>
      <c r="J961" s="204" t="s">
        <v>1583</v>
      </c>
      <c r="K961" s="204"/>
      <c r="L961" s="420">
        <v>0</v>
      </c>
      <c r="M961" s="420">
        <v>0</v>
      </c>
      <c r="N961" s="421">
        <f t="shared" ref="N961:N968" si="42">+L961-M961</f>
        <v>0</v>
      </c>
    </row>
    <row r="962" spans="1:14">
      <c r="A962" s="205">
        <v>390</v>
      </c>
      <c r="B962" s="204">
        <v>200</v>
      </c>
      <c r="C962" s="204">
        <v>400</v>
      </c>
      <c r="D962" s="204">
        <v>200</v>
      </c>
      <c r="E962" s="405">
        <v>20</v>
      </c>
      <c r="F962" s="405">
        <v>0</v>
      </c>
      <c r="G962" s="412" t="s">
        <v>3192</v>
      </c>
      <c r="H962" s="412" t="s">
        <v>1479</v>
      </c>
      <c r="I962" s="204" t="s">
        <v>1480</v>
      </c>
      <c r="J962" s="204"/>
      <c r="K962" s="204"/>
      <c r="L962" s="420">
        <v>0</v>
      </c>
      <c r="M962" s="420">
        <v>0</v>
      </c>
      <c r="N962" s="421">
        <f t="shared" si="42"/>
        <v>0</v>
      </c>
    </row>
    <row r="963" spans="1:14" ht="25.5">
      <c r="A963" s="205">
        <v>390</v>
      </c>
      <c r="B963" s="204">
        <v>200</v>
      </c>
      <c r="C963" s="204">
        <v>400</v>
      </c>
      <c r="D963" s="204">
        <v>200</v>
      </c>
      <c r="E963" s="405">
        <v>30</v>
      </c>
      <c r="F963" s="405">
        <v>0</v>
      </c>
      <c r="G963" s="412" t="s">
        <v>3193</v>
      </c>
      <c r="H963" s="412" t="s">
        <v>1481</v>
      </c>
      <c r="I963" s="204" t="s">
        <v>1482</v>
      </c>
      <c r="J963" s="204"/>
      <c r="K963" s="204"/>
      <c r="L963" s="420">
        <v>0</v>
      </c>
      <c r="M963" s="420">
        <v>0</v>
      </c>
      <c r="N963" s="421">
        <f t="shared" si="42"/>
        <v>0</v>
      </c>
    </row>
    <row r="964" spans="1:14" ht="31.15" customHeight="1">
      <c r="A964" s="205">
        <v>390</v>
      </c>
      <c r="B964" s="204">
        <v>200</v>
      </c>
      <c r="C964" s="204">
        <v>400</v>
      </c>
      <c r="D964" s="204">
        <v>200</v>
      </c>
      <c r="E964" s="405">
        <v>40</v>
      </c>
      <c r="F964" s="405">
        <v>0</v>
      </c>
      <c r="G964" s="412" t="s">
        <v>3194</v>
      </c>
      <c r="H964" s="412" t="s">
        <v>1483</v>
      </c>
      <c r="I964" s="204" t="s">
        <v>1484</v>
      </c>
      <c r="J964" s="204"/>
      <c r="K964" s="204"/>
      <c r="L964" s="420">
        <v>0</v>
      </c>
      <c r="M964" s="420">
        <v>0</v>
      </c>
      <c r="N964" s="421">
        <f t="shared" si="42"/>
        <v>0</v>
      </c>
    </row>
    <row r="965" spans="1:14" ht="31.15" customHeight="1">
      <c r="A965" s="205">
        <v>390</v>
      </c>
      <c r="B965" s="204">
        <v>200</v>
      </c>
      <c r="C965" s="204">
        <v>400</v>
      </c>
      <c r="D965" s="204">
        <v>200</v>
      </c>
      <c r="E965" s="405">
        <v>50</v>
      </c>
      <c r="F965" s="405">
        <v>0</v>
      </c>
      <c r="G965" s="412" t="s">
        <v>3195</v>
      </c>
      <c r="H965" s="412" t="s">
        <v>1485</v>
      </c>
      <c r="I965" s="204" t="s">
        <v>1486</v>
      </c>
      <c r="J965" s="204"/>
      <c r="K965" s="204"/>
      <c r="L965" s="420">
        <v>0</v>
      </c>
      <c r="M965" s="420">
        <v>0</v>
      </c>
      <c r="N965" s="421">
        <f t="shared" si="42"/>
        <v>0</v>
      </c>
    </row>
    <row r="966" spans="1:14" ht="25.5">
      <c r="A966" s="205">
        <v>390</v>
      </c>
      <c r="B966" s="204">
        <v>200</v>
      </c>
      <c r="C966" s="204">
        <v>400</v>
      </c>
      <c r="D966" s="204">
        <v>200</v>
      </c>
      <c r="E966" s="405">
        <v>60</v>
      </c>
      <c r="F966" s="405">
        <v>0</v>
      </c>
      <c r="G966" s="412" t="s">
        <v>3196</v>
      </c>
      <c r="H966" s="412" t="s">
        <v>1487</v>
      </c>
      <c r="I966" s="204" t="s">
        <v>1488</v>
      </c>
      <c r="J966" s="204"/>
      <c r="K966" s="204"/>
      <c r="L966" s="420">
        <v>0</v>
      </c>
      <c r="M966" s="420">
        <v>3210.5</v>
      </c>
      <c r="N966" s="421">
        <f t="shared" si="42"/>
        <v>-3210.5</v>
      </c>
    </row>
    <row r="967" spans="1:14">
      <c r="A967" s="205">
        <v>390</v>
      </c>
      <c r="B967" s="204">
        <v>200</v>
      </c>
      <c r="C967" s="204">
        <v>400</v>
      </c>
      <c r="D967" s="204">
        <v>200</v>
      </c>
      <c r="E967" s="405">
        <v>70</v>
      </c>
      <c r="F967" s="405">
        <v>0</v>
      </c>
      <c r="G967" s="412" t="s">
        <v>3197</v>
      </c>
      <c r="H967" s="412" t="s">
        <v>1489</v>
      </c>
      <c r="I967" s="204" t="s">
        <v>1490</v>
      </c>
      <c r="J967" s="204"/>
      <c r="K967" s="204"/>
      <c r="L967" s="420">
        <v>0</v>
      </c>
      <c r="M967" s="420">
        <v>5786.55</v>
      </c>
      <c r="N967" s="421">
        <f t="shared" si="42"/>
        <v>-5786.55</v>
      </c>
    </row>
    <row r="968" spans="1:14">
      <c r="A968" s="205">
        <v>390</v>
      </c>
      <c r="B968" s="204">
        <v>200</v>
      </c>
      <c r="C968" s="405">
        <v>500</v>
      </c>
      <c r="D968" s="405">
        <v>0</v>
      </c>
      <c r="E968" s="405">
        <v>0</v>
      </c>
      <c r="F968" s="405">
        <v>0</v>
      </c>
      <c r="G968" s="412" t="s">
        <v>3198</v>
      </c>
      <c r="H968" s="412" t="s">
        <v>1433</v>
      </c>
      <c r="I968" s="204" t="s">
        <v>1491</v>
      </c>
      <c r="J968" s="204"/>
      <c r="K968" s="204"/>
      <c r="L968" s="420">
        <v>0</v>
      </c>
      <c r="M968" s="420">
        <v>883.03</v>
      </c>
      <c r="N968" s="421">
        <f t="shared" si="42"/>
        <v>-883.03</v>
      </c>
    </row>
    <row r="969" spans="1:14">
      <c r="A969" s="200">
        <v>400</v>
      </c>
      <c r="B969" s="73">
        <v>0</v>
      </c>
      <c r="C969" s="73">
        <v>0</v>
      </c>
      <c r="D969" s="73">
        <v>0</v>
      </c>
      <c r="E969" s="73">
        <v>0</v>
      </c>
      <c r="F969" s="73">
        <v>0</v>
      </c>
      <c r="G969" s="428">
        <v>400</v>
      </c>
      <c r="H969" s="428" t="s">
        <v>110</v>
      </c>
      <c r="I969" s="73" t="s">
        <v>1492</v>
      </c>
      <c r="J969" s="73"/>
      <c r="K969" s="73"/>
      <c r="L969" s="422">
        <v>0</v>
      </c>
      <c r="M969" s="422">
        <v>0</v>
      </c>
      <c r="N969" s="423"/>
    </row>
    <row r="970" spans="1:14">
      <c r="A970" s="206">
        <v>400</v>
      </c>
      <c r="B970" s="410">
        <v>100</v>
      </c>
      <c r="C970" s="410">
        <v>0</v>
      </c>
      <c r="D970" s="410">
        <v>0</v>
      </c>
      <c r="E970" s="410">
        <v>0</v>
      </c>
      <c r="F970" s="410">
        <v>0</v>
      </c>
      <c r="G970" s="412" t="s">
        <v>3199</v>
      </c>
      <c r="H970" s="412" t="s">
        <v>1493</v>
      </c>
      <c r="I970" s="445" t="s">
        <v>1494</v>
      </c>
      <c r="J970" s="445"/>
      <c r="K970" s="445"/>
      <c r="L970" s="420">
        <v>694576.02999999991</v>
      </c>
      <c r="M970" s="420">
        <v>636118.16</v>
      </c>
      <c r="N970" s="421">
        <f>+L970-M970</f>
        <v>58457.869999999879</v>
      </c>
    </row>
    <row r="971" spans="1:14" ht="25.5">
      <c r="A971" s="206">
        <v>400</v>
      </c>
      <c r="B971" s="410">
        <v>200</v>
      </c>
      <c r="C971" s="410">
        <v>0</v>
      </c>
      <c r="D971" s="410">
        <v>0</v>
      </c>
      <c r="E971" s="410">
        <v>0</v>
      </c>
      <c r="F971" s="410">
        <v>0</v>
      </c>
      <c r="G971" s="412" t="s">
        <v>3200</v>
      </c>
      <c r="H971" s="412" t="s">
        <v>1495</v>
      </c>
      <c r="I971" s="445" t="s">
        <v>1496</v>
      </c>
      <c r="J971" s="445"/>
      <c r="K971" s="445"/>
      <c r="L971" s="420">
        <v>230501.16</v>
      </c>
      <c r="M971" s="420">
        <v>227971.71</v>
      </c>
      <c r="N971" s="421">
        <f>+L971-M971</f>
        <v>2529.4500000000116</v>
      </c>
    </row>
    <row r="972" spans="1:14" ht="25.5">
      <c r="A972" s="206">
        <v>400</v>
      </c>
      <c r="B972" s="410">
        <v>300</v>
      </c>
      <c r="C972" s="410">
        <v>0</v>
      </c>
      <c r="D972" s="410">
        <v>0</v>
      </c>
      <c r="E972" s="410">
        <v>0</v>
      </c>
      <c r="F972" s="410">
        <v>0</v>
      </c>
      <c r="G972" s="412" t="s">
        <v>3201</v>
      </c>
      <c r="H972" s="412" t="s">
        <v>1497</v>
      </c>
      <c r="I972" s="445" t="s">
        <v>1498</v>
      </c>
      <c r="J972" s="445"/>
      <c r="K972" s="445"/>
      <c r="L972" s="420">
        <v>0</v>
      </c>
      <c r="M972" s="420"/>
      <c r="N972" s="421">
        <f>+L972-M972</f>
        <v>0</v>
      </c>
    </row>
    <row r="973" spans="1:14">
      <c r="A973" s="206">
        <v>400</v>
      </c>
      <c r="B973" s="410">
        <v>400</v>
      </c>
      <c r="C973" s="410">
        <v>0</v>
      </c>
      <c r="D973" s="410">
        <v>0</v>
      </c>
      <c r="E973" s="410">
        <v>0</v>
      </c>
      <c r="F973" s="410">
        <v>0</v>
      </c>
      <c r="G973" s="412" t="s">
        <v>3202</v>
      </c>
      <c r="H973" s="412" t="s">
        <v>1499</v>
      </c>
      <c r="I973" s="445" t="s">
        <v>1500</v>
      </c>
      <c r="J973" s="445"/>
      <c r="K973" s="445"/>
      <c r="L973" s="420">
        <v>0</v>
      </c>
      <c r="M973" s="420"/>
      <c r="N973" s="421">
        <f>+L973-M973</f>
        <v>0</v>
      </c>
    </row>
    <row r="974" spans="1:14">
      <c r="A974" s="200">
        <v>405</v>
      </c>
      <c r="B974" s="73">
        <v>0</v>
      </c>
      <c r="C974" s="73">
        <v>0</v>
      </c>
      <c r="D974" s="73">
        <v>0</v>
      </c>
      <c r="E974" s="73">
        <v>0</v>
      </c>
      <c r="F974" s="73">
        <v>0</v>
      </c>
      <c r="G974" s="428">
        <v>405</v>
      </c>
      <c r="H974" s="428" t="s">
        <v>115</v>
      </c>
      <c r="I974" s="73" t="s">
        <v>1501</v>
      </c>
      <c r="J974" s="73"/>
      <c r="K974" s="73"/>
      <c r="L974" s="422">
        <v>0</v>
      </c>
      <c r="M974" s="422"/>
      <c r="N974" s="423"/>
    </row>
    <row r="975" spans="1:14">
      <c r="A975" s="205">
        <v>405</v>
      </c>
      <c r="B975" s="405">
        <v>100</v>
      </c>
      <c r="C975" s="405">
        <v>0</v>
      </c>
      <c r="D975" s="405">
        <v>0</v>
      </c>
      <c r="E975" s="405">
        <v>0</v>
      </c>
      <c r="F975" s="405">
        <v>0</v>
      </c>
      <c r="G975" s="412" t="s">
        <v>3203</v>
      </c>
      <c r="H975" s="412" t="s">
        <v>1502</v>
      </c>
      <c r="I975" s="204" t="s">
        <v>1503</v>
      </c>
      <c r="J975" s="204"/>
      <c r="K975" s="204"/>
      <c r="L975" s="420">
        <v>0</v>
      </c>
      <c r="M975" s="420"/>
      <c r="N975" s="421">
        <f>+L975-M975</f>
        <v>0</v>
      </c>
    </row>
    <row r="976" spans="1:14">
      <c r="A976" s="205">
        <v>405</v>
      </c>
      <c r="B976" s="405">
        <v>200</v>
      </c>
      <c r="C976" s="405">
        <v>0</v>
      </c>
      <c r="D976" s="405">
        <v>0</v>
      </c>
      <c r="E976" s="405">
        <v>0</v>
      </c>
      <c r="F976" s="405">
        <v>0</v>
      </c>
      <c r="G976" s="412" t="s">
        <v>3204</v>
      </c>
      <c r="H976" s="412" t="s">
        <v>1504</v>
      </c>
      <c r="I976" s="204" t="s">
        <v>1505</v>
      </c>
      <c r="J976" s="204"/>
      <c r="K976" s="204"/>
      <c r="L976" s="420">
        <v>0</v>
      </c>
      <c r="M976" s="420"/>
      <c r="N976" s="421">
        <f>+L976-M976</f>
        <v>0</v>
      </c>
    </row>
    <row r="977" spans="1:14" ht="26.25" thickBot="1">
      <c r="A977" s="208">
        <v>410</v>
      </c>
      <c r="B977" s="411">
        <v>0</v>
      </c>
      <c r="C977" s="411">
        <v>0</v>
      </c>
      <c r="D977" s="411">
        <v>0</v>
      </c>
      <c r="E977" s="411">
        <v>0</v>
      </c>
      <c r="F977" s="411">
        <v>0</v>
      </c>
      <c r="G977" s="447" t="s">
        <v>3205</v>
      </c>
      <c r="H977" s="447" t="s">
        <v>1506</v>
      </c>
      <c r="I977" s="411" t="s">
        <v>1507</v>
      </c>
      <c r="J977" s="411"/>
      <c r="K977" s="411"/>
      <c r="L977" s="448">
        <v>0</v>
      </c>
      <c r="M977" s="448"/>
      <c r="N977" s="449">
        <f>+L977-M977</f>
        <v>0</v>
      </c>
    </row>
    <row r="978" spans="1:14" ht="15">
      <c r="G978" s="74"/>
      <c r="H978" s="74" t="s">
        <v>534</v>
      </c>
      <c r="L978" s="257">
        <f>SUM(L6:L977)</f>
        <v>437631560.12281692</v>
      </c>
      <c r="M978" s="257">
        <f t="shared" ref="M978" si="43">SUM(M6:M977)</f>
        <v>456596472.36000007</v>
      </c>
      <c r="N978" s="257">
        <f>+L978-M978</f>
        <v>-18964912.237183154</v>
      </c>
    </row>
    <row r="979" spans="1:14" ht="15">
      <c r="A979" s="69"/>
      <c r="B979" s="69"/>
      <c r="C979" s="69"/>
      <c r="D979" s="69"/>
      <c r="E979" s="69"/>
      <c r="F979" s="69"/>
      <c r="G979" s="74"/>
      <c r="H979" s="74"/>
      <c r="I979" s="75"/>
      <c r="J979" s="75"/>
      <c r="K979" s="75"/>
      <c r="L979" s="257"/>
      <c r="M979" s="257"/>
      <c r="N979" s="257"/>
    </row>
    <row r="980" spans="1:14" ht="15">
      <c r="G980" s="74"/>
      <c r="H980" s="74"/>
      <c r="L980" s="257"/>
      <c r="M980" s="257"/>
      <c r="N980" s="257"/>
    </row>
    <row r="981" spans="1:14" ht="15">
      <c r="G981" s="74"/>
      <c r="H981" s="74"/>
      <c r="L981" s="257"/>
      <c r="M981" s="257"/>
      <c r="N981" s="257"/>
    </row>
    <row r="982" spans="1:14" ht="15">
      <c r="G982" s="74"/>
      <c r="H982" s="74"/>
      <c r="L982" s="257"/>
      <c r="M982" s="257"/>
      <c r="N982" s="257"/>
    </row>
    <row r="983" spans="1:14" ht="15">
      <c r="G983" s="74"/>
      <c r="H983" s="74"/>
      <c r="L983" s="257"/>
      <c r="M983" s="257"/>
      <c r="N983" s="257"/>
    </row>
    <row r="984" spans="1:14" ht="15">
      <c r="G984" s="74"/>
      <c r="H984" s="74"/>
      <c r="L984" s="257"/>
      <c r="M984" s="257"/>
      <c r="N984" s="257"/>
    </row>
    <row r="985" spans="1:14" ht="15">
      <c r="G985" s="74"/>
      <c r="H985" s="74"/>
      <c r="L985" s="257"/>
      <c r="M985" s="257"/>
      <c r="N985" s="257"/>
    </row>
    <row r="986" spans="1:14" ht="15">
      <c r="G986" s="74"/>
      <c r="H986" s="74"/>
      <c r="L986" s="257"/>
      <c r="M986" s="257"/>
      <c r="N986" s="257"/>
    </row>
    <row r="987" spans="1:14" ht="15">
      <c r="G987" s="74"/>
      <c r="H987" s="74"/>
      <c r="L987" s="257"/>
      <c r="M987" s="257"/>
      <c r="N987" s="257"/>
    </row>
    <row r="988" spans="1:14" ht="15">
      <c r="G988" s="74"/>
      <c r="H988" s="74"/>
      <c r="L988" s="257"/>
      <c r="M988" s="257"/>
      <c r="N988" s="257"/>
    </row>
    <row r="989" spans="1:14" ht="15">
      <c r="G989" s="74"/>
      <c r="H989" s="74"/>
      <c r="L989" s="257"/>
      <c r="M989" s="257"/>
      <c r="N989" s="257"/>
    </row>
    <row r="990" spans="1:14" ht="15">
      <c r="G990" s="74"/>
      <c r="H990" s="74"/>
      <c r="L990" s="257"/>
      <c r="M990" s="257"/>
      <c r="N990" s="257"/>
    </row>
    <row r="991" spans="1:14" ht="15">
      <c r="G991" s="74"/>
      <c r="H991" s="74"/>
      <c r="L991" s="257"/>
      <c r="M991" s="257"/>
      <c r="N991" s="257"/>
    </row>
    <row r="992" spans="1:14" ht="15">
      <c r="G992" s="74"/>
      <c r="H992" s="74"/>
      <c r="L992" s="257"/>
      <c r="M992" s="257"/>
      <c r="N992" s="257"/>
    </row>
    <row r="993" spans="7:14" ht="15">
      <c r="G993" s="74"/>
      <c r="H993" s="74"/>
      <c r="L993" s="257"/>
      <c r="M993" s="257"/>
      <c r="N993" s="257"/>
    </row>
    <row r="994" spans="7:14" ht="15">
      <c r="G994" s="74"/>
      <c r="H994" s="74"/>
      <c r="L994" s="257"/>
      <c r="M994" s="257"/>
      <c r="N994" s="257"/>
    </row>
    <row r="995" spans="7:14" ht="15">
      <c r="G995" s="74"/>
      <c r="H995" s="74"/>
      <c r="L995" s="257"/>
      <c r="M995" s="257"/>
      <c r="N995" s="257"/>
    </row>
    <row r="996" spans="7:14" ht="15">
      <c r="G996" s="74"/>
      <c r="H996" s="74"/>
      <c r="L996" s="257"/>
      <c r="M996" s="257"/>
      <c r="N996" s="257"/>
    </row>
    <row r="997" spans="7:14" ht="15">
      <c r="G997" s="74"/>
      <c r="H997" s="74"/>
      <c r="L997" s="257"/>
      <c r="M997" s="257"/>
      <c r="N997" s="257"/>
    </row>
    <row r="998" spans="7:14" ht="15">
      <c r="G998" s="74"/>
      <c r="H998" s="74"/>
      <c r="L998" s="257"/>
      <c r="M998" s="257"/>
      <c r="N998" s="257"/>
    </row>
    <row r="999" spans="7:14" ht="15">
      <c r="G999" s="74"/>
      <c r="H999" s="74"/>
      <c r="L999" s="257"/>
      <c r="M999" s="257"/>
      <c r="N999" s="257"/>
    </row>
    <row r="1000" spans="7:14" ht="15">
      <c r="G1000" s="74"/>
      <c r="H1000" s="74"/>
      <c r="L1000" s="257"/>
      <c r="M1000" s="257"/>
      <c r="N1000" s="257"/>
    </row>
    <row r="1001" spans="7:14" ht="15">
      <c r="G1001" s="74"/>
      <c r="H1001" s="74"/>
      <c r="L1001" s="257"/>
      <c r="M1001" s="257"/>
      <c r="N1001" s="257"/>
    </row>
    <row r="1002" spans="7:14" ht="15">
      <c r="G1002" s="74"/>
      <c r="H1002" s="74"/>
      <c r="L1002" s="257"/>
      <c r="M1002" s="257"/>
      <c r="N1002" s="257"/>
    </row>
    <row r="1003" spans="7:14" ht="15">
      <c r="G1003" s="74"/>
      <c r="H1003" s="74"/>
      <c r="L1003" s="257"/>
      <c r="M1003" s="257"/>
      <c r="N1003" s="257"/>
    </row>
    <row r="1004" spans="7:14" ht="15">
      <c r="G1004" s="74"/>
      <c r="H1004" s="74"/>
      <c r="L1004" s="257"/>
      <c r="M1004" s="257"/>
      <c r="N1004" s="257"/>
    </row>
    <row r="1005" spans="7:14" ht="15">
      <c r="G1005" s="74"/>
      <c r="H1005" s="74"/>
      <c r="L1005" s="257"/>
      <c r="M1005" s="257"/>
      <c r="N1005" s="257"/>
    </row>
    <row r="1006" spans="7:14" ht="15">
      <c r="G1006" s="74"/>
      <c r="H1006" s="74"/>
      <c r="L1006" s="257"/>
      <c r="M1006" s="257"/>
      <c r="N1006" s="257"/>
    </row>
    <row r="1007" spans="7:14" ht="15">
      <c r="G1007" s="74"/>
      <c r="H1007" s="74"/>
      <c r="L1007" s="257"/>
      <c r="M1007" s="257"/>
      <c r="N1007" s="257"/>
    </row>
  </sheetData>
  <autoFilter ref="A2:N978"/>
  <mergeCells count="6">
    <mergeCell ref="G1:G2"/>
    <mergeCell ref="H1:H2"/>
    <mergeCell ref="L1:L2"/>
    <mergeCell ref="N1:N2"/>
    <mergeCell ref="M1:M2"/>
    <mergeCell ref="I1:I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N591"/>
  <sheetViews>
    <sheetView workbookViewId="0">
      <selection activeCell="M3" sqref="M3"/>
    </sheetView>
  </sheetViews>
  <sheetFormatPr defaultRowHeight="12.75"/>
  <cols>
    <col min="1" max="6" width="3.5703125" style="321" customWidth="1"/>
    <col min="7" max="7" width="22" style="321" customWidth="1"/>
    <col min="8" max="8" width="48.28515625" customWidth="1"/>
    <col min="9" max="9" width="14.5703125" customWidth="1"/>
    <col min="10" max="10" width="8.140625" customWidth="1"/>
    <col min="11" max="11" width="18.7109375" customWidth="1"/>
    <col min="12" max="12" width="17.42578125" customWidth="1"/>
    <col min="13" max="13" width="16.28515625" customWidth="1"/>
  </cols>
  <sheetData>
    <row r="1" spans="1:16" ht="30" customHeight="1" thickBot="1">
      <c r="A1" s="291" t="s">
        <v>120</v>
      </c>
      <c r="B1" s="298"/>
      <c r="C1" s="298"/>
      <c r="D1" s="298"/>
      <c r="E1" s="298"/>
      <c r="F1" s="299"/>
      <c r="G1" s="552" t="s">
        <v>3472</v>
      </c>
      <c r="H1" s="556" t="s">
        <v>121</v>
      </c>
      <c r="I1" s="552" t="s">
        <v>122</v>
      </c>
      <c r="J1" s="552" t="s">
        <v>2224</v>
      </c>
      <c r="K1" s="553" t="s">
        <v>3473</v>
      </c>
      <c r="L1" s="553" t="s">
        <v>3586</v>
      </c>
      <c r="M1" s="555" t="s">
        <v>3588</v>
      </c>
    </row>
    <row r="2" spans="1:16" ht="24" customHeight="1" thickBot="1">
      <c r="A2" s="258" t="s">
        <v>123</v>
      </c>
      <c r="B2" s="258" t="s">
        <v>124</v>
      </c>
      <c r="C2" s="258" t="s">
        <v>125</v>
      </c>
      <c r="D2" s="258" t="s">
        <v>126</v>
      </c>
      <c r="E2" s="258" t="s">
        <v>127</v>
      </c>
      <c r="F2" s="258" t="s">
        <v>128</v>
      </c>
      <c r="G2" s="552"/>
      <c r="H2" s="557"/>
      <c r="I2" s="552"/>
      <c r="J2" s="552"/>
      <c r="K2" s="554"/>
      <c r="L2" s="554"/>
      <c r="M2" s="555"/>
    </row>
    <row r="3" spans="1:16">
      <c r="A3" s="300">
        <v>600</v>
      </c>
      <c r="B3" s="301">
        <v>0</v>
      </c>
      <c r="C3" s="301">
        <v>0</v>
      </c>
      <c r="D3" s="301">
        <v>0</v>
      </c>
      <c r="E3" s="301">
        <v>0</v>
      </c>
      <c r="F3" s="301">
        <v>0</v>
      </c>
      <c r="G3" s="477">
        <v>600</v>
      </c>
      <c r="H3" s="297" t="s">
        <v>129</v>
      </c>
      <c r="I3" s="56" t="s">
        <v>1521</v>
      </c>
      <c r="J3" s="56"/>
      <c r="K3" s="247"/>
      <c r="L3" s="247"/>
      <c r="M3" s="247"/>
    </row>
    <row r="4" spans="1:16" ht="25.5">
      <c r="A4" s="302">
        <v>600</v>
      </c>
      <c r="B4" s="303">
        <v>100</v>
      </c>
      <c r="C4" s="303">
        <v>0</v>
      </c>
      <c r="D4" s="303">
        <v>0</v>
      </c>
      <c r="E4" s="303">
        <v>0</v>
      </c>
      <c r="F4" s="303">
        <v>0</v>
      </c>
      <c r="G4" s="478" t="s">
        <v>3213</v>
      </c>
      <c r="H4" s="57" t="s">
        <v>130</v>
      </c>
      <c r="I4" s="58" t="s">
        <v>1523</v>
      </c>
      <c r="J4" s="58"/>
      <c r="K4" s="248"/>
      <c r="L4" s="248"/>
      <c r="M4" s="248"/>
    </row>
    <row r="5" spans="1:16" ht="25.5">
      <c r="A5" s="302">
        <v>600</v>
      </c>
      <c r="B5" s="303">
        <v>100</v>
      </c>
      <c r="C5" s="303">
        <v>100</v>
      </c>
      <c r="D5" s="303">
        <v>0</v>
      </c>
      <c r="E5" s="303">
        <v>0</v>
      </c>
      <c r="F5" s="303">
        <v>0</v>
      </c>
      <c r="G5" s="478" t="s">
        <v>3214</v>
      </c>
      <c r="H5" s="57" t="s">
        <v>131</v>
      </c>
      <c r="I5" s="58" t="s">
        <v>132</v>
      </c>
      <c r="J5" s="58"/>
      <c r="K5" s="248"/>
      <c r="L5" s="248"/>
      <c r="M5" s="248"/>
      <c r="N5" s="59"/>
    </row>
    <row r="6" spans="1:16">
      <c r="A6" s="302">
        <v>600</v>
      </c>
      <c r="B6" s="303">
        <v>100</v>
      </c>
      <c r="C6" s="303">
        <v>100</v>
      </c>
      <c r="D6" s="304">
        <v>100</v>
      </c>
      <c r="E6" s="304">
        <v>0</v>
      </c>
      <c r="F6" s="304">
        <v>0</v>
      </c>
      <c r="G6" s="479" t="s">
        <v>3215</v>
      </c>
      <c r="H6" s="60" t="s">
        <v>2107</v>
      </c>
      <c r="I6" s="58" t="s">
        <v>133</v>
      </c>
      <c r="J6" s="58"/>
      <c r="K6" s="249">
        <v>18001978</v>
      </c>
      <c r="L6" s="249">
        <v>18001978</v>
      </c>
      <c r="M6" s="249">
        <f>+K6-L6</f>
        <v>0</v>
      </c>
      <c r="P6" s="275"/>
    </row>
    <row r="7" spans="1:16">
      <c r="A7" s="302">
        <v>600</v>
      </c>
      <c r="B7" s="303">
        <v>100</v>
      </c>
      <c r="C7" s="303">
        <v>100</v>
      </c>
      <c r="D7" s="304">
        <v>200</v>
      </c>
      <c r="E7" s="304">
        <v>0</v>
      </c>
      <c r="F7" s="304">
        <v>0</v>
      </c>
      <c r="G7" s="479" t="s">
        <v>3216</v>
      </c>
      <c r="H7" s="60" t="s">
        <v>134</v>
      </c>
      <c r="I7" s="58" t="s">
        <v>135</v>
      </c>
      <c r="J7" s="58"/>
      <c r="K7" s="249">
        <v>21241026</v>
      </c>
      <c r="L7" s="249">
        <v>20552652.25</v>
      </c>
      <c r="M7" s="249">
        <f t="shared" ref="M7:M68" si="0">+K7-L7</f>
        <v>688373.75</v>
      </c>
      <c r="P7" s="275"/>
    </row>
    <row r="8" spans="1:16">
      <c r="A8" s="302">
        <v>600</v>
      </c>
      <c r="B8" s="303">
        <v>100</v>
      </c>
      <c r="C8" s="303">
        <v>100</v>
      </c>
      <c r="D8" s="304">
        <v>300</v>
      </c>
      <c r="E8" s="304">
        <v>0</v>
      </c>
      <c r="F8" s="304">
        <v>0</v>
      </c>
      <c r="G8" s="479" t="s">
        <v>3217</v>
      </c>
      <c r="H8" s="60" t="s">
        <v>2108</v>
      </c>
      <c r="I8" s="58" t="s">
        <v>136</v>
      </c>
      <c r="J8" s="58"/>
      <c r="K8" s="250"/>
      <c r="L8" s="250">
        <v>0</v>
      </c>
      <c r="M8" s="250"/>
      <c r="P8" s="275"/>
    </row>
    <row r="9" spans="1:16">
      <c r="A9" s="302">
        <v>600</v>
      </c>
      <c r="B9" s="303">
        <v>100</v>
      </c>
      <c r="C9" s="303">
        <v>100</v>
      </c>
      <c r="D9" s="304">
        <v>300</v>
      </c>
      <c r="E9" s="304">
        <v>10</v>
      </c>
      <c r="F9" s="304">
        <v>0</v>
      </c>
      <c r="G9" s="479" t="s">
        <v>3218</v>
      </c>
      <c r="H9" s="60" t="s">
        <v>137</v>
      </c>
      <c r="I9" s="58" t="s">
        <v>138</v>
      </c>
      <c r="J9" s="58"/>
      <c r="K9" s="249">
        <v>0</v>
      </c>
      <c r="L9" s="249">
        <v>0</v>
      </c>
      <c r="M9" s="249">
        <f t="shared" si="0"/>
        <v>0</v>
      </c>
      <c r="P9" s="275"/>
    </row>
    <row r="10" spans="1:16">
      <c r="A10" s="302">
        <v>600</v>
      </c>
      <c r="B10" s="303">
        <v>100</v>
      </c>
      <c r="C10" s="303">
        <v>100</v>
      </c>
      <c r="D10" s="304">
        <v>300</v>
      </c>
      <c r="E10" s="304">
        <v>20</v>
      </c>
      <c r="F10" s="304">
        <v>0</v>
      </c>
      <c r="G10" s="479" t="s">
        <v>3219</v>
      </c>
      <c r="H10" s="60" t="s">
        <v>139</v>
      </c>
      <c r="I10" s="58" t="s">
        <v>140</v>
      </c>
      <c r="J10" s="58"/>
      <c r="K10" s="249">
        <v>2781000</v>
      </c>
      <c r="L10" s="249">
        <v>2781000</v>
      </c>
      <c r="M10" s="249">
        <f t="shared" si="0"/>
        <v>0</v>
      </c>
      <c r="P10" s="275"/>
    </row>
    <row r="11" spans="1:16" ht="25.5">
      <c r="A11" s="302">
        <v>600</v>
      </c>
      <c r="B11" s="303">
        <v>100</v>
      </c>
      <c r="C11" s="303">
        <v>100</v>
      </c>
      <c r="D11" s="304">
        <v>400</v>
      </c>
      <c r="E11" s="304">
        <v>0</v>
      </c>
      <c r="F11" s="304">
        <v>0</v>
      </c>
      <c r="G11" s="479" t="s">
        <v>3220</v>
      </c>
      <c r="H11" s="60" t="s">
        <v>141</v>
      </c>
      <c r="I11" s="58" t="s">
        <v>142</v>
      </c>
      <c r="J11" s="58"/>
      <c r="K11" s="249">
        <v>0</v>
      </c>
      <c r="L11" s="249"/>
      <c r="M11" s="249">
        <f t="shared" si="0"/>
        <v>0</v>
      </c>
      <c r="P11" s="275"/>
    </row>
    <row r="12" spans="1:16" ht="25.5">
      <c r="A12" s="302">
        <v>600</v>
      </c>
      <c r="B12" s="303">
        <v>100</v>
      </c>
      <c r="C12" s="303">
        <v>200</v>
      </c>
      <c r="D12" s="303">
        <v>0</v>
      </c>
      <c r="E12" s="303">
        <v>0</v>
      </c>
      <c r="F12" s="303">
        <v>0</v>
      </c>
      <c r="G12" s="478" t="s">
        <v>3221</v>
      </c>
      <c r="H12" s="57" t="s">
        <v>143</v>
      </c>
      <c r="I12" s="58" t="s">
        <v>144</v>
      </c>
      <c r="J12" s="58"/>
      <c r="K12" s="250"/>
      <c r="L12" s="250"/>
      <c r="M12" s="250"/>
      <c r="P12" s="275"/>
    </row>
    <row r="13" spans="1:16">
      <c r="A13" s="302">
        <v>600</v>
      </c>
      <c r="B13" s="303">
        <v>100</v>
      </c>
      <c r="C13" s="303">
        <v>200</v>
      </c>
      <c r="D13" s="304">
        <v>300</v>
      </c>
      <c r="E13" s="304">
        <v>0</v>
      </c>
      <c r="F13" s="304">
        <v>0</v>
      </c>
      <c r="G13" s="479" t="s">
        <v>3222</v>
      </c>
      <c r="H13" s="60" t="s">
        <v>145</v>
      </c>
      <c r="I13" s="62"/>
      <c r="J13" s="58"/>
      <c r="K13" s="249">
        <v>0</v>
      </c>
      <c r="L13" s="249"/>
      <c r="M13" s="249">
        <f t="shared" si="0"/>
        <v>0</v>
      </c>
      <c r="P13" s="275"/>
    </row>
    <row r="14" spans="1:16">
      <c r="A14" s="302">
        <v>600</v>
      </c>
      <c r="B14" s="303">
        <v>200</v>
      </c>
      <c r="C14" s="303">
        <v>0</v>
      </c>
      <c r="D14" s="303">
        <v>0</v>
      </c>
      <c r="E14" s="303">
        <v>0</v>
      </c>
      <c r="F14" s="303">
        <v>0</v>
      </c>
      <c r="G14" s="478" t="s">
        <v>3223</v>
      </c>
      <c r="H14" s="57" t="s">
        <v>146</v>
      </c>
      <c r="I14" s="58" t="s">
        <v>147</v>
      </c>
      <c r="J14" s="58"/>
      <c r="K14" s="250"/>
      <c r="L14" s="250"/>
      <c r="M14" s="250"/>
      <c r="P14" s="275"/>
    </row>
    <row r="15" spans="1:16">
      <c r="A15" s="302">
        <v>600</v>
      </c>
      <c r="B15" s="303">
        <v>200</v>
      </c>
      <c r="C15" s="303">
        <v>100</v>
      </c>
      <c r="D15" s="303">
        <v>0</v>
      </c>
      <c r="E15" s="303">
        <v>0</v>
      </c>
      <c r="F15" s="303">
        <v>0</v>
      </c>
      <c r="G15" s="478" t="s">
        <v>3224</v>
      </c>
      <c r="H15" s="57" t="s">
        <v>148</v>
      </c>
      <c r="I15" s="58" t="s">
        <v>149</v>
      </c>
      <c r="J15" s="58"/>
      <c r="K15" s="250"/>
      <c r="L15" s="250"/>
      <c r="M15" s="250"/>
      <c r="P15" s="275"/>
    </row>
    <row r="16" spans="1:16">
      <c r="A16" s="302">
        <v>600</v>
      </c>
      <c r="B16" s="303">
        <v>200</v>
      </c>
      <c r="C16" s="303">
        <v>100</v>
      </c>
      <c r="D16" s="303">
        <v>100</v>
      </c>
      <c r="E16" s="303">
        <v>0</v>
      </c>
      <c r="F16" s="303">
        <v>0</v>
      </c>
      <c r="G16" s="478" t="s">
        <v>3225</v>
      </c>
      <c r="H16" s="57" t="s">
        <v>150</v>
      </c>
      <c r="I16" s="58" t="s">
        <v>151</v>
      </c>
      <c r="J16" s="58"/>
      <c r="K16" s="250"/>
      <c r="L16" s="250"/>
      <c r="M16" s="250"/>
      <c r="P16" s="275"/>
    </row>
    <row r="17" spans="1:16">
      <c r="A17" s="302">
        <v>600</v>
      </c>
      <c r="B17" s="303">
        <v>200</v>
      </c>
      <c r="C17" s="303">
        <v>100</v>
      </c>
      <c r="D17" s="303">
        <v>100</v>
      </c>
      <c r="E17" s="304">
        <v>10</v>
      </c>
      <c r="F17" s="304">
        <v>0</v>
      </c>
      <c r="G17" s="479" t="s">
        <v>3226</v>
      </c>
      <c r="H17" s="60" t="s">
        <v>152</v>
      </c>
      <c r="I17" s="62"/>
      <c r="J17" s="58"/>
      <c r="K17" s="249">
        <v>0</v>
      </c>
      <c r="L17" s="249"/>
      <c r="M17" s="249">
        <f t="shared" si="0"/>
        <v>0</v>
      </c>
      <c r="P17" s="275"/>
    </row>
    <row r="18" spans="1:16">
      <c r="A18" s="302">
        <v>600</v>
      </c>
      <c r="B18" s="303">
        <v>200</v>
      </c>
      <c r="C18" s="303">
        <v>100</v>
      </c>
      <c r="D18" s="303">
        <v>100</v>
      </c>
      <c r="E18" s="304">
        <v>20</v>
      </c>
      <c r="F18" s="304">
        <v>0</v>
      </c>
      <c r="G18" s="479" t="s">
        <v>3227</v>
      </c>
      <c r="H18" s="60" t="s">
        <v>153</v>
      </c>
      <c r="I18" s="62"/>
      <c r="J18" s="58"/>
      <c r="K18" s="249">
        <v>0</v>
      </c>
      <c r="L18" s="249"/>
      <c r="M18" s="249">
        <f t="shared" si="0"/>
        <v>0</v>
      </c>
      <c r="P18" s="275"/>
    </row>
    <row r="19" spans="1:16" ht="25.5">
      <c r="A19" s="302">
        <v>600</v>
      </c>
      <c r="B19" s="303">
        <v>200</v>
      </c>
      <c r="C19" s="303">
        <v>100</v>
      </c>
      <c r="D19" s="303">
        <v>100</v>
      </c>
      <c r="E19" s="304">
        <v>30</v>
      </c>
      <c r="F19" s="304">
        <v>0</v>
      </c>
      <c r="G19" s="479" t="s">
        <v>3228</v>
      </c>
      <c r="H19" s="60" t="s">
        <v>154</v>
      </c>
      <c r="I19" s="62"/>
      <c r="J19" s="58"/>
      <c r="K19" s="249">
        <v>0</v>
      </c>
      <c r="L19" s="249"/>
      <c r="M19" s="249">
        <f t="shared" si="0"/>
        <v>0</v>
      </c>
      <c r="P19" s="275"/>
    </row>
    <row r="20" spans="1:16" ht="25.5">
      <c r="A20" s="302">
        <v>600</v>
      </c>
      <c r="B20" s="303">
        <v>200</v>
      </c>
      <c r="C20" s="303">
        <v>100</v>
      </c>
      <c r="D20" s="303">
        <v>100</v>
      </c>
      <c r="E20" s="304">
        <v>40</v>
      </c>
      <c r="F20" s="304">
        <v>0</v>
      </c>
      <c r="G20" s="479" t="s">
        <v>3229</v>
      </c>
      <c r="H20" s="60" t="s">
        <v>155</v>
      </c>
      <c r="I20" s="62"/>
      <c r="J20" s="58"/>
      <c r="K20" s="249">
        <v>100000</v>
      </c>
      <c r="L20" s="249">
        <v>192319.15</v>
      </c>
      <c r="M20" s="249">
        <f t="shared" si="0"/>
        <v>-92319.15</v>
      </c>
      <c r="P20" s="275"/>
    </row>
    <row r="21" spans="1:16" ht="25.5">
      <c r="A21" s="302">
        <v>600</v>
      </c>
      <c r="B21" s="303">
        <v>200</v>
      </c>
      <c r="C21" s="303">
        <v>100</v>
      </c>
      <c r="D21" s="303">
        <v>100</v>
      </c>
      <c r="E21" s="304">
        <v>80</v>
      </c>
      <c r="F21" s="304">
        <v>0</v>
      </c>
      <c r="G21" s="479" t="s">
        <v>3230</v>
      </c>
      <c r="H21" s="60" t="s">
        <v>156</v>
      </c>
      <c r="I21" s="62"/>
      <c r="J21" s="58"/>
      <c r="K21" s="249">
        <v>3137034.84</v>
      </c>
      <c r="L21" s="249">
        <v>3107781.8</v>
      </c>
      <c r="M21" s="249">
        <f t="shared" si="0"/>
        <v>29253.040000000037</v>
      </c>
      <c r="P21" s="275"/>
    </row>
    <row r="22" spans="1:16" ht="25.5">
      <c r="A22" s="302">
        <v>600</v>
      </c>
      <c r="B22" s="303">
        <v>200</v>
      </c>
      <c r="C22" s="303">
        <v>100</v>
      </c>
      <c r="D22" s="303">
        <v>100</v>
      </c>
      <c r="E22" s="304">
        <v>90</v>
      </c>
      <c r="F22" s="304">
        <v>0</v>
      </c>
      <c r="G22" s="479" t="s">
        <v>3231</v>
      </c>
      <c r="H22" s="60" t="s">
        <v>157</v>
      </c>
      <c r="I22" s="62"/>
      <c r="J22" s="58"/>
      <c r="K22" s="249">
        <v>0</v>
      </c>
      <c r="L22" s="249"/>
      <c r="M22" s="249">
        <f t="shared" si="0"/>
        <v>0</v>
      </c>
      <c r="P22" s="275"/>
    </row>
    <row r="23" spans="1:16" ht="25.5">
      <c r="A23" s="302">
        <v>600</v>
      </c>
      <c r="B23" s="303">
        <v>200</v>
      </c>
      <c r="C23" s="303">
        <v>100</v>
      </c>
      <c r="D23" s="305">
        <v>200</v>
      </c>
      <c r="E23" s="305">
        <v>0</v>
      </c>
      <c r="F23" s="305">
        <v>0</v>
      </c>
      <c r="G23" s="480" t="s">
        <v>3232</v>
      </c>
      <c r="H23" s="296" t="s">
        <v>3233</v>
      </c>
      <c r="I23" s="58" t="s">
        <v>158</v>
      </c>
      <c r="J23" s="58"/>
      <c r="K23" s="249">
        <v>0</v>
      </c>
      <c r="L23" s="249"/>
      <c r="M23" s="249">
        <f t="shared" si="0"/>
        <v>0</v>
      </c>
      <c r="P23" s="275"/>
    </row>
    <row r="24" spans="1:16" ht="38.25">
      <c r="A24" s="302">
        <v>600</v>
      </c>
      <c r="B24" s="303">
        <v>200</v>
      </c>
      <c r="C24" s="303">
        <v>100</v>
      </c>
      <c r="D24" s="305">
        <v>300</v>
      </c>
      <c r="E24" s="305">
        <v>0</v>
      </c>
      <c r="F24" s="305">
        <v>0</v>
      </c>
      <c r="G24" s="480" t="s">
        <v>3234</v>
      </c>
      <c r="H24" s="296" t="s">
        <v>3235</v>
      </c>
      <c r="I24" s="58" t="s">
        <v>159</v>
      </c>
      <c r="J24" s="58"/>
      <c r="K24" s="249">
        <v>0</v>
      </c>
      <c r="L24" s="249"/>
      <c r="M24" s="249">
        <f t="shared" si="0"/>
        <v>0</v>
      </c>
      <c r="P24" s="275"/>
    </row>
    <row r="25" spans="1:16" ht="25.5">
      <c r="A25" s="302">
        <v>600</v>
      </c>
      <c r="B25" s="303">
        <v>200</v>
      </c>
      <c r="C25" s="303">
        <v>100</v>
      </c>
      <c r="D25" s="305">
        <v>400</v>
      </c>
      <c r="E25" s="305">
        <v>0</v>
      </c>
      <c r="F25" s="305">
        <v>0</v>
      </c>
      <c r="G25" s="480" t="s">
        <v>3236</v>
      </c>
      <c r="H25" s="60" t="s">
        <v>160</v>
      </c>
      <c r="I25" s="58" t="s">
        <v>161</v>
      </c>
      <c r="J25" s="58"/>
      <c r="K25" s="249">
        <v>310000</v>
      </c>
      <c r="L25" s="249"/>
      <c r="M25" s="249">
        <f t="shared" si="0"/>
        <v>310000</v>
      </c>
      <c r="P25" s="275"/>
    </row>
    <row r="26" spans="1:16" ht="25.5">
      <c r="A26" s="302">
        <v>600</v>
      </c>
      <c r="B26" s="303">
        <v>200</v>
      </c>
      <c r="C26" s="303">
        <v>200</v>
      </c>
      <c r="D26" s="303">
        <v>0</v>
      </c>
      <c r="E26" s="303">
        <v>0</v>
      </c>
      <c r="F26" s="303">
        <v>0</v>
      </c>
      <c r="G26" s="478" t="s">
        <v>3237</v>
      </c>
      <c r="H26" s="57" t="s">
        <v>162</v>
      </c>
      <c r="I26" s="58" t="s">
        <v>163</v>
      </c>
      <c r="J26" s="58"/>
      <c r="K26" s="250"/>
      <c r="L26" s="250"/>
      <c r="M26" s="250"/>
      <c r="P26" s="275"/>
    </row>
    <row r="27" spans="1:16" ht="25.5">
      <c r="A27" s="302">
        <v>600</v>
      </c>
      <c r="B27" s="303">
        <v>200</v>
      </c>
      <c r="C27" s="303">
        <v>200</v>
      </c>
      <c r="D27" s="305">
        <v>100</v>
      </c>
      <c r="E27" s="305">
        <v>0</v>
      </c>
      <c r="F27" s="305">
        <v>0</v>
      </c>
      <c r="G27" s="480" t="s">
        <v>3238</v>
      </c>
      <c r="H27" s="60" t="s">
        <v>164</v>
      </c>
      <c r="I27" s="58" t="s">
        <v>165</v>
      </c>
      <c r="J27" s="58" t="s">
        <v>1538</v>
      </c>
      <c r="K27" s="249">
        <v>0</v>
      </c>
      <c r="L27" s="249"/>
      <c r="M27" s="249">
        <f t="shared" si="0"/>
        <v>0</v>
      </c>
      <c r="P27" s="275"/>
    </row>
    <row r="28" spans="1:16" ht="25.5">
      <c r="A28" s="302">
        <v>600</v>
      </c>
      <c r="B28" s="303">
        <v>200</v>
      </c>
      <c r="C28" s="303">
        <v>200</v>
      </c>
      <c r="D28" s="305">
        <v>200</v>
      </c>
      <c r="E28" s="305">
        <v>0</v>
      </c>
      <c r="F28" s="305">
        <v>0</v>
      </c>
      <c r="G28" s="480" t="s">
        <v>3239</v>
      </c>
      <c r="H28" s="60" t="s">
        <v>166</v>
      </c>
      <c r="I28" s="58" t="s">
        <v>167</v>
      </c>
      <c r="J28" s="58" t="s">
        <v>1538</v>
      </c>
      <c r="K28" s="249">
        <v>0</v>
      </c>
      <c r="L28" s="249"/>
      <c r="M28" s="249">
        <f t="shared" si="0"/>
        <v>0</v>
      </c>
      <c r="P28" s="275"/>
    </row>
    <row r="29" spans="1:16" ht="25.5">
      <c r="A29" s="302">
        <v>600</v>
      </c>
      <c r="B29" s="303">
        <v>200</v>
      </c>
      <c r="C29" s="303">
        <v>300</v>
      </c>
      <c r="D29" s="303">
        <v>0</v>
      </c>
      <c r="E29" s="303">
        <v>0</v>
      </c>
      <c r="F29" s="303">
        <v>0</v>
      </c>
      <c r="G29" s="478" t="s">
        <v>3240</v>
      </c>
      <c r="H29" s="57" t="s">
        <v>168</v>
      </c>
      <c r="I29" s="58" t="s">
        <v>169</v>
      </c>
      <c r="J29" s="58"/>
      <c r="K29" s="250">
        <v>0</v>
      </c>
      <c r="L29" s="250"/>
      <c r="M29" s="250"/>
      <c r="P29" s="275"/>
    </row>
    <row r="30" spans="1:16">
      <c r="A30" s="302">
        <v>600</v>
      </c>
      <c r="B30" s="303">
        <v>200</v>
      </c>
      <c r="C30" s="303">
        <v>300</v>
      </c>
      <c r="D30" s="303">
        <v>50</v>
      </c>
      <c r="E30" s="303">
        <v>0</v>
      </c>
      <c r="F30" s="303">
        <v>0</v>
      </c>
      <c r="G30" s="478" t="s">
        <v>3241</v>
      </c>
      <c r="H30" s="60" t="s">
        <v>170</v>
      </c>
      <c r="I30" s="199" t="s">
        <v>171</v>
      </c>
      <c r="J30" s="58"/>
      <c r="K30" s="251">
        <v>0</v>
      </c>
      <c r="L30" s="251">
        <v>59001.279999999999</v>
      </c>
      <c r="M30" s="251">
        <f t="shared" si="0"/>
        <v>-59001.279999999999</v>
      </c>
      <c r="P30" s="275"/>
    </row>
    <row r="31" spans="1:16">
      <c r="A31" s="302">
        <v>600</v>
      </c>
      <c r="B31" s="303">
        <v>200</v>
      </c>
      <c r="C31" s="303">
        <v>300</v>
      </c>
      <c r="D31" s="303">
        <v>100</v>
      </c>
      <c r="E31" s="303">
        <v>0</v>
      </c>
      <c r="F31" s="303">
        <v>0</v>
      </c>
      <c r="G31" s="478" t="s">
        <v>3242</v>
      </c>
      <c r="H31" s="57" t="s">
        <v>172</v>
      </c>
      <c r="I31" s="58" t="s">
        <v>173</v>
      </c>
      <c r="J31" s="58"/>
      <c r="K31" s="250">
        <v>0</v>
      </c>
      <c r="L31" s="250"/>
      <c r="M31" s="250"/>
      <c r="P31" s="275"/>
    </row>
    <row r="32" spans="1:16">
      <c r="A32" s="302">
        <v>600</v>
      </c>
      <c r="B32" s="303">
        <v>200</v>
      </c>
      <c r="C32" s="303">
        <v>300</v>
      </c>
      <c r="D32" s="303">
        <v>100</v>
      </c>
      <c r="E32" s="304">
        <v>10</v>
      </c>
      <c r="F32" s="304">
        <v>0</v>
      </c>
      <c r="G32" s="479" t="s">
        <v>3243</v>
      </c>
      <c r="H32" s="60" t="s">
        <v>174</v>
      </c>
      <c r="I32" s="62"/>
      <c r="J32" s="58"/>
      <c r="K32" s="249">
        <v>0</v>
      </c>
      <c r="L32" s="249"/>
      <c r="M32" s="249">
        <f t="shared" si="0"/>
        <v>0</v>
      </c>
      <c r="P32" s="275"/>
    </row>
    <row r="33" spans="1:16">
      <c r="A33" s="302">
        <v>600</v>
      </c>
      <c r="B33" s="303">
        <v>200</v>
      </c>
      <c r="C33" s="303">
        <v>300</v>
      </c>
      <c r="D33" s="303">
        <v>100</v>
      </c>
      <c r="E33" s="304">
        <v>20</v>
      </c>
      <c r="F33" s="304">
        <v>0</v>
      </c>
      <c r="G33" s="479" t="s">
        <v>3244</v>
      </c>
      <c r="H33" s="60" t="s">
        <v>175</v>
      </c>
      <c r="I33" s="62"/>
      <c r="J33" s="58"/>
      <c r="K33" s="249">
        <v>0</v>
      </c>
      <c r="L33" s="249"/>
      <c r="M33" s="249">
        <f t="shared" si="0"/>
        <v>0</v>
      </c>
      <c r="P33" s="275"/>
    </row>
    <row r="34" spans="1:16" ht="25.5">
      <c r="A34" s="302">
        <v>600</v>
      </c>
      <c r="B34" s="303">
        <v>200</v>
      </c>
      <c r="C34" s="303">
        <v>300</v>
      </c>
      <c r="D34" s="303">
        <v>100</v>
      </c>
      <c r="E34" s="304">
        <v>30</v>
      </c>
      <c r="F34" s="304">
        <v>0</v>
      </c>
      <c r="G34" s="479" t="s">
        <v>3245</v>
      </c>
      <c r="H34" s="60" t="s">
        <v>176</v>
      </c>
      <c r="I34" s="62"/>
      <c r="J34" s="58"/>
      <c r="K34" s="249">
        <v>0</v>
      </c>
      <c r="L34" s="249"/>
      <c r="M34" s="249">
        <f t="shared" si="0"/>
        <v>0</v>
      </c>
      <c r="P34" s="275"/>
    </row>
    <row r="35" spans="1:16">
      <c r="A35" s="302">
        <v>600</v>
      </c>
      <c r="B35" s="303">
        <v>200</v>
      </c>
      <c r="C35" s="303">
        <v>300</v>
      </c>
      <c r="D35" s="303">
        <v>100</v>
      </c>
      <c r="E35" s="304">
        <v>40</v>
      </c>
      <c r="F35" s="304">
        <v>0</v>
      </c>
      <c r="G35" s="479" t="s">
        <v>3246</v>
      </c>
      <c r="H35" s="60" t="s">
        <v>177</v>
      </c>
      <c r="I35" s="62"/>
      <c r="J35" s="58"/>
      <c r="K35" s="249">
        <v>0</v>
      </c>
      <c r="L35" s="249"/>
      <c r="M35" s="249">
        <f t="shared" si="0"/>
        <v>0</v>
      </c>
      <c r="P35" s="275"/>
    </row>
    <row r="36" spans="1:16" ht="25.5">
      <c r="A36" s="302">
        <v>600</v>
      </c>
      <c r="B36" s="303">
        <v>200</v>
      </c>
      <c r="C36" s="303">
        <v>300</v>
      </c>
      <c r="D36" s="303">
        <v>100</v>
      </c>
      <c r="E36" s="304">
        <v>80</v>
      </c>
      <c r="F36" s="306">
        <v>0</v>
      </c>
      <c r="G36" s="479" t="s">
        <v>3247</v>
      </c>
      <c r="H36" s="60" t="s">
        <v>178</v>
      </c>
      <c r="I36" s="62"/>
      <c r="J36" s="58"/>
      <c r="K36" s="249">
        <v>0</v>
      </c>
      <c r="L36" s="249"/>
      <c r="M36" s="249">
        <f t="shared" si="0"/>
        <v>0</v>
      </c>
      <c r="P36" s="275"/>
    </row>
    <row r="37" spans="1:16" ht="38.25">
      <c r="A37" s="302">
        <v>600</v>
      </c>
      <c r="B37" s="303">
        <v>200</v>
      </c>
      <c r="C37" s="303">
        <v>300</v>
      </c>
      <c r="D37" s="303">
        <v>100</v>
      </c>
      <c r="E37" s="304">
        <v>90</v>
      </c>
      <c r="F37" s="304">
        <v>0</v>
      </c>
      <c r="G37" s="479" t="s">
        <v>3248</v>
      </c>
      <c r="H37" s="60" t="s">
        <v>179</v>
      </c>
      <c r="I37" s="62"/>
      <c r="J37" s="58"/>
      <c r="K37" s="249">
        <v>0</v>
      </c>
      <c r="L37" s="249"/>
      <c r="M37" s="249">
        <f t="shared" si="0"/>
        <v>0</v>
      </c>
      <c r="P37" s="275"/>
    </row>
    <row r="38" spans="1:16" ht="25.5">
      <c r="A38" s="302">
        <v>600</v>
      </c>
      <c r="B38" s="303">
        <v>200</v>
      </c>
      <c r="C38" s="303">
        <v>300</v>
      </c>
      <c r="D38" s="303">
        <v>200</v>
      </c>
      <c r="E38" s="305">
        <v>0</v>
      </c>
      <c r="F38" s="305">
        <v>0</v>
      </c>
      <c r="G38" s="480" t="s">
        <v>3249</v>
      </c>
      <c r="H38" s="60" t="s">
        <v>180</v>
      </c>
      <c r="I38" s="58" t="s">
        <v>181</v>
      </c>
      <c r="J38" s="58"/>
      <c r="K38" s="249">
        <v>0</v>
      </c>
      <c r="L38" s="249"/>
      <c r="M38" s="249">
        <f t="shared" si="0"/>
        <v>0</v>
      </c>
      <c r="P38" s="275"/>
    </row>
    <row r="39" spans="1:16" ht="25.5">
      <c r="A39" s="302">
        <v>600</v>
      </c>
      <c r="B39" s="303">
        <v>200</v>
      </c>
      <c r="C39" s="303">
        <v>300</v>
      </c>
      <c r="D39" s="303">
        <v>300</v>
      </c>
      <c r="E39" s="305">
        <v>0</v>
      </c>
      <c r="F39" s="305">
        <v>0</v>
      </c>
      <c r="G39" s="480" t="s">
        <v>3250</v>
      </c>
      <c r="H39" s="60" t="s">
        <v>182</v>
      </c>
      <c r="I39" s="58" t="s">
        <v>183</v>
      </c>
      <c r="J39" s="58"/>
      <c r="K39" s="249">
        <v>0</v>
      </c>
      <c r="L39" s="249"/>
      <c r="M39" s="249">
        <f t="shared" si="0"/>
        <v>0</v>
      </c>
      <c r="P39" s="275"/>
    </row>
    <row r="40" spans="1:16" ht="51">
      <c r="A40" s="302">
        <v>600</v>
      </c>
      <c r="B40" s="303">
        <v>200</v>
      </c>
      <c r="C40" s="303">
        <v>300</v>
      </c>
      <c r="D40" s="305">
        <v>400</v>
      </c>
      <c r="E40" s="305">
        <v>0</v>
      </c>
      <c r="F40" s="305">
        <v>0</v>
      </c>
      <c r="G40" s="480" t="s">
        <v>3251</v>
      </c>
      <c r="H40" s="60" t="s">
        <v>184</v>
      </c>
      <c r="I40" s="58" t="s">
        <v>185</v>
      </c>
      <c r="J40" s="58"/>
      <c r="K40" s="249">
        <v>0</v>
      </c>
      <c r="L40" s="249"/>
      <c r="M40" s="249">
        <f t="shared" si="0"/>
        <v>0</v>
      </c>
      <c r="P40" s="275"/>
    </row>
    <row r="41" spans="1:16">
      <c r="A41" s="302">
        <v>600</v>
      </c>
      <c r="B41" s="303">
        <v>300</v>
      </c>
      <c r="C41" s="303">
        <v>0</v>
      </c>
      <c r="D41" s="303">
        <v>0</v>
      </c>
      <c r="E41" s="303">
        <v>0</v>
      </c>
      <c r="F41" s="303">
        <v>0</v>
      </c>
      <c r="G41" s="478" t="s">
        <v>3252</v>
      </c>
      <c r="H41" s="57" t="s">
        <v>186</v>
      </c>
      <c r="I41" s="58" t="s">
        <v>187</v>
      </c>
      <c r="J41" s="58"/>
      <c r="K41" s="250">
        <v>0</v>
      </c>
      <c r="L41" s="250"/>
      <c r="M41" s="250"/>
      <c r="P41" s="275"/>
    </row>
    <row r="42" spans="1:16" ht="25.5">
      <c r="A42" s="302">
        <v>600</v>
      </c>
      <c r="B42" s="303">
        <v>300</v>
      </c>
      <c r="C42" s="305">
        <v>100</v>
      </c>
      <c r="D42" s="305">
        <v>0</v>
      </c>
      <c r="E42" s="305">
        <v>0</v>
      </c>
      <c r="F42" s="305">
        <v>0</v>
      </c>
      <c r="G42" s="480" t="s">
        <v>3253</v>
      </c>
      <c r="H42" s="60" t="s">
        <v>188</v>
      </c>
      <c r="I42" s="58" t="s">
        <v>189</v>
      </c>
      <c r="J42" s="58"/>
      <c r="K42" s="249">
        <v>0</v>
      </c>
      <c r="L42" s="249"/>
      <c r="M42" s="249">
        <f t="shared" si="0"/>
        <v>0</v>
      </c>
      <c r="P42" s="275"/>
    </row>
    <row r="43" spans="1:16" ht="25.5">
      <c r="A43" s="302">
        <v>600</v>
      </c>
      <c r="B43" s="303">
        <v>300</v>
      </c>
      <c r="C43" s="305">
        <v>200</v>
      </c>
      <c r="D43" s="305">
        <v>0</v>
      </c>
      <c r="E43" s="305">
        <v>0</v>
      </c>
      <c r="F43" s="305">
        <v>0</v>
      </c>
      <c r="G43" s="480" t="s">
        <v>3254</v>
      </c>
      <c r="H43" s="60" t="s">
        <v>190</v>
      </c>
      <c r="I43" s="58" t="s">
        <v>191</v>
      </c>
      <c r="J43" s="58"/>
      <c r="K43" s="249">
        <v>0</v>
      </c>
      <c r="L43" s="249"/>
      <c r="M43" s="249">
        <f t="shared" si="0"/>
        <v>0</v>
      </c>
      <c r="P43" s="275"/>
    </row>
    <row r="44" spans="1:16" ht="25.5">
      <c r="A44" s="302">
        <v>600</v>
      </c>
      <c r="B44" s="303">
        <v>300</v>
      </c>
      <c r="C44" s="303">
        <v>300</v>
      </c>
      <c r="D44" s="303">
        <v>0</v>
      </c>
      <c r="E44" s="303">
        <v>0</v>
      </c>
      <c r="F44" s="303">
        <v>0</v>
      </c>
      <c r="G44" s="478" t="s">
        <v>3255</v>
      </c>
      <c r="H44" s="57" t="s">
        <v>192</v>
      </c>
      <c r="I44" s="58" t="s">
        <v>193</v>
      </c>
      <c r="J44" s="58"/>
      <c r="K44" s="252">
        <v>0</v>
      </c>
      <c r="L44" s="252"/>
      <c r="M44" s="252"/>
      <c r="P44" s="275"/>
    </row>
    <row r="45" spans="1:16">
      <c r="A45" s="302">
        <v>600</v>
      </c>
      <c r="B45" s="303">
        <v>300</v>
      </c>
      <c r="C45" s="303">
        <v>300</v>
      </c>
      <c r="D45" s="304">
        <v>100</v>
      </c>
      <c r="E45" s="304">
        <v>0</v>
      </c>
      <c r="F45" s="304">
        <v>0</v>
      </c>
      <c r="G45" s="479" t="s">
        <v>3256</v>
      </c>
      <c r="H45" s="60" t="s">
        <v>194</v>
      </c>
      <c r="I45" s="62"/>
      <c r="J45" s="58"/>
      <c r="K45" s="249">
        <v>0</v>
      </c>
      <c r="L45" s="249"/>
      <c r="M45" s="249">
        <f t="shared" si="0"/>
        <v>0</v>
      </c>
      <c r="P45" s="275"/>
    </row>
    <row r="46" spans="1:16">
      <c r="A46" s="302">
        <v>600</v>
      </c>
      <c r="B46" s="303">
        <v>300</v>
      </c>
      <c r="C46" s="303">
        <v>300</v>
      </c>
      <c r="D46" s="304">
        <v>900</v>
      </c>
      <c r="E46" s="304">
        <v>0</v>
      </c>
      <c r="F46" s="304">
        <v>0</v>
      </c>
      <c r="G46" s="479" t="s">
        <v>3257</v>
      </c>
      <c r="H46" s="60" t="s">
        <v>195</v>
      </c>
      <c r="I46" s="62"/>
      <c r="J46" s="58"/>
      <c r="K46" s="249">
        <v>0</v>
      </c>
      <c r="L46" s="249"/>
      <c r="M46" s="249">
        <f t="shared" si="0"/>
        <v>0</v>
      </c>
      <c r="P46" s="275"/>
    </row>
    <row r="47" spans="1:16">
      <c r="A47" s="302">
        <v>600</v>
      </c>
      <c r="B47" s="303">
        <v>300</v>
      </c>
      <c r="C47" s="305">
        <v>400</v>
      </c>
      <c r="D47" s="305">
        <v>0</v>
      </c>
      <c r="E47" s="305">
        <v>0</v>
      </c>
      <c r="F47" s="305">
        <v>0</v>
      </c>
      <c r="G47" s="480" t="s">
        <v>3258</v>
      </c>
      <c r="H47" s="60" t="s">
        <v>196</v>
      </c>
      <c r="I47" s="58" t="s">
        <v>197</v>
      </c>
      <c r="J47" s="58"/>
      <c r="K47" s="249">
        <v>0</v>
      </c>
      <c r="L47" s="249"/>
      <c r="M47" s="249">
        <f t="shared" si="0"/>
        <v>0</v>
      </c>
      <c r="P47" s="275"/>
    </row>
    <row r="48" spans="1:16">
      <c r="A48" s="302">
        <v>600</v>
      </c>
      <c r="B48" s="305">
        <v>400</v>
      </c>
      <c r="C48" s="305">
        <v>0</v>
      </c>
      <c r="D48" s="305">
        <v>0</v>
      </c>
      <c r="E48" s="305">
        <v>0</v>
      </c>
      <c r="F48" s="305">
        <v>0</v>
      </c>
      <c r="G48" s="480" t="s">
        <v>3259</v>
      </c>
      <c r="H48" s="60" t="s">
        <v>198</v>
      </c>
      <c r="I48" s="58" t="s">
        <v>199</v>
      </c>
      <c r="J48" s="58"/>
      <c r="K48" s="249">
        <v>0</v>
      </c>
      <c r="L48" s="249"/>
      <c r="M48" s="249">
        <f t="shared" si="0"/>
        <v>0</v>
      </c>
      <c r="P48" s="275"/>
    </row>
    <row r="49" spans="1:16" ht="25.5">
      <c r="A49" s="300">
        <v>610</v>
      </c>
      <c r="B49" s="301">
        <v>0</v>
      </c>
      <c r="C49" s="301">
        <v>0</v>
      </c>
      <c r="D49" s="301">
        <v>0</v>
      </c>
      <c r="E49" s="301">
        <v>0</v>
      </c>
      <c r="F49" s="301">
        <v>0</v>
      </c>
      <c r="G49" s="477">
        <v>610</v>
      </c>
      <c r="H49" s="55" t="s">
        <v>200</v>
      </c>
      <c r="I49" s="56" t="s">
        <v>201</v>
      </c>
      <c r="J49" s="58"/>
      <c r="K49" s="252">
        <v>0</v>
      </c>
      <c r="L49" s="252"/>
      <c r="M49" s="252"/>
      <c r="P49" s="275"/>
    </row>
    <row r="50" spans="1:16" ht="38.25">
      <c r="A50" s="302">
        <v>610</v>
      </c>
      <c r="B50" s="305">
        <v>100</v>
      </c>
      <c r="C50" s="305">
        <v>0</v>
      </c>
      <c r="D50" s="305">
        <v>0</v>
      </c>
      <c r="E50" s="305">
        <v>0</v>
      </c>
      <c r="F50" s="305">
        <v>0</v>
      </c>
      <c r="G50" s="480" t="s">
        <v>3260</v>
      </c>
      <c r="H50" s="60" t="s">
        <v>202</v>
      </c>
      <c r="I50" s="58" t="s">
        <v>203</v>
      </c>
      <c r="J50" s="58"/>
      <c r="K50" s="249">
        <v>0</v>
      </c>
      <c r="L50" s="249"/>
      <c r="M50" s="249">
        <f t="shared" si="0"/>
        <v>0</v>
      </c>
      <c r="P50" s="275"/>
    </row>
    <row r="51" spans="1:16" ht="25.5">
      <c r="A51" s="302">
        <v>610</v>
      </c>
      <c r="B51" s="305">
        <v>200</v>
      </c>
      <c r="C51" s="305">
        <v>0</v>
      </c>
      <c r="D51" s="305">
        <v>0</v>
      </c>
      <c r="E51" s="305">
        <v>0</v>
      </c>
      <c r="F51" s="305">
        <v>0</v>
      </c>
      <c r="G51" s="480" t="s">
        <v>3261</v>
      </c>
      <c r="H51" s="60" t="s">
        <v>204</v>
      </c>
      <c r="I51" s="58" t="s">
        <v>205</v>
      </c>
      <c r="J51" s="58"/>
      <c r="K51" s="249">
        <v>0</v>
      </c>
      <c r="L51" s="249"/>
      <c r="M51" s="249">
        <f t="shared" si="0"/>
        <v>0</v>
      </c>
      <c r="P51" s="275"/>
    </row>
    <row r="52" spans="1:16" ht="25.5">
      <c r="A52" s="300">
        <v>620</v>
      </c>
      <c r="B52" s="301">
        <v>0</v>
      </c>
      <c r="C52" s="301">
        <v>0</v>
      </c>
      <c r="D52" s="301">
        <v>0</v>
      </c>
      <c r="E52" s="301">
        <v>0</v>
      </c>
      <c r="F52" s="301">
        <v>0</v>
      </c>
      <c r="G52" s="477">
        <v>620</v>
      </c>
      <c r="H52" s="55" t="s">
        <v>206</v>
      </c>
      <c r="I52" s="73" t="s">
        <v>207</v>
      </c>
      <c r="J52" s="58"/>
      <c r="K52" s="274">
        <v>0</v>
      </c>
      <c r="L52" s="274"/>
      <c r="M52" s="274"/>
      <c r="P52" s="275"/>
    </row>
    <row r="53" spans="1:16" ht="38.25">
      <c r="A53" s="302">
        <v>620</v>
      </c>
      <c r="B53" s="305">
        <v>50</v>
      </c>
      <c r="C53" s="305">
        <v>0</v>
      </c>
      <c r="D53" s="305">
        <v>0</v>
      </c>
      <c r="E53" s="305">
        <v>0</v>
      </c>
      <c r="F53" s="305">
        <v>0</v>
      </c>
      <c r="G53" s="480" t="s">
        <v>3262</v>
      </c>
      <c r="H53" s="60" t="s">
        <v>208</v>
      </c>
      <c r="I53" s="184" t="s">
        <v>209</v>
      </c>
      <c r="J53" s="58"/>
      <c r="K53" s="256">
        <v>0</v>
      </c>
      <c r="L53" s="256">
        <v>212588.15</v>
      </c>
      <c r="M53" s="256">
        <f t="shared" si="0"/>
        <v>-212588.15</v>
      </c>
      <c r="P53" s="275"/>
    </row>
    <row r="54" spans="1:16" ht="38.25">
      <c r="A54" s="302">
        <v>620</v>
      </c>
      <c r="B54" s="305">
        <v>100</v>
      </c>
      <c r="C54" s="305">
        <v>0</v>
      </c>
      <c r="D54" s="305">
        <v>0</v>
      </c>
      <c r="E54" s="305">
        <v>0</v>
      </c>
      <c r="F54" s="305">
        <v>0</v>
      </c>
      <c r="G54" s="480" t="s">
        <v>3263</v>
      </c>
      <c r="H54" s="60" t="s">
        <v>210</v>
      </c>
      <c r="I54" s="58" t="s">
        <v>211</v>
      </c>
      <c r="J54" s="58"/>
      <c r="K54" s="249">
        <v>0</v>
      </c>
      <c r="L54" s="249">
        <v>0</v>
      </c>
      <c r="M54" s="249">
        <f t="shared" si="0"/>
        <v>0</v>
      </c>
      <c r="P54" s="275"/>
    </row>
    <row r="55" spans="1:16" ht="38.25">
      <c r="A55" s="302">
        <v>620</v>
      </c>
      <c r="B55" s="305">
        <v>200</v>
      </c>
      <c r="C55" s="305">
        <v>0</v>
      </c>
      <c r="D55" s="305">
        <v>0</v>
      </c>
      <c r="E55" s="305">
        <v>0</v>
      </c>
      <c r="F55" s="305">
        <v>0</v>
      </c>
      <c r="G55" s="480" t="s">
        <v>3264</v>
      </c>
      <c r="H55" s="60" t="s">
        <v>212</v>
      </c>
      <c r="I55" s="58" t="s">
        <v>213</v>
      </c>
      <c r="J55" s="58"/>
      <c r="K55" s="249">
        <v>25000</v>
      </c>
      <c r="L55" s="249">
        <v>291085.45</v>
      </c>
      <c r="M55" s="249">
        <f t="shared" si="0"/>
        <v>-266085.45</v>
      </c>
      <c r="P55" s="275"/>
    </row>
    <row r="56" spans="1:16" ht="25.5">
      <c r="A56" s="302">
        <v>620</v>
      </c>
      <c r="B56" s="305">
        <v>300</v>
      </c>
      <c r="C56" s="305">
        <v>0</v>
      </c>
      <c r="D56" s="305">
        <v>0</v>
      </c>
      <c r="E56" s="305">
        <v>0</v>
      </c>
      <c r="F56" s="305">
        <v>0</v>
      </c>
      <c r="G56" s="480" t="s">
        <v>3265</v>
      </c>
      <c r="H56" s="60" t="s">
        <v>214</v>
      </c>
      <c r="I56" s="58" t="s">
        <v>215</v>
      </c>
      <c r="J56" s="58"/>
      <c r="K56" s="249">
        <v>0</v>
      </c>
      <c r="L56" s="249"/>
      <c r="M56" s="249">
        <f t="shared" si="0"/>
        <v>0</v>
      </c>
      <c r="P56" s="275"/>
    </row>
    <row r="57" spans="1:16" ht="25.5">
      <c r="A57" s="302">
        <v>620</v>
      </c>
      <c r="B57" s="305">
        <v>400</v>
      </c>
      <c r="C57" s="305">
        <v>0</v>
      </c>
      <c r="D57" s="305">
        <v>0</v>
      </c>
      <c r="E57" s="305">
        <v>0</v>
      </c>
      <c r="F57" s="305">
        <v>0</v>
      </c>
      <c r="G57" s="480" t="s">
        <v>3266</v>
      </c>
      <c r="H57" s="60" t="s">
        <v>216</v>
      </c>
      <c r="I57" s="58" t="s">
        <v>217</v>
      </c>
      <c r="J57" s="58"/>
      <c r="K57" s="249">
        <v>0</v>
      </c>
      <c r="L57" s="249"/>
      <c r="M57" s="249">
        <f t="shared" si="0"/>
        <v>0</v>
      </c>
      <c r="P57" s="275"/>
    </row>
    <row r="58" spans="1:16" ht="25.5">
      <c r="A58" s="300">
        <v>630</v>
      </c>
      <c r="B58" s="301">
        <v>0</v>
      </c>
      <c r="C58" s="301">
        <v>0</v>
      </c>
      <c r="D58" s="301">
        <v>0</v>
      </c>
      <c r="E58" s="301">
        <v>0</v>
      </c>
      <c r="F58" s="301">
        <v>0</v>
      </c>
      <c r="G58" s="477">
        <v>630</v>
      </c>
      <c r="H58" s="55" t="s">
        <v>23</v>
      </c>
      <c r="I58" s="56" t="s">
        <v>218</v>
      </c>
      <c r="J58" s="58"/>
      <c r="K58" s="252">
        <v>0</v>
      </c>
      <c r="L58" s="252"/>
      <c r="M58" s="252"/>
      <c r="P58" s="275"/>
    </row>
    <row r="59" spans="1:16" ht="25.5">
      <c r="A59" s="302">
        <v>630</v>
      </c>
      <c r="B59" s="303">
        <v>100</v>
      </c>
      <c r="C59" s="303">
        <v>0</v>
      </c>
      <c r="D59" s="303">
        <v>0</v>
      </c>
      <c r="E59" s="303">
        <v>0</v>
      </c>
      <c r="F59" s="303">
        <v>0</v>
      </c>
      <c r="G59" s="478" t="s">
        <v>3267</v>
      </c>
      <c r="H59" s="57" t="s">
        <v>219</v>
      </c>
      <c r="I59" s="58" t="s">
        <v>220</v>
      </c>
      <c r="J59" s="58"/>
      <c r="K59" s="250">
        <v>0</v>
      </c>
      <c r="L59" s="250">
        <v>0</v>
      </c>
      <c r="M59" s="250"/>
      <c r="P59" s="275"/>
    </row>
    <row r="60" spans="1:16" ht="38.25">
      <c r="A60" s="302">
        <v>630</v>
      </c>
      <c r="B60" s="303">
        <v>100</v>
      </c>
      <c r="C60" s="303">
        <v>100</v>
      </c>
      <c r="D60" s="303">
        <v>0</v>
      </c>
      <c r="E60" s="303">
        <v>0</v>
      </c>
      <c r="F60" s="303">
        <v>0</v>
      </c>
      <c r="G60" s="478" t="s">
        <v>3268</v>
      </c>
      <c r="H60" s="57" t="s">
        <v>221</v>
      </c>
      <c r="I60" s="58" t="s">
        <v>222</v>
      </c>
      <c r="J60" s="58" t="s">
        <v>1538</v>
      </c>
      <c r="K60" s="250">
        <v>0</v>
      </c>
      <c r="L60" s="250">
        <v>0</v>
      </c>
      <c r="M60" s="250"/>
      <c r="P60" s="275"/>
    </row>
    <row r="61" spans="1:16">
      <c r="A61" s="302">
        <v>630</v>
      </c>
      <c r="B61" s="303">
        <v>100</v>
      </c>
      <c r="C61" s="303">
        <v>100</v>
      </c>
      <c r="D61" s="303">
        <v>100</v>
      </c>
      <c r="E61" s="303">
        <v>0</v>
      </c>
      <c r="F61" s="303">
        <v>0</v>
      </c>
      <c r="G61" s="478" t="s">
        <v>3269</v>
      </c>
      <c r="H61" s="57" t="s">
        <v>223</v>
      </c>
      <c r="I61" s="58" t="s">
        <v>224</v>
      </c>
      <c r="J61" s="58" t="s">
        <v>1538</v>
      </c>
      <c r="K61" s="250">
        <v>0</v>
      </c>
      <c r="L61" s="250">
        <v>0</v>
      </c>
      <c r="M61" s="250"/>
      <c r="P61" s="275"/>
    </row>
    <row r="62" spans="1:16" ht="25.5">
      <c r="A62" s="302">
        <v>630</v>
      </c>
      <c r="B62" s="303">
        <v>100</v>
      </c>
      <c r="C62" s="303">
        <v>100</v>
      </c>
      <c r="D62" s="303">
        <v>100</v>
      </c>
      <c r="E62" s="303">
        <v>10</v>
      </c>
      <c r="F62" s="303">
        <v>0</v>
      </c>
      <c r="G62" s="478" t="s">
        <v>3270</v>
      </c>
      <c r="H62" s="60" t="s">
        <v>225</v>
      </c>
      <c r="I62" s="58"/>
      <c r="J62" s="58" t="s">
        <v>1538</v>
      </c>
      <c r="K62" s="253">
        <v>0</v>
      </c>
      <c r="L62" s="253">
        <v>0</v>
      </c>
      <c r="M62" s="253">
        <f t="shared" si="0"/>
        <v>0</v>
      </c>
      <c r="P62" s="275"/>
    </row>
    <row r="63" spans="1:16" ht="25.5">
      <c r="A63" s="302">
        <v>630</v>
      </c>
      <c r="B63" s="303">
        <v>100</v>
      </c>
      <c r="C63" s="303">
        <v>100</v>
      </c>
      <c r="D63" s="303">
        <v>100</v>
      </c>
      <c r="E63" s="303">
        <v>20</v>
      </c>
      <c r="F63" s="303">
        <v>0</v>
      </c>
      <c r="G63" s="478" t="s">
        <v>3271</v>
      </c>
      <c r="H63" s="60" t="s">
        <v>226</v>
      </c>
      <c r="I63" s="58"/>
      <c r="J63" s="58" t="s">
        <v>1538</v>
      </c>
      <c r="K63" s="253">
        <v>0</v>
      </c>
      <c r="L63" s="253">
        <v>0</v>
      </c>
      <c r="M63" s="253">
        <f t="shared" si="0"/>
        <v>0</v>
      </c>
      <c r="P63" s="275"/>
    </row>
    <row r="64" spans="1:16">
      <c r="A64" s="302">
        <v>630</v>
      </c>
      <c r="B64" s="303">
        <v>100</v>
      </c>
      <c r="C64" s="303">
        <v>100</v>
      </c>
      <c r="D64" s="303">
        <v>200</v>
      </c>
      <c r="E64" s="303">
        <v>0</v>
      </c>
      <c r="F64" s="303">
        <v>0</v>
      </c>
      <c r="G64" s="478" t="s">
        <v>3272</v>
      </c>
      <c r="H64" s="57" t="s">
        <v>227</v>
      </c>
      <c r="I64" s="58" t="s">
        <v>228</v>
      </c>
      <c r="J64" s="58" t="s">
        <v>1538</v>
      </c>
      <c r="K64" s="250">
        <v>0</v>
      </c>
      <c r="L64" s="250">
        <v>0</v>
      </c>
      <c r="M64" s="250"/>
      <c r="P64" s="275"/>
    </row>
    <row r="65" spans="1:16" ht="25.5">
      <c r="A65" s="302">
        <v>630</v>
      </c>
      <c r="B65" s="303">
        <v>100</v>
      </c>
      <c r="C65" s="303">
        <v>100</v>
      </c>
      <c r="D65" s="303">
        <v>200</v>
      </c>
      <c r="E65" s="304">
        <v>10</v>
      </c>
      <c r="F65" s="304">
        <v>0</v>
      </c>
      <c r="G65" s="479" t="s">
        <v>3273</v>
      </c>
      <c r="H65" s="60" t="s">
        <v>229</v>
      </c>
      <c r="I65" s="62"/>
      <c r="J65" s="58" t="s">
        <v>1538</v>
      </c>
      <c r="K65" s="249">
        <v>0</v>
      </c>
      <c r="L65" s="249">
        <v>0</v>
      </c>
      <c r="M65" s="249">
        <f t="shared" si="0"/>
        <v>0</v>
      </c>
      <c r="P65" s="275"/>
    </row>
    <row r="66" spans="1:16" ht="25.5">
      <c r="A66" s="302">
        <v>630</v>
      </c>
      <c r="B66" s="303">
        <v>100</v>
      </c>
      <c r="C66" s="303">
        <v>100</v>
      </c>
      <c r="D66" s="303">
        <v>200</v>
      </c>
      <c r="E66" s="304">
        <v>20</v>
      </c>
      <c r="F66" s="304">
        <v>0</v>
      </c>
      <c r="G66" s="479" t="s">
        <v>3274</v>
      </c>
      <c r="H66" s="60" t="s">
        <v>230</v>
      </c>
      <c r="I66" s="62"/>
      <c r="J66" s="58" t="s">
        <v>1538</v>
      </c>
      <c r="K66" s="249">
        <v>0</v>
      </c>
      <c r="L66" s="249">
        <v>0</v>
      </c>
      <c r="M66" s="249">
        <f t="shared" si="0"/>
        <v>0</v>
      </c>
      <c r="P66" s="275"/>
    </row>
    <row r="67" spans="1:16">
      <c r="A67" s="302">
        <v>630</v>
      </c>
      <c r="B67" s="303">
        <v>100</v>
      </c>
      <c r="C67" s="303">
        <v>100</v>
      </c>
      <c r="D67" s="303">
        <v>250</v>
      </c>
      <c r="E67" s="303">
        <v>0</v>
      </c>
      <c r="F67" s="303">
        <v>0</v>
      </c>
      <c r="G67" s="478" t="s">
        <v>3275</v>
      </c>
      <c r="H67" s="57" t="s">
        <v>2106</v>
      </c>
      <c r="I67" s="58" t="s">
        <v>231</v>
      </c>
      <c r="J67" s="58" t="s">
        <v>1538</v>
      </c>
      <c r="K67" s="249">
        <v>0</v>
      </c>
      <c r="L67" s="249">
        <v>0</v>
      </c>
      <c r="M67" s="249">
        <f t="shared" si="0"/>
        <v>0</v>
      </c>
      <c r="P67" s="275"/>
    </row>
    <row r="68" spans="1:16" ht="25.5">
      <c r="A68" s="302">
        <v>630</v>
      </c>
      <c r="B68" s="303">
        <v>100</v>
      </c>
      <c r="C68" s="303">
        <v>100</v>
      </c>
      <c r="D68" s="303">
        <v>300</v>
      </c>
      <c r="E68" s="305">
        <v>0</v>
      </c>
      <c r="F68" s="305">
        <v>0</v>
      </c>
      <c r="G68" s="480" t="s">
        <v>3276</v>
      </c>
      <c r="H68" s="60" t="s">
        <v>232</v>
      </c>
      <c r="I68" s="58" t="s">
        <v>233</v>
      </c>
      <c r="J68" s="58" t="s">
        <v>1538</v>
      </c>
      <c r="K68" s="249">
        <v>0</v>
      </c>
      <c r="L68" s="249">
        <v>0</v>
      </c>
      <c r="M68" s="249">
        <f t="shared" si="0"/>
        <v>0</v>
      </c>
      <c r="P68" s="275"/>
    </row>
    <row r="69" spans="1:16">
      <c r="A69" s="302">
        <v>630</v>
      </c>
      <c r="B69" s="303">
        <v>100</v>
      </c>
      <c r="C69" s="303">
        <v>100</v>
      </c>
      <c r="D69" s="303">
        <v>400</v>
      </c>
      <c r="E69" s="305">
        <v>0</v>
      </c>
      <c r="F69" s="305">
        <v>0</v>
      </c>
      <c r="G69" s="480" t="s">
        <v>3277</v>
      </c>
      <c r="H69" s="60" t="s">
        <v>234</v>
      </c>
      <c r="I69" s="58" t="s">
        <v>235</v>
      </c>
      <c r="J69" s="58" t="s">
        <v>1538</v>
      </c>
      <c r="K69" s="249">
        <v>0</v>
      </c>
      <c r="L69" s="249">
        <v>0</v>
      </c>
      <c r="M69" s="249">
        <f t="shared" ref="M69:M132" si="1">+K69-L69</f>
        <v>0</v>
      </c>
      <c r="P69" s="275"/>
    </row>
    <row r="70" spans="1:16" ht="25.5">
      <c r="A70" s="302">
        <v>630</v>
      </c>
      <c r="B70" s="303">
        <v>100</v>
      </c>
      <c r="C70" s="303">
        <v>100</v>
      </c>
      <c r="D70" s="303">
        <v>500</v>
      </c>
      <c r="E70" s="305">
        <v>0</v>
      </c>
      <c r="F70" s="305">
        <v>0</v>
      </c>
      <c r="G70" s="480" t="s">
        <v>3278</v>
      </c>
      <c r="H70" s="60" t="s">
        <v>236</v>
      </c>
      <c r="I70" s="58" t="s">
        <v>237</v>
      </c>
      <c r="J70" s="58" t="s">
        <v>1538</v>
      </c>
      <c r="K70" s="249">
        <v>0</v>
      </c>
      <c r="L70" s="249">
        <v>0</v>
      </c>
      <c r="M70" s="249">
        <f t="shared" si="1"/>
        <v>0</v>
      </c>
      <c r="P70" s="275"/>
    </row>
    <row r="71" spans="1:16">
      <c r="A71" s="302">
        <v>630</v>
      </c>
      <c r="B71" s="303">
        <v>100</v>
      </c>
      <c r="C71" s="303">
        <v>100</v>
      </c>
      <c r="D71" s="303">
        <v>600</v>
      </c>
      <c r="E71" s="305">
        <v>0</v>
      </c>
      <c r="F71" s="305">
        <v>0</v>
      </c>
      <c r="G71" s="480" t="s">
        <v>3279</v>
      </c>
      <c r="H71" s="60" t="s">
        <v>238</v>
      </c>
      <c r="I71" s="58" t="s">
        <v>239</v>
      </c>
      <c r="J71" s="58" t="s">
        <v>1538</v>
      </c>
      <c r="K71" s="249">
        <v>0</v>
      </c>
      <c r="L71" s="249">
        <v>0</v>
      </c>
      <c r="M71" s="249">
        <f t="shared" si="1"/>
        <v>0</v>
      </c>
      <c r="P71" s="275"/>
    </row>
    <row r="72" spans="1:16">
      <c r="A72" s="302">
        <v>630</v>
      </c>
      <c r="B72" s="303">
        <v>100</v>
      </c>
      <c r="C72" s="303">
        <v>100</v>
      </c>
      <c r="D72" s="303">
        <v>700</v>
      </c>
      <c r="E72" s="305">
        <v>0</v>
      </c>
      <c r="F72" s="305">
        <v>0</v>
      </c>
      <c r="G72" s="480" t="s">
        <v>3280</v>
      </c>
      <c r="H72" s="60" t="s">
        <v>240</v>
      </c>
      <c r="I72" s="58" t="s">
        <v>241</v>
      </c>
      <c r="J72" s="58" t="s">
        <v>1538</v>
      </c>
      <c r="K72" s="249">
        <v>0</v>
      </c>
      <c r="L72" s="249">
        <v>0</v>
      </c>
      <c r="M72" s="249">
        <f t="shared" si="1"/>
        <v>0</v>
      </c>
      <c r="P72" s="275"/>
    </row>
    <row r="73" spans="1:16">
      <c r="A73" s="302">
        <v>630</v>
      </c>
      <c r="B73" s="303">
        <v>100</v>
      </c>
      <c r="C73" s="303">
        <v>100</v>
      </c>
      <c r="D73" s="303">
        <v>800</v>
      </c>
      <c r="E73" s="305">
        <v>0</v>
      </c>
      <c r="F73" s="305">
        <v>0</v>
      </c>
      <c r="G73" s="480" t="s">
        <v>3281</v>
      </c>
      <c r="H73" s="60" t="s">
        <v>242</v>
      </c>
      <c r="I73" s="58" t="s">
        <v>243</v>
      </c>
      <c r="J73" s="58" t="s">
        <v>1538</v>
      </c>
      <c r="K73" s="249">
        <v>0</v>
      </c>
      <c r="L73" s="249">
        <v>0</v>
      </c>
      <c r="M73" s="249">
        <f t="shared" si="1"/>
        <v>0</v>
      </c>
      <c r="P73" s="275"/>
    </row>
    <row r="74" spans="1:16">
      <c r="A74" s="302">
        <v>630</v>
      </c>
      <c r="B74" s="303">
        <v>100</v>
      </c>
      <c r="C74" s="303">
        <v>100</v>
      </c>
      <c r="D74" s="305">
        <v>810</v>
      </c>
      <c r="E74" s="305">
        <v>0</v>
      </c>
      <c r="F74" s="305">
        <v>0</v>
      </c>
      <c r="G74" s="480" t="s">
        <v>3282</v>
      </c>
      <c r="H74" s="60" t="s">
        <v>244</v>
      </c>
      <c r="I74" s="58" t="s">
        <v>245</v>
      </c>
      <c r="J74" s="58" t="s">
        <v>1538</v>
      </c>
      <c r="K74" s="249">
        <v>0</v>
      </c>
      <c r="L74" s="249">
        <v>0</v>
      </c>
      <c r="M74" s="249">
        <f t="shared" si="1"/>
        <v>0</v>
      </c>
      <c r="P74" s="275"/>
    </row>
    <row r="75" spans="1:16">
      <c r="A75" s="302">
        <v>630</v>
      </c>
      <c r="B75" s="303">
        <v>100</v>
      </c>
      <c r="C75" s="303">
        <v>100</v>
      </c>
      <c r="D75" s="305">
        <v>820</v>
      </c>
      <c r="E75" s="305">
        <v>0</v>
      </c>
      <c r="F75" s="305">
        <v>0</v>
      </c>
      <c r="G75" s="480" t="s">
        <v>3283</v>
      </c>
      <c r="H75" s="60" t="s">
        <v>246</v>
      </c>
      <c r="I75" s="58" t="s">
        <v>247</v>
      </c>
      <c r="J75" s="58" t="s">
        <v>1538</v>
      </c>
      <c r="K75" s="249">
        <v>0</v>
      </c>
      <c r="L75" s="249">
        <v>0</v>
      </c>
      <c r="M75" s="249">
        <f t="shared" si="1"/>
        <v>0</v>
      </c>
      <c r="P75" s="275"/>
    </row>
    <row r="76" spans="1:16" ht="25.5">
      <c r="A76" s="302">
        <v>630</v>
      </c>
      <c r="B76" s="303">
        <v>100</v>
      </c>
      <c r="C76" s="303">
        <v>100</v>
      </c>
      <c r="D76" s="305">
        <v>830</v>
      </c>
      <c r="E76" s="305">
        <v>0</v>
      </c>
      <c r="F76" s="305">
        <v>0</v>
      </c>
      <c r="G76" s="480" t="s">
        <v>3284</v>
      </c>
      <c r="H76" s="60" t="s">
        <v>248</v>
      </c>
      <c r="I76" s="58" t="s">
        <v>249</v>
      </c>
      <c r="J76" s="58" t="s">
        <v>1538</v>
      </c>
      <c r="K76" s="249">
        <v>0</v>
      </c>
      <c r="L76" s="249">
        <v>0</v>
      </c>
      <c r="M76" s="249">
        <f t="shared" si="1"/>
        <v>0</v>
      </c>
      <c r="P76" s="275"/>
    </row>
    <row r="77" spans="1:16" ht="25.5">
      <c r="A77" s="302">
        <v>630</v>
      </c>
      <c r="B77" s="303">
        <v>100</v>
      </c>
      <c r="C77" s="303">
        <v>100</v>
      </c>
      <c r="D77" s="305">
        <v>840</v>
      </c>
      <c r="E77" s="305">
        <v>0</v>
      </c>
      <c r="F77" s="305">
        <v>0</v>
      </c>
      <c r="G77" s="480" t="s">
        <v>3285</v>
      </c>
      <c r="H77" s="60" t="s">
        <v>250</v>
      </c>
      <c r="I77" s="58" t="s">
        <v>251</v>
      </c>
      <c r="J77" s="58" t="s">
        <v>1538</v>
      </c>
      <c r="K77" s="249">
        <v>0</v>
      </c>
      <c r="L77" s="249">
        <v>0</v>
      </c>
      <c r="M77" s="249">
        <f t="shared" si="1"/>
        <v>0</v>
      </c>
      <c r="P77" s="275"/>
    </row>
    <row r="78" spans="1:16">
      <c r="A78" s="302">
        <v>630</v>
      </c>
      <c r="B78" s="303">
        <v>100</v>
      </c>
      <c r="C78" s="303">
        <v>100</v>
      </c>
      <c r="D78" s="305">
        <v>850</v>
      </c>
      <c r="E78" s="305">
        <v>0</v>
      </c>
      <c r="F78" s="305">
        <v>0</v>
      </c>
      <c r="G78" s="480" t="s">
        <v>3286</v>
      </c>
      <c r="H78" s="60" t="s">
        <v>252</v>
      </c>
      <c r="I78" s="58" t="s">
        <v>253</v>
      </c>
      <c r="J78" s="58" t="s">
        <v>1538</v>
      </c>
      <c r="K78" s="249">
        <v>0</v>
      </c>
      <c r="L78" s="249">
        <v>0</v>
      </c>
      <c r="M78" s="249">
        <f t="shared" si="1"/>
        <v>0</v>
      </c>
      <c r="P78" s="275"/>
    </row>
    <row r="79" spans="1:16" ht="25.5">
      <c r="A79" s="302">
        <v>630</v>
      </c>
      <c r="B79" s="303">
        <v>100</v>
      </c>
      <c r="C79" s="303">
        <v>100</v>
      </c>
      <c r="D79" s="303">
        <v>900</v>
      </c>
      <c r="E79" s="303">
        <v>0</v>
      </c>
      <c r="F79" s="303">
        <v>0</v>
      </c>
      <c r="G79" s="478" t="s">
        <v>3287</v>
      </c>
      <c r="H79" s="57" t="s">
        <v>254</v>
      </c>
      <c r="I79" s="58" t="s">
        <v>255</v>
      </c>
      <c r="J79" s="58" t="s">
        <v>1538</v>
      </c>
      <c r="K79" s="250">
        <v>0</v>
      </c>
      <c r="L79" s="250">
        <v>0</v>
      </c>
      <c r="M79" s="250"/>
      <c r="P79" s="275"/>
    </row>
    <row r="80" spans="1:16">
      <c r="A80" s="302">
        <v>630</v>
      </c>
      <c r="B80" s="303">
        <v>100</v>
      </c>
      <c r="C80" s="303">
        <v>100</v>
      </c>
      <c r="D80" s="303">
        <v>900</v>
      </c>
      <c r="E80" s="305">
        <v>10</v>
      </c>
      <c r="F80" s="305">
        <v>0</v>
      </c>
      <c r="G80" s="480" t="s">
        <v>3288</v>
      </c>
      <c r="H80" s="60" t="s">
        <v>256</v>
      </c>
      <c r="I80" s="58"/>
      <c r="J80" s="58" t="s">
        <v>1538</v>
      </c>
      <c r="K80" s="249">
        <v>0</v>
      </c>
      <c r="L80" s="249">
        <v>0</v>
      </c>
      <c r="M80" s="249">
        <f t="shared" si="1"/>
        <v>0</v>
      </c>
      <c r="P80" s="275"/>
    </row>
    <row r="81" spans="1:16" ht="25.5">
      <c r="A81" s="302">
        <v>630</v>
      </c>
      <c r="B81" s="303">
        <v>100</v>
      </c>
      <c r="C81" s="303">
        <v>100</v>
      </c>
      <c r="D81" s="303">
        <v>900</v>
      </c>
      <c r="E81" s="305">
        <v>90</v>
      </c>
      <c r="F81" s="305">
        <v>0</v>
      </c>
      <c r="G81" s="480" t="s">
        <v>3289</v>
      </c>
      <c r="H81" s="60" t="s">
        <v>254</v>
      </c>
      <c r="I81" s="58"/>
      <c r="J81" s="58" t="s">
        <v>1538</v>
      </c>
      <c r="K81" s="249">
        <v>0</v>
      </c>
      <c r="L81" s="249">
        <v>0</v>
      </c>
      <c r="M81" s="249">
        <f t="shared" si="1"/>
        <v>0</v>
      </c>
      <c r="P81" s="275"/>
    </row>
    <row r="82" spans="1:16" ht="38.25">
      <c r="A82" s="302">
        <v>630</v>
      </c>
      <c r="B82" s="303">
        <v>100</v>
      </c>
      <c r="C82" s="305">
        <v>200</v>
      </c>
      <c r="D82" s="305">
        <v>0</v>
      </c>
      <c r="E82" s="305">
        <v>0</v>
      </c>
      <c r="F82" s="305">
        <v>0</v>
      </c>
      <c r="G82" s="480" t="s">
        <v>3290</v>
      </c>
      <c r="H82" s="60" t="s">
        <v>257</v>
      </c>
      <c r="I82" s="58" t="s">
        <v>258</v>
      </c>
      <c r="J82" s="58"/>
      <c r="K82" s="249">
        <v>0</v>
      </c>
      <c r="L82" s="249">
        <v>9995.36</v>
      </c>
      <c r="M82" s="249">
        <f t="shared" si="1"/>
        <v>-9995.36</v>
      </c>
      <c r="P82" s="275"/>
    </row>
    <row r="83" spans="1:16" ht="25.5">
      <c r="A83" s="302">
        <v>630</v>
      </c>
      <c r="B83" s="303">
        <v>100</v>
      </c>
      <c r="C83" s="303">
        <v>300</v>
      </c>
      <c r="D83" s="303">
        <v>0</v>
      </c>
      <c r="E83" s="303">
        <v>0</v>
      </c>
      <c r="F83" s="303">
        <v>0</v>
      </c>
      <c r="G83" s="478" t="s">
        <v>3291</v>
      </c>
      <c r="H83" s="57" t="s">
        <v>259</v>
      </c>
      <c r="I83" s="58" t="s">
        <v>260</v>
      </c>
      <c r="J83" s="58"/>
      <c r="K83" s="250">
        <v>0</v>
      </c>
      <c r="L83" s="250">
        <v>0</v>
      </c>
      <c r="M83" s="250"/>
      <c r="P83" s="275"/>
    </row>
    <row r="84" spans="1:16">
      <c r="A84" s="302">
        <v>630</v>
      </c>
      <c r="B84" s="303">
        <v>100</v>
      </c>
      <c r="C84" s="303">
        <v>300</v>
      </c>
      <c r="D84" s="303">
        <v>100</v>
      </c>
      <c r="E84" s="303">
        <v>0</v>
      </c>
      <c r="F84" s="303">
        <v>0</v>
      </c>
      <c r="G84" s="478" t="s">
        <v>3292</v>
      </c>
      <c r="H84" s="57" t="s">
        <v>223</v>
      </c>
      <c r="I84" s="58" t="s">
        <v>261</v>
      </c>
      <c r="J84" s="58" t="s">
        <v>1583</v>
      </c>
      <c r="K84" s="250">
        <v>0</v>
      </c>
      <c r="L84" s="250">
        <v>0</v>
      </c>
      <c r="M84" s="250"/>
      <c r="P84" s="275"/>
    </row>
    <row r="85" spans="1:16" ht="25.5">
      <c r="A85" s="302">
        <v>630</v>
      </c>
      <c r="B85" s="303">
        <v>100</v>
      </c>
      <c r="C85" s="303">
        <v>300</v>
      </c>
      <c r="D85" s="303">
        <v>100</v>
      </c>
      <c r="E85" s="304">
        <v>10</v>
      </c>
      <c r="F85" s="304">
        <v>0</v>
      </c>
      <c r="G85" s="479" t="s">
        <v>3293</v>
      </c>
      <c r="H85" s="60" t="s">
        <v>262</v>
      </c>
      <c r="I85" s="62"/>
      <c r="J85" s="58" t="s">
        <v>1583</v>
      </c>
      <c r="K85" s="249">
        <v>0</v>
      </c>
      <c r="L85" s="249">
        <v>0</v>
      </c>
      <c r="M85" s="249">
        <f t="shared" si="1"/>
        <v>0</v>
      </c>
      <c r="P85" s="275"/>
    </row>
    <row r="86" spans="1:16" ht="25.5">
      <c r="A86" s="302">
        <v>630</v>
      </c>
      <c r="B86" s="303">
        <v>100</v>
      </c>
      <c r="C86" s="303">
        <v>300</v>
      </c>
      <c r="D86" s="303">
        <v>100</v>
      </c>
      <c r="E86" s="304">
        <v>20</v>
      </c>
      <c r="F86" s="304">
        <v>0</v>
      </c>
      <c r="G86" s="479" t="s">
        <v>3294</v>
      </c>
      <c r="H86" s="60" t="s">
        <v>226</v>
      </c>
      <c r="I86" s="62"/>
      <c r="J86" s="58" t="s">
        <v>1583</v>
      </c>
      <c r="K86" s="249">
        <v>0</v>
      </c>
      <c r="L86" s="249">
        <v>0</v>
      </c>
      <c r="M86" s="249">
        <f t="shared" si="1"/>
        <v>0</v>
      </c>
      <c r="P86" s="275"/>
    </row>
    <row r="87" spans="1:16">
      <c r="A87" s="302">
        <v>630</v>
      </c>
      <c r="B87" s="303">
        <v>100</v>
      </c>
      <c r="C87" s="303">
        <v>300</v>
      </c>
      <c r="D87" s="303">
        <v>150</v>
      </c>
      <c r="E87" s="303">
        <v>0</v>
      </c>
      <c r="F87" s="303">
        <v>0</v>
      </c>
      <c r="G87" s="478" t="s">
        <v>3295</v>
      </c>
      <c r="H87" s="57" t="s">
        <v>263</v>
      </c>
      <c r="I87" s="58" t="s">
        <v>264</v>
      </c>
      <c r="J87" s="58" t="s">
        <v>1583</v>
      </c>
      <c r="K87" s="250">
        <v>0</v>
      </c>
      <c r="L87" s="250">
        <v>0</v>
      </c>
      <c r="M87" s="250"/>
      <c r="P87" s="275"/>
    </row>
    <row r="88" spans="1:16" ht="25.5">
      <c r="A88" s="302">
        <v>630</v>
      </c>
      <c r="B88" s="303">
        <v>100</v>
      </c>
      <c r="C88" s="303">
        <v>300</v>
      </c>
      <c r="D88" s="303">
        <v>150</v>
      </c>
      <c r="E88" s="304">
        <v>100</v>
      </c>
      <c r="F88" s="304">
        <v>0</v>
      </c>
      <c r="G88" s="479" t="s">
        <v>3296</v>
      </c>
      <c r="H88" s="60" t="s">
        <v>265</v>
      </c>
      <c r="I88" s="62"/>
      <c r="J88" s="58" t="s">
        <v>1583</v>
      </c>
      <c r="K88" s="249">
        <v>0</v>
      </c>
      <c r="L88" s="249">
        <v>0</v>
      </c>
      <c r="M88" s="249">
        <f t="shared" si="1"/>
        <v>0</v>
      </c>
      <c r="P88" s="275"/>
    </row>
    <row r="89" spans="1:16" ht="25.5">
      <c r="A89" s="302">
        <v>630</v>
      </c>
      <c r="B89" s="303">
        <v>100</v>
      </c>
      <c r="C89" s="303">
        <v>300</v>
      </c>
      <c r="D89" s="303">
        <v>150</v>
      </c>
      <c r="E89" s="304">
        <v>200</v>
      </c>
      <c r="F89" s="304">
        <v>0</v>
      </c>
      <c r="G89" s="479" t="s">
        <v>3297</v>
      </c>
      <c r="H89" s="60" t="s">
        <v>230</v>
      </c>
      <c r="I89" s="62"/>
      <c r="J89" s="58" t="s">
        <v>1583</v>
      </c>
      <c r="K89" s="249">
        <v>0</v>
      </c>
      <c r="L89" s="249">
        <v>0</v>
      </c>
      <c r="M89" s="249">
        <f t="shared" si="1"/>
        <v>0</v>
      </c>
      <c r="P89" s="275"/>
    </row>
    <row r="90" spans="1:16" ht="25.5">
      <c r="A90" s="302">
        <v>630</v>
      </c>
      <c r="B90" s="303">
        <v>100</v>
      </c>
      <c r="C90" s="303">
        <v>300</v>
      </c>
      <c r="D90" s="305">
        <v>160</v>
      </c>
      <c r="E90" s="304">
        <v>0</v>
      </c>
      <c r="F90" s="304">
        <v>0</v>
      </c>
      <c r="G90" s="479" t="s">
        <v>3298</v>
      </c>
      <c r="H90" s="60" t="s">
        <v>266</v>
      </c>
      <c r="I90" s="58" t="s">
        <v>267</v>
      </c>
      <c r="J90" s="58" t="s">
        <v>1583</v>
      </c>
      <c r="K90" s="249">
        <v>0</v>
      </c>
      <c r="L90" s="249">
        <v>0</v>
      </c>
      <c r="M90" s="249">
        <f t="shared" si="1"/>
        <v>0</v>
      </c>
      <c r="P90" s="275"/>
    </row>
    <row r="91" spans="1:16" ht="25.5">
      <c r="A91" s="302">
        <v>630</v>
      </c>
      <c r="B91" s="303">
        <v>100</v>
      </c>
      <c r="C91" s="303">
        <v>300</v>
      </c>
      <c r="D91" s="305">
        <v>200</v>
      </c>
      <c r="E91" s="305">
        <v>0</v>
      </c>
      <c r="F91" s="305">
        <v>0</v>
      </c>
      <c r="G91" s="480" t="s">
        <v>3299</v>
      </c>
      <c r="H91" s="60" t="s">
        <v>268</v>
      </c>
      <c r="I91" s="58" t="s">
        <v>269</v>
      </c>
      <c r="J91" s="58" t="s">
        <v>1587</v>
      </c>
      <c r="K91" s="249">
        <v>0</v>
      </c>
      <c r="L91" s="249">
        <v>0</v>
      </c>
      <c r="M91" s="249">
        <f t="shared" si="1"/>
        <v>0</v>
      </c>
      <c r="P91" s="275"/>
    </row>
    <row r="92" spans="1:16">
      <c r="A92" s="302">
        <v>630</v>
      </c>
      <c r="B92" s="303">
        <v>100</v>
      </c>
      <c r="C92" s="303">
        <v>300</v>
      </c>
      <c r="D92" s="305">
        <v>250</v>
      </c>
      <c r="E92" s="305">
        <v>0</v>
      </c>
      <c r="F92" s="305">
        <v>0</v>
      </c>
      <c r="G92" s="480" t="s">
        <v>3300</v>
      </c>
      <c r="H92" s="60" t="s">
        <v>234</v>
      </c>
      <c r="I92" s="58" t="s">
        <v>270</v>
      </c>
      <c r="J92" s="58" t="s">
        <v>1583</v>
      </c>
      <c r="K92" s="249">
        <v>0</v>
      </c>
      <c r="L92" s="249">
        <v>0</v>
      </c>
      <c r="M92" s="249">
        <f t="shared" si="1"/>
        <v>0</v>
      </c>
      <c r="P92" s="275"/>
    </row>
    <row r="93" spans="1:16" ht="25.5">
      <c r="A93" s="302">
        <v>630</v>
      </c>
      <c r="B93" s="303">
        <v>100</v>
      </c>
      <c r="C93" s="303">
        <v>300</v>
      </c>
      <c r="D93" s="305">
        <v>300</v>
      </c>
      <c r="E93" s="305">
        <v>0</v>
      </c>
      <c r="F93" s="305">
        <v>0</v>
      </c>
      <c r="G93" s="480" t="s">
        <v>3301</v>
      </c>
      <c r="H93" s="60" t="s">
        <v>271</v>
      </c>
      <c r="I93" s="58" t="s">
        <v>272</v>
      </c>
      <c r="J93" s="58" t="s">
        <v>1583</v>
      </c>
      <c r="K93" s="249">
        <v>0</v>
      </c>
      <c r="L93" s="249">
        <v>0</v>
      </c>
      <c r="M93" s="249">
        <f t="shared" si="1"/>
        <v>0</v>
      </c>
      <c r="P93" s="275"/>
    </row>
    <row r="94" spans="1:16" ht="25.5">
      <c r="A94" s="302">
        <v>630</v>
      </c>
      <c r="B94" s="303">
        <v>100</v>
      </c>
      <c r="C94" s="303">
        <v>300</v>
      </c>
      <c r="D94" s="305">
        <v>350</v>
      </c>
      <c r="E94" s="305">
        <v>0</v>
      </c>
      <c r="F94" s="305">
        <v>0</v>
      </c>
      <c r="G94" s="480" t="s">
        <v>3302</v>
      </c>
      <c r="H94" s="60" t="s">
        <v>273</v>
      </c>
      <c r="I94" s="58" t="s">
        <v>274</v>
      </c>
      <c r="J94" s="58" t="s">
        <v>1583</v>
      </c>
      <c r="K94" s="249">
        <v>0</v>
      </c>
      <c r="L94" s="249">
        <v>0</v>
      </c>
      <c r="M94" s="249">
        <f t="shared" si="1"/>
        <v>0</v>
      </c>
      <c r="P94" s="275"/>
    </row>
    <row r="95" spans="1:16">
      <c r="A95" s="302">
        <v>630</v>
      </c>
      <c r="B95" s="303">
        <v>100</v>
      </c>
      <c r="C95" s="303">
        <v>300</v>
      </c>
      <c r="D95" s="305">
        <v>400</v>
      </c>
      <c r="E95" s="305">
        <v>0</v>
      </c>
      <c r="F95" s="305">
        <v>0</v>
      </c>
      <c r="G95" s="480" t="s">
        <v>3303</v>
      </c>
      <c r="H95" s="60" t="s">
        <v>275</v>
      </c>
      <c r="I95" s="58" t="s">
        <v>276</v>
      </c>
      <c r="J95" s="58" t="s">
        <v>1583</v>
      </c>
      <c r="K95" s="249">
        <v>0</v>
      </c>
      <c r="L95" s="249">
        <v>0</v>
      </c>
      <c r="M95" s="249">
        <f t="shared" si="1"/>
        <v>0</v>
      </c>
      <c r="P95" s="275"/>
    </row>
    <row r="96" spans="1:16" ht="25.5">
      <c r="A96" s="302">
        <v>630</v>
      </c>
      <c r="B96" s="303">
        <v>100</v>
      </c>
      <c r="C96" s="303">
        <v>300</v>
      </c>
      <c r="D96" s="305">
        <v>450</v>
      </c>
      <c r="E96" s="305">
        <v>0</v>
      </c>
      <c r="F96" s="305">
        <v>0</v>
      </c>
      <c r="G96" s="480" t="s">
        <v>3304</v>
      </c>
      <c r="H96" s="60" t="s">
        <v>277</v>
      </c>
      <c r="I96" s="58" t="s">
        <v>278</v>
      </c>
      <c r="J96" s="58" t="s">
        <v>1583</v>
      </c>
      <c r="K96" s="249">
        <v>0</v>
      </c>
      <c r="L96" s="249">
        <v>0</v>
      </c>
      <c r="M96" s="249">
        <f t="shared" si="1"/>
        <v>0</v>
      </c>
      <c r="P96" s="275"/>
    </row>
    <row r="97" spans="1:16" ht="25.5">
      <c r="A97" s="302">
        <v>630</v>
      </c>
      <c r="B97" s="303">
        <v>100</v>
      </c>
      <c r="C97" s="303">
        <v>300</v>
      </c>
      <c r="D97" s="305">
        <v>510</v>
      </c>
      <c r="E97" s="305">
        <v>0</v>
      </c>
      <c r="F97" s="305">
        <v>0</v>
      </c>
      <c r="G97" s="480" t="s">
        <v>3305</v>
      </c>
      <c r="H97" s="60" t="s">
        <v>279</v>
      </c>
      <c r="I97" s="58" t="s">
        <v>280</v>
      </c>
      <c r="J97" s="58" t="s">
        <v>1587</v>
      </c>
      <c r="K97" s="249">
        <v>0</v>
      </c>
      <c r="L97" s="249">
        <v>0</v>
      </c>
      <c r="M97" s="249">
        <f t="shared" si="1"/>
        <v>0</v>
      </c>
      <c r="P97" s="275"/>
    </row>
    <row r="98" spans="1:16" ht="25.5">
      <c r="A98" s="302">
        <v>630</v>
      </c>
      <c r="B98" s="303">
        <v>100</v>
      </c>
      <c r="C98" s="303">
        <v>300</v>
      </c>
      <c r="D98" s="305">
        <v>520</v>
      </c>
      <c r="E98" s="305">
        <v>0</v>
      </c>
      <c r="F98" s="305">
        <v>0</v>
      </c>
      <c r="G98" s="480" t="s">
        <v>3306</v>
      </c>
      <c r="H98" s="60" t="s">
        <v>281</v>
      </c>
      <c r="I98" s="58" t="s">
        <v>282</v>
      </c>
      <c r="J98" s="58" t="s">
        <v>1587</v>
      </c>
      <c r="K98" s="249">
        <v>0</v>
      </c>
      <c r="L98" s="249">
        <v>0</v>
      </c>
      <c r="M98" s="249">
        <f t="shared" si="1"/>
        <v>0</v>
      </c>
      <c r="P98" s="275"/>
    </row>
    <row r="99" spans="1:16" ht="25.5">
      <c r="A99" s="302">
        <v>630</v>
      </c>
      <c r="B99" s="303">
        <v>100</v>
      </c>
      <c r="C99" s="303">
        <v>300</v>
      </c>
      <c r="D99" s="305">
        <v>550</v>
      </c>
      <c r="E99" s="305">
        <v>0</v>
      </c>
      <c r="F99" s="305">
        <v>0</v>
      </c>
      <c r="G99" s="480" t="s">
        <v>3307</v>
      </c>
      <c r="H99" s="60" t="s">
        <v>283</v>
      </c>
      <c r="I99" s="58" t="s">
        <v>284</v>
      </c>
      <c r="J99" s="58" t="s">
        <v>1583</v>
      </c>
      <c r="K99" s="249">
        <v>0</v>
      </c>
      <c r="L99" s="249">
        <v>0</v>
      </c>
      <c r="M99" s="249">
        <f t="shared" si="1"/>
        <v>0</v>
      </c>
      <c r="P99" s="275"/>
    </row>
    <row r="100" spans="1:16" ht="25.5">
      <c r="A100" s="302">
        <v>630</v>
      </c>
      <c r="B100" s="303">
        <v>100</v>
      </c>
      <c r="C100" s="303">
        <v>300</v>
      </c>
      <c r="D100" s="305">
        <v>600</v>
      </c>
      <c r="E100" s="305">
        <v>0</v>
      </c>
      <c r="F100" s="305">
        <v>0</v>
      </c>
      <c r="G100" s="480" t="s">
        <v>3308</v>
      </c>
      <c r="H100" s="60" t="s">
        <v>286</v>
      </c>
      <c r="I100" s="58" t="s">
        <v>285</v>
      </c>
      <c r="J100" s="58" t="s">
        <v>1583</v>
      </c>
      <c r="K100" s="249">
        <v>0</v>
      </c>
      <c r="L100" s="249">
        <v>0</v>
      </c>
      <c r="M100" s="249">
        <f t="shared" si="1"/>
        <v>0</v>
      </c>
      <c r="P100" s="275"/>
    </row>
    <row r="101" spans="1:16" ht="38.25">
      <c r="A101" s="302">
        <v>630</v>
      </c>
      <c r="B101" s="303">
        <v>100</v>
      </c>
      <c r="C101" s="303">
        <v>300</v>
      </c>
      <c r="D101" s="305">
        <v>610</v>
      </c>
      <c r="E101" s="305">
        <v>0</v>
      </c>
      <c r="F101" s="305">
        <v>0</v>
      </c>
      <c r="G101" s="480" t="s">
        <v>3309</v>
      </c>
      <c r="H101" s="60" t="s">
        <v>287</v>
      </c>
      <c r="I101" s="58" t="s">
        <v>288</v>
      </c>
      <c r="J101" s="58" t="s">
        <v>1583</v>
      </c>
      <c r="K101" s="249">
        <v>0</v>
      </c>
      <c r="L101" s="249">
        <v>0</v>
      </c>
      <c r="M101" s="249">
        <f t="shared" si="1"/>
        <v>0</v>
      </c>
      <c r="P101" s="275"/>
    </row>
    <row r="102" spans="1:16" ht="25.5">
      <c r="A102" s="302">
        <v>630</v>
      </c>
      <c r="B102" s="303">
        <v>100</v>
      </c>
      <c r="C102" s="303">
        <v>300</v>
      </c>
      <c r="D102" s="303">
        <v>650</v>
      </c>
      <c r="E102" s="303">
        <v>0</v>
      </c>
      <c r="F102" s="303">
        <v>0</v>
      </c>
      <c r="G102" s="478" t="s">
        <v>3310</v>
      </c>
      <c r="H102" s="57" t="s">
        <v>289</v>
      </c>
      <c r="I102" s="58" t="s">
        <v>290</v>
      </c>
      <c r="J102" s="58" t="s">
        <v>1587</v>
      </c>
      <c r="K102" s="250">
        <v>0</v>
      </c>
      <c r="L102" s="250">
        <v>0</v>
      </c>
      <c r="M102" s="250"/>
      <c r="P102" s="275"/>
    </row>
    <row r="103" spans="1:16" ht="25.5">
      <c r="A103" s="302">
        <v>630</v>
      </c>
      <c r="B103" s="303">
        <v>100</v>
      </c>
      <c r="C103" s="303">
        <v>300</v>
      </c>
      <c r="D103" s="303">
        <v>650</v>
      </c>
      <c r="E103" s="305">
        <v>10</v>
      </c>
      <c r="F103" s="305">
        <v>0</v>
      </c>
      <c r="G103" s="480" t="s">
        <v>3311</v>
      </c>
      <c r="H103" s="60" t="s">
        <v>291</v>
      </c>
      <c r="I103" s="58" t="s">
        <v>292</v>
      </c>
      <c r="J103" s="58" t="s">
        <v>1587</v>
      </c>
      <c r="K103" s="249">
        <v>0</v>
      </c>
      <c r="L103" s="249">
        <v>0</v>
      </c>
      <c r="M103" s="249">
        <f t="shared" si="1"/>
        <v>0</v>
      </c>
      <c r="P103" s="275"/>
    </row>
    <row r="104" spans="1:16" ht="25.5">
      <c r="A104" s="302">
        <v>630</v>
      </c>
      <c r="B104" s="303">
        <v>100</v>
      </c>
      <c r="C104" s="303">
        <v>300</v>
      </c>
      <c r="D104" s="303">
        <v>650</v>
      </c>
      <c r="E104" s="303">
        <v>20</v>
      </c>
      <c r="F104" s="303">
        <v>0</v>
      </c>
      <c r="G104" s="478" t="s">
        <v>3312</v>
      </c>
      <c r="H104" s="57" t="s">
        <v>293</v>
      </c>
      <c r="I104" s="58" t="s">
        <v>294</v>
      </c>
      <c r="J104" s="58" t="s">
        <v>1587</v>
      </c>
      <c r="K104" s="250">
        <v>0</v>
      </c>
      <c r="L104" s="250">
        <v>0</v>
      </c>
      <c r="M104" s="250"/>
      <c r="P104" s="275"/>
    </row>
    <row r="105" spans="1:16">
      <c r="A105" s="302">
        <v>630</v>
      </c>
      <c r="B105" s="303">
        <v>100</v>
      </c>
      <c r="C105" s="303">
        <v>300</v>
      </c>
      <c r="D105" s="303">
        <v>650</v>
      </c>
      <c r="E105" s="303">
        <v>20</v>
      </c>
      <c r="F105" s="304">
        <v>10</v>
      </c>
      <c r="G105" s="479" t="s">
        <v>3313</v>
      </c>
      <c r="H105" s="60" t="s">
        <v>256</v>
      </c>
      <c r="I105" s="62"/>
      <c r="J105" s="58" t="s">
        <v>1587</v>
      </c>
      <c r="K105" s="249">
        <v>0</v>
      </c>
      <c r="L105" s="249">
        <v>0</v>
      </c>
      <c r="M105" s="249">
        <f t="shared" si="1"/>
        <v>0</v>
      </c>
      <c r="P105" s="275"/>
    </row>
    <row r="106" spans="1:16" ht="38.25">
      <c r="A106" s="302">
        <v>630</v>
      </c>
      <c r="B106" s="303">
        <v>100</v>
      </c>
      <c r="C106" s="303">
        <v>300</v>
      </c>
      <c r="D106" s="303">
        <v>650</v>
      </c>
      <c r="E106" s="303">
        <v>20</v>
      </c>
      <c r="F106" s="304">
        <v>20</v>
      </c>
      <c r="G106" s="479" t="s">
        <v>3314</v>
      </c>
      <c r="H106" s="60" t="s">
        <v>293</v>
      </c>
      <c r="I106" s="62"/>
      <c r="J106" s="58" t="s">
        <v>1587</v>
      </c>
      <c r="K106" s="249">
        <v>0</v>
      </c>
      <c r="L106" s="249">
        <v>0</v>
      </c>
      <c r="M106" s="249">
        <f t="shared" si="1"/>
        <v>0</v>
      </c>
      <c r="P106" s="275"/>
    </row>
    <row r="107" spans="1:16" ht="25.5">
      <c r="A107" s="302">
        <v>630</v>
      </c>
      <c r="B107" s="303">
        <v>100</v>
      </c>
      <c r="C107" s="303">
        <v>300</v>
      </c>
      <c r="D107" s="305">
        <v>700</v>
      </c>
      <c r="E107" s="305">
        <v>0</v>
      </c>
      <c r="F107" s="305">
        <v>0</v>
      </c>
      <c r="G107" s="480" t="s">
        <v>3315</v>
      </c>
      <c r="H107" s="60" t="s">
        <v>295</v>
      </c>
      <c r="I107" s="58" t="s">
        <v>296</v>
      </c>
      <c r="J107" s="58"/>
      <c r="K107" s="249">
        <v>0</v>
      </c>
      <c r="L107" s="249">
        <v>0</v>
      </c>
      <c r="M107" s="249">
        <f t="shared" si="1"/>
        <v>0</v>
      </c>
      <c r="P107" s="275"/>
    </row>
    <row r="108" spans="1:16" ht="38.25">
      <c r="A108" s="302">
        <v>630</v>
      </c>
      <c r="B108" s="303">
        <v>100</v>
      </c>
      <c r="C108" s="303">
        <v>300</v>
      </c>
      <c r="D108" s="305">
        <v>800</v>
      </c>
      <c r="E108" s="305">
        <v>0</v>
      </c>
      <c r="F108" s="305">
        <v>0</v>
      </c>
      <c r="G108" s="480" t="s">
        <v>3316</v>
      </c>
      <c r="H108" s="60" t="s">
        <v>297</v>
      </c>
      <c r="I108" s="58" t="s">
        <v>298</v>
      </c>
      <c r="J108" s="58" t="s">
        <v>1538</v>
      </c>
      <c r="K108" s="249">
        <v>0</v>
      </c>
      <c r="L108" s="249">
        <v>0</v>
      </c>
      <c r="M108" s="249">
        <f t="shared" si="1"/>
        <v>0</v>
      </c>
      <c r="P108" s="275"/>
    </row>
    <row r="109" spans="1:16" ht="38.25">
      <c r="A109" s="302">
        <v>630</v>
      </c>
      <c r="B109" s="303">
        <v>100</v>
      </c>
      <c r="C109" s="303">
        <v>300</v>
      </c>
      <c r="D109" s="305">
        <v>900</v>
      </c>
      <c r="E109" s="305">
        <v>0</v>
      </c>
      <c r="F109" s="305">
        <v>0</v>
      </c>
      <c r="G109" s="480" t="s">
        <v>3317</v>
      </c>
      <c r="H109" s="60" t="s">
        <v>299</v>
      </c>
      <c r="I109" s="58" t="s">
        <v>300</v>
      </c>
      <c r="J109" s="58" t="s">
        <v>1587</v>
      </c>
      <c r="K109" s="249">
        <v>0</v>
      </c>
      <c r="L109" s="249">
        <v>0</v>
      </c>
      <c r="M109" s="249">
        <f t="shared" si="1"/>
        <v>0</v>
      </c>
      <c r="P109" s="275"/>
    </row>
    <row r="110" spans="1:16" ht="38.25">
      <c r="A110" s="302">
        <v>630</v>
      </c>
      <c r="B110" s="303">
        <v>200</v>
      </c>
      <c r="C110" s="303">
        <v>0</v>
      </c>
      <c r="D110" s="303">
        <v>0</v>
      </c>
      <c r="E110" s="303">
        <v>0</v>
      </c>
      <c r="F110" s="303">
        <v>0</v>
      </c>
      <c r="G110" s="478" t="s">
        <v>3318</v>
      </c>
      <c r="H110" s="57" t="s">
        <v>301</v>
      </c>
      <c r="I110" s="58" t="s">
        <v>302</v>
      </c>
      <c r="J110" s="58" t="s">
        <v>1583</v>
      </c>
      <c r="K110" s="250">
        <v>0</v>
      </c>
      <c r="L110" s="250">
        <v>0</v>
      </c>
      <c r="M110" s="250"/>
      <c r="P110" s="275"/>
    </row>
    <row r="111" spans="1:16" ht="25.5">
      <c r="A111" s="302">
        <v>630</v>
      </c>
      <c r="B111" s="303">
        <v>200</v>
      </c>
      <c r="C111" s="305">
        <v>100</v>
      </c>
      <c r="D111" s="305">
        <v>0</v>
      </c>
      <c r="E111" s="305">
        <v>0</v>
      </c>
      <c r="F111" s="305">
        <v>0</v>
      </c>
      <c r="G111" s="480" t="s">
        <v>3319</v>
      </c>
      <c r="H111" s="60" t="s">
        <v>303</v>
      </c>
      <c r="I111" s="58" t="s">
        <v>304</v>
      </c>
      <c r="J111" s="58" t="s">
        <v>1583</v>
      </c>
      <c r="K111" s="249">
        <v>0</v>
      </c>
      <c r="L111" s="249">
        <v>0</v>
      </c>
      <c r="M111" s="249">
        <f t="shared" si="1"/>
        <v>0</v>
      </c>
      <c r="P111" s="275"/>
    </row>
    <row r="112" spans="1:16" ht="25.5">
      <c r="A112" s="302">
        <v>630</v>
      </c>
      <c r="B112" s="303">
        <v>200</v>
      </c>
      <c r="C112" s="305">
        <v>200</v>
      </c>
      <c r="D112" s="305">
        <v>0</v>
      </c>
      <c r="E112" s="305">
        <v>0</v>
      </c>
      <c r="F112" s="305">
        <v>0</v>
      </c>
      <c r="G112" s="480" t="s">
        <v>3320</v>
      </c>
      <c r="H112" s="60" t="s">
        <v>305</v>
      </c>
      <c r="I112" s="58" t="s">
        <v>306</v>
      </c>
      <c r="J112" s="58" t="s">
        <v>1583</v>
      </c>
      <c r="K112" s="249">
        <v>0</v>
      </c>
      <c r="L112" s="249">
        <v>0</v>
      </c>
      <c r="M112" s="249">
        <f t="shared" si="1"/>
        <v>0</v>
      </c>
      <c r="P112" s="275"/>
    </row>
    <row r="113" spans="1:16" ht="38.25">
      <c r="A113" s="302">
        <v>630</v>
      </c>
      <c r="B113" s="303">
        <v>200</v>
      </c>
      <c r="C113" s="305">
        <v>250</v>
      </c>
      <c r="D113" s="305">
        <v>0</v>
      </c>
      <c r="E113" s="305">
        <v>0</v>
      </c>
      <c r="F113" s="305">
        <v>0</v>
      </c>
      <c r="G113" s="480" t="s">
        <v>3321</v>
      </c>
      <c r="H113" s="60" t="s">
        <v>307</v>
      </c>
      <c r="I113" s="58" t="s">
        <v>308</v>
      </c>
      <c r="J113" s="58" t="s">
        <v>1583</v>
      </c>
      <c r="K113" s="249">
        <v>0</v>
      </c>
      <c r="L113" s="249">
        <v>0</v>
      </c>
      <c r="M113" s="249">
        <f t="shared" si="1"/>
        <v>0</v>
      </c>
      <c r="P113" s="275"/>
    </row>
    <row r="114" spans="1:16" ht="25.5">
      <c r="A114" s="302">
        <v>630</v>
      </c>
      <c r="B114" s="303">
        <v>200</v>
      </c>
      <c r="C114" s="305">
        <v>300</v>
      </c>
      <c r="D114" s="305">
        <v>0</v>
      </c>
      <c r="E114" s="305">
        <v>0</v>
      </c>
      <c r="F114" s="305">
        <v>0</v>
      </c>
      <c r="G114" s="480" t="s">
        <v>3322</v>
      </c>
      <c r="H114" s="60" t="s">
        <v>309</v>
      </c>
      <c r="I114" s="58" t="s">
        <v>310</v>
      </c>
      <c r="J114" s="58" t="s">
        <v>1583</v>
      </c>
      <c r="K114" s="249">
        <v>0</v>
      </c>
      <c r="L114" s="249">
        <v>0</v>
      </c>
      <c r="M114" s="249">
        <f t="shared" si="1"/>
        <v>0</v>
      </c>
      <c r="P114" s="275"/>
    </row>
    <row r="115" spans="1:16" ht="38.25">
      <c r="A115" s="302">
        <v>630</v>
      </c>
      <c r="B115" s="303">
        <v>200</v>
      </c>
      <c r="C115" s="305">
        <v>400</v>
      </c>
      <c r="D115" s="305">
        <v>0</v>
      </c>
      <c r="E115" s="305">
        <v>0</v>
      </c>
      <c r="F115" s="305">
        <v>0</v>
      </c>
      <c r="G115" s="480" t="s">
        <v>3323</v>
      </c>
      <c r="H115" s="60" t="s">
        <v>311</v>
      </c>
      <c r="I115" s="58" t="s">
        <v>312</v>
      </c>
      <c r="J115" s="58" t="s">
        <v>1583</v>
      </c>
      <c r="K115" s="249">
        <v>0</v>
      </c>
      <c r="L115" s="249">
        <v>10668</v>
      </c>
      <c r="M115" s="249">
        <f t="shared" si="1"/>
        <v>-10668</v>
      </c>
      <c r="P115" s="275"/>
    </row>
    <row r="116" spans="1:16" ht="25.5">
      <c r="A116" s="302">
        <v>630</v>
      </c>
      <c r="B116" s="303">
        <v>300</v>
      </c>
      <c r="C116" s="303">
        <v>0</v>
      </c>
      <c r="D116" s="303">
        <v>0</v>
      </c>
      <c r="E116" s="303">
        <v>0</v>
      </c>
      <c r="F116" s="303">
        <v>0</v>
      </c>
      <c r="G116" s="478" t="s">
        <v>3324</v>
      </c>
      <c r="H116" s="57" t="s">
        <v>313</v>
      </c>
      <c r="I116" s="58" t="s">
        <v>314</v>
      </c>
      <c r="J116" s="58"/>
      <c r="K116" s="250">
        <v>0</v>
      </c>
      <c r="L116" s="250">
        <v>0</v>
      </c>
      <c r="M116" s="250"/>
      <c r="P116" s="275"/>
    </row>
    <row r="117" spans="1:16">
      <c r="A117" s="302">
        <v>630</v>
      </c>
      <c r="B117" s="303">
        <v>300</v>
      </c>
      <c r="C117" s="307">
        <v>100</v>
      </c>
      <c r="D117" s="307">
        <v>0</v>
      </c>
      <c r="E117" s="307">
        <v>0</v>
      </c>
      <c r="F117" s="307">
        <v>0</v>
      </c>
      <c r="G117" s="481" t="s">
        <v>3325</v>
      </c>
      <c r="H117" s="57" t="s">
        <v>315</v>
      </c>
      <c r="I117" s="62"/>
      <c r="J117" s="58"/>
      <c r="K117" s="250">
        <v>0</v>
      </c>
      <c r="L117" s="250">
        <v>0</v>
      </c>
      <c r="M117" s="250"/>
      <c r="P117" s="275"/>
    </row>
    <row r="118" spans="1:16">
      <c r="A118" s="302">
        <v>630</v>
      </c>
      <c r="B118" s="303">
        <v>300</v>
      </c>
      <c r="C118" s="307">
        <v>100</v>
      </c>
      <c r="D118" s="304">
        <v>100</v>
      </c>
      <c r="E118" s="304">
        <v>0</v>
      </c>
      <c r="F118" s="304">
        <v>0</v>
      </c>
      <c r="G118" s="479" t="s">
        <v>3326</v>
      </c>
      <c r="H118" s="60" t="s">
        <v>223</v>
      </c>
      <c r="I118" s="62"/>
      <c r="J118" s="58"/>
      <c r="K118" s="249">
        <v>0</v>
      </c>
      <c r="L118" s="249">
        <v>0</v>
      </c>
      <c r="M118" s="249">
        <f t="shared" si="1"/>
        <v>0</v>
      </c>
      <c r="P118" s="275"/>
    </row>
    <row r="119" spans="1:16">
      <c r="A119" s="302">
        <v>630</v>
      </c>
      <c r="B119" s="303">
        <v>300</v>
      </c>
      <c r="C119" s="307">
        <v>100</v>
      </c>
      <c r="D119" s="304">
        <v>200</v>
      </c>
      <c r="E119" s="304">
        <v>0</v>
      </c>
      <c r="F119" s="304">
        <v>0</v>
      </c>
      <c r="G119" s="479" t="s">
        <v>3327</v>
      </c>
      <c r="H119" s="60" t="s">
        <v>316</v>
      </c>
      <c r="I119" s="62"/>
      <c r="J119" s="58"/>
      <c r="K119" s="249">
        <v>0</v>
      </c>
      <c r="L119" s="249">
        <v>0</v>
      </c>
      <c r="M119" s="249">
        <f t="shared" si="1"/>
        <v>0</v>
      </c>
      <c r="P119" s="275"/>
    </row>
    <row r="120" spans="1:16">
      <c r="A120" s="302">
        <v>630</v>
      </c>
      <c r="B120" s="303">
        <v>300</v>
      </c>
      <c r="C120" s="307">
        <v>100</v>
      </c>
      <c r="D120" s="304">
        <v>300</v>
      </c>
      <c r="E120" s="304">
        <v>0</v>
      </c>
      <c r="F120" s="304">
        <v>0</v>
      </c>
      <c r="G120" s="479" t="s">
        <v>3328</v>
      </c>
      <c r="H120" s="60" t="s">
        <v>317</v>
      </c>
      <c r="I120" s="62"/>
      <c r="J120" s="58"/>
      <c r="K120" s="249">
        <v>0</v>
      </c>
      <c r="L120" s="249">
        <v>0</v>
      </c>
      <c r="M120" s="249">
        <f t="shared" si="1"/>
        <v>0</v>
      </c>
      <c r="P120" s="275"/>
    </row>
    <row r="121" spans="1:16">
      <c r="A121" s="302">
        <v>630</v>
      </c>
      <c r="B121" s="303">
        <v>300</v>
      </c>
      <c r="C121" s="307">
        <v>100</v>
      </c>
      <c r="D121" s="304">
        <v>400</v>
      </c>
      <c r="E121" s="304">
        <v>0</v>
      </c>
      <c r="F121" s="304">
        <v>0</v>
      </c>
      <c r="G121" s="479" t="s">
        <v>3329</v>
      </c>
      <c r="H121" s="60" t="s">
        <v>263</v>
      </c>
      <c r="I121" s="62"/>
      <c r="J121" s="58"/>
      <c r="K121" s="249">
        <v>0</v>
      </c>
      <c r="L121" s="249">
        <v>0</v>
      </c>
      <c r="M121" s="249">
        <f t="shared" si="1"/>
        <v>0</v>
      </c>
      <c r="P121" s="275"/>
    </row>
    <row r="122" spans="1:16">
      <c r="A122" s="302">
        <v>630</v>
      </c>
      <c r="B122" s="303">
        <v>300</v>
      </c>
      <c r="C122" s="307">
        <v>100</v>
      </c>
      <c r="D122" s="304">
        <v>500</v>
      </c>
      <c r="E122" s="304">
        <v>0</v>
      </c>
      <c r="F122" s="304">
        <v>0</v>
      </c>
      <c r="G122" s="479" t="s">
        <v>3330</v>
      </c>
      <c r="H122" s="60" t="s">
        <v>318</v>
      </c>
      <c r="I122" s="62"/>
      <c r="J122" s="58"/>
      <c r="K122" s="249">
        <v>0</v>
      </c>
      <c r="L122" s="249">
        <v>0</v>
      </c>
      <c r="M122" s="249">
        <f t="shared" si="1"/>
        <v>0</v>
      </c>
      <c r="P122" s="275"/>
    </row>
    <row r="123" spans="1:16">
      <c r="A123" s="302">
        <v>630</v>
      </c>
      <c r="B123" s="303">
        <v>300</v>
      </c>
      <c r="C123" s="307">
        <v>100</v>
      </c>
      <c r="D123" s="304">
        <v>600</v>
      </c>
      <c r="E123" s="304">
        <v>0</v>
      </c>
      <c r="F123" s="304">
        <v>0</v>
      </c>
      <c r="G123" s="479" t="s">
        <v>3331</v>
      </c>
      <c r="H123" s="60" t="s">
        <v>319</v>
      </c>
      <c r="I123" s="62"/>
      <c r="J123" s="58"/>
      <c r="K123" s="249">
        <v>0</v>
      </c>
      <c r="L123" s="249">
        <v>0</v>
      </c>
      <c r="M123" s="249">
        <f t="shared" si="1"/>
        <v>0</v>
      </c>
      <c r="P123" s="275"/>
    </row>
    <row r="124" spans="1:16">
      <c r="A124" s="302">
        <v>630</v>
      </c>
      <c r="B124" s="303">
        <v>300</v>
      </c>
      <c r="C124" s="307">
        <v>100</v>
      </c>
      <c r="D124" s="304">
        <v>900</v>
      </c>
      <c r="E124" s="304">
        <v>0</v>
      </c>
      <c r="F124" s="304">
        <v>0</v>
      </c>
      <c r="G124" s="479" t="s">
        <v>3332</v>
      </c>
      <c r="H124" s="60" t="s">
        <v>320</v>
      </c>
      <c r="I124" s="62"/>
      <c r="J124" s="58"/>
      <c r="K124" s="249">
        <v>0</v>
      </c>
      <c r="L124" s="249">
        <v>0</v>
      </c>
      <c r="M124" s="249">
        <f t="shared" si="1"/>
        <v>0</v>
      </c>
      <c r="P124" s="275"/>
    </row>
    <row r="125" spans="1:16">
      <c r="A125" s="302">
        <v>630</v>
      </c>
      <c r="B125" s="303">
        <v>300</v>
      </c>
      <c r="C125" s="307">
        <v>200</v>
      </c>
      <c r="D125" s="307">
        <v>0</v>
      </c>
      <c r="E125" s="307">
        <v>0</v>
      </c>
      <c r="F125" s="307">
        <v>0</v>
      </c>
      <c r="G125" s="481" t="s">
        <v>3333</v>
      </c>
      <c r="H125" s="57" t="s">
        <v>321</v>
      </c>
      <c r="I125" s="62"/>
      <c r="J125" s="58"/>
      <c r="K125" s="250">
        <v>0</v>
      </c>
      <c r="L125" s="250">
        <v>0</v>
      </c>
      <c r="M125" s="250"/>
      <c r="P125" s="275"/>
    </row>
    <row r="126" spans="1:16">
      <c r="A126" s="302">
        <v>630</v>
      </c>
      <c r="B126" s="303">
        <v>300</v>
      </c>
      <c r="C126" s="307">
        <v>200</v>
      </c>
      <c r="D126" s="304">
        <v>50</v>
      </c>
      <c r="E126" s="304">
        <v>0</v>
      </c>
      <c r="F126" s="304">
        <v>0</v>
      </c>
      <c r="G126" s="479" t="s">
        <v>3334</v>
      </c>
      <c r="H126" s="60" t="s">
        <v>322</v>
      </c>
      <c r="I126" s="62"/>
      <c r="J126" s="58"/>
      <c r="K126" s="249">
        <v>0</v>
      </c>
      <c r="L126" s="249">
        <v>0</v>
      </c>
      <c r="M126" s="249">
        <f t="shared" si="1"/>
        <v>0</v>
      </c>
      <c r="P126" s="275"/>
    </row>
    <row r="127" spans="1:16">
      <c r="A127" s="302">
        <v>630</v>
      </c>
      <c r="B127" s="303">
        <v>300</v>
      </c>
      <c r="C127" s="307">
        <v>200</v>
      </c>
      <c r="D127" s="304">
        <v>100</v>
      </c>
      <c r="E127" s="304">
        <v>0</v>
      </c>
      <c r="F127" s="304">
        <v>0</v>
      </c>
      <c r="G127" s="479" t="s">
        <v>3335</v>
      </c>
      <c r="H127" s="60" t="s">
        <v>323</v>
      </c>
      <c r="I127" s="62"/>
      <c r="J127" s="58"/>
      <c r="K127" s="249">
        <v>0</v>
      </c>
      <c r="L127" s="249">
        <v>0</v>
      </c>
      <c r="M127" s="249">
        <f t="shared" si="1"/>
        <v>0</v>
      </c>
      <c r="P127" s="275"/>
    </row>
    <row r="128" spans="1:16">
      <c r="A128" s="302">
        <v>630</v>
      </c>
      <c r="B128" s="303">
        <v>300</v>
      </c>
      <c r="C128" s="307">
        <v>200</v>
      </c>
      <c r="D128" s="304">
        <v>150</v>
      </c>
      <c r="E128" s="304">
        <v>0</v>
      </c>
      <c r="F128" s="304">
        <v>0</v>
      </c>
      <c r="G128" s="479" t="s">
        <v>3336</v>
      </c>
      <c r="H128" s="60" t="s">
        <v>324</v>
      </c>
      <c r="I128" s="62"/>
      <c r="J128" s="58"/>
      <c r="K128" s="249">
        <v>0</v>
      </c>
      <c r="L128" s="249">
        <v>0</v>
      </c>
      <c r="M128" s="249">
        <f t="shared" si="1"/>
        <v>0</v>
      </c>
      <c r="P128" s="275"/>
    </row>
    <row r="129" spans="1:16" ht="25.5">
      <c r="A129" s="302">
        <v>630</v>
      </c>
      <c r="B129" s="303">
        <v>300</v>
      </c>
      <c r="C129" s="307">
        <v>200</v>
      </c>
      <c r="D129" s="304">
        <v>200</v>
      </c>
      <c r="E129" s="304">
        <v>0</v>
      </c>
      <c r="F129" s="304">
        <v>0</v>
      </c>
      <c r="G129" s="479" t="s">
        <v>3337</v>
      </c>
      <c r="H129" s="60" t="s">
        <v>325</v>
      </c>
      <c r="I129" s="62"/>
      <c r="J129" s="58"/>
      <c r="K129" s="249">
        <v>0</v>
      </c>
      <c r="L129" s="249">
        <v>0</v>
      </c>
      <c r="M129" s="249">
        <f t="shared" si="1"/>
        <v>0</v>
      </c>
      <c r="P129" s="275"/>
    </row>
    <row r="130" spans="1:16">
      <c r="A130" s="302">
        <v>630</v>
      </c>
      <c r="B130" s="303">
        <v>300</v>
      </c>
      <c r="C130" s="307">
        <v>200</v>
      </c>
      <c r="D130" s="304">
        <v>250</v>
      </c>
      <c r="E130" s="304">
        <v>0</v>
      </c>
      <c r="F130" s="304">
        <v>0</v>
      </c>
      <c r="G130" s="479" t="s">
        <v>3338</v>
      </c>
      <c r="H130" s="60" t="s">
        <v>326</v>
      </c>
      <c r="I130" s="62"/>
      <c r="J130" s="58"/>
      <c r="K130" s="249">
        <v>0</v>
      </c>
      <c r="L130" s="249">
        <v>0</v>
      </c>
      <c r="M130" s="249">
        <f t="shared" si="1"/>
        <v>0</v>
      </c>
      <c r="P130" s="275"/>
    </row>
    <row r="131" spans="1:16">
      <c r="A131" s="302">
        <v>630</v>
      </c>
      <c r="B131" s="303">
        <v>300</v>
      </c>
      <c r="C131" s="307">
        <v>200</v>
      </c>
      <c r="D131" s="304">
        <v>300</v>
      </c>
      <c r="E131" s="304">
        <v>0</v>
      </c>
      <c r="F131" s="304">
        <v>0</v>
      </c>
      <c r="G131" s="479" t="s">
        <v>3339</v>
      </c>
      <c r="H131" s="60" t="s">
        <v>327</v>
      </c>
      <c r="I131" s="62"/>
      <c r="J131" s="58"/>
      <c r="K131" s="249">
        <v>0</v>
      </c>
      <c r="L131" s="249">
        <v>0</v>
      </c>
      <c r="M131" s="249">
        <f t="shared" si="1"/>
        <v>0</v>
      </c>
      <c r="P131" s="275"/>
    </row>
    <row r="132" spans="1:16">
      <c r="A132" s="302">
        <v>630</v>
      </c>
      <c r="B132" s="303">
        <v>300</v>
      </c>
      <c r="C132" s="307">
        <v>200</v>
      </c>
      <c r="D132" s="304">
        <v>350</v>
      </c>
      <c r="E132" s="304">
        <v>0</v>
      </c>
      <c r="F132" s="304">
        <v>0</v>
      </c>
      <c r="G132" s="479" t="s">
        <v>3340</v>
      </c>
      <c r="H132" s="60" t="s">
        <v>328</v>
      </c>
      <c r="I132" s="62"/>
      <c r="J132" s="58"/>
      <c r="K132" s="249">
        <v>0</v>
      </c>
      <c r="L132" s="249">
        <v>0</v>
      </c>
      <c r="M132" s="249">
        <f t="shared" si="1"/>
        <v>0</v>
      </c>
      <c r="P132" s="275"/>
    </row>
    <row r="133" spans="1:16" ht="25.5">
      <c r="A133" s="302">
        <v>630</v>
      </c>
      <c r="B133" s="303">
        <v>300</v>
      </c>
      <c r="C133" s="307">
        <v>200</v>
      </c>
      <c r="D133" s="304">
        <v>400</v>
      </c>
      <c r="E133" s="304">
        <v>0</v>
      </c>
      <c r="F133" s="304">
        <v>0</v>
      </c>
      <c r="G133" s="479" t="s">
        <v>3341</v>
      </c>
      <c r="H133" s="60" t="s">
        <v>329</v>
      </c>
      <c r="I133" s="62"/>
      <c r="J133" s="58"/>
      <c r="K133" s="249">
        <v>0</v>
      </c>
      <c r="L133" s="249">
        <v>0</v>
      </c>
      <c r="M133" s="249">
        <f t="shared" ref="M133:M196" si="2">+K133-L133</f>
        <v>0</v>
      </c>
      <c r="P133" s="275"/>
    </row>
    <row r="134" spans="1:16">
      <c r="A134" s="302">
        <v>630</v>
      </c>
      <c r="B134" s="303">
        <v>300</v>
      </c>
      <c r="C134" s="307">
        <v>200</v>
      </c>
      <c r="D134" s="304">
        <v>450</v>
      </c>
      <c r="E134" s="304">
        <v>0</v>
      </c>
      <c r="F134" s="304">
        <v>0</v>
      </c>
      <c r="G134" s="479" t="s">
        <v>3342</v>
      </c>
      <c r="H134" s="60" t="s">
        <v>330</v>
      </c>
      <c r="I134" s="62"/>
      <c r="J134" s="58"/>
      <c r="K134" s="249">
        <v>0</v>
      </c>
      <c r="L134" s="249">
        <v>0</v>
      </c>
      <c r="M134" s="249">
        <f t="shared" si="2"/>
        <v>0</v>
      </c>
      <c r="P134" s="275"/>
    </row>
    <row r="135" spans="1:16">
      <c r="A135" s="302">
        <v>630</v>
      </c>
      <c r="B135" s="303">
        <v>300</v>
      </c>
      <c r="C135" s="307">
        <v>200</v>
      </c>
      <c r="D135" s="304">
        <v>500</v>
      </c>
      <c r="E135" s="304">
        <v>0</v>
      </c>
      <c r="F135" s="304">
        <v>0</v>
      </c>
      <c r="G135" s="479" t="s">
        <v>3343</v>
      </c>
      <c r="H135" s="60" t="s">
        <v>331</v>
      </c>
      <c r="I135" s="62"/>
      <c r="J135" s="58"/>
      <c r="K135" s="249">
        <v>0</v>
      </c>
      <c r="L135" s="249">
        <v>0</v>
      </c>
      <c r="M135" s="249">
        <f t="shared" si="2"/>
        <v>0</v>
      </c>
      <c r="P135" s="275"/>
    </row>
    <row r="136" spans="1:16">
      <c r="A136" s="302">
        <v>630</v>
      </c>
      <c r="B136" s="303">
        <v>300</v>
      </c>
      <c r="C136" s="307">
        <v>200</v>
      </c>
      <c r="D136" s="304">
        <v>550</v>
      </c>
      <c r="E136" s="304">
        <v>0</v>
      </c>
      <c r="F136" s="304">
        <v>0</v>
      </c>
      <c r="G136" s="479" t="s">
        <v>3344</v>
      </c>
      <c r="H136" s="60" t="s">
        <v>332</v>
      </c>
      <c r="I136" s="62"/>
      <c r="J136" s="58"/>
      <c r="K136" s="249">
        <v>0</v>
      </c>
      <c r="L136" s="249">
        <v>0</v>
      </c>
      <c r="M136" s="249">
        <f t="shared" si="2"/>
        <v>0</v>
      </c>
      <c r="P136" s="275"/>
    </row>
    <row r="137" spans="1:16">
      <c r="A137" s="302">
        <v>630</v>
      </c>
      <c r="B137" s="303">
        <v>300</v>
      </c>
      <c r="C137" s="307">
        <v>200</v>
      </c>
      <c r="D137" s="304">
        <v>600</v>
      </c>
      <c r="E137" s="304">
        <v>0</v>
      </c>
      <c r="F137" s="304">
        <v>0</v>
      </c>
      <c r="G137" s="479" t="s">
        <v>3345</v>
      </c>
      <c r="H137" s="60" t="s">
        <v>333</v>
      </c>
      <c r="I137" s="62"/>
      <c r="J137" s="58"/>
      <c r="K137" s="249">
        <v>0</v>
      </c>
      <c r="L137" s="249">
        <v>0</v>
      </c>
      <c r="M137" s="249">
        <f t="shared" si="2"/>
        <v>0</v>
      </c>
      <c r="P137" s="275"/>
    </row>
    <row r="138" spans="1:16">
      <c r="A138" s="302">
        <v>630</v>
      </c>
      <c r="B138" s="303">
        <v>300</v>
      </c>
      <c r="C138" s="307">
        <v>200</v>
      </c>
      <c r="D138" s="304">
        <v>650</v>
      </c>
      <c r="E138" s="304">
        <v>0</v>
      </c>
      <c r="F138" s="304">
        <v>0</v>
      </c>
      <c r="G138" s="479" t="s">
        <v>3346</v>
      </c>
      <c r="H138" s="60" t="s">
        <v>334</v>
      </c>
      <c r="I138" s="62"/>
      <c r="J138" s="58"/>
      <c r="K138" s="249">
        <v>0</v>
      </c>
      <c r="L138" s="249">
        <v>0</v>
      </c>
      <c r="M138" s="249">
        <f t="shared" si="2"/>
        <v>0</v>
      </c>
      <c r="P138" s="275"/>
    </row>
    <row r="139" spans="1:16" ht="25.5">
      <c r="A139" s="302">
        <v>630</v>
      </c>
      <c r="B139" s="303">
        <v>300</v>
      </c>
      <c r="C139" s="307">
        <v>200</v>
      </c>
      <c r="D139" s="304">
        <v>700</v>
      </c>
      <c r="E139" s="304">
        <v>0</v>
      </c>
      <c r="F139" s="304">
        <v>0</v>
      </c>
      <c r="G139" s="479" t="s">
        <v>3347</v>
      </c>
      <c r="H139" s="60" t="s">
        <v>335</v>
      </c>
      <c r="I139" s="62"/>
      <c r="J139" s="58"/>
      <c r="K139" s="249">
        <v>0</v>
      </c>
      <c r="L139" s="249">
        <v>0</v>
      </c>
      <c r="M139" s="249">
        <f t="shared" si="2"/>
        <v>0</v>
      </c>
      <c r="P139" s="275"/>
    </row>
    <row r="140" spans="1:16" ht="25.5">
      <c r="A140" s="302">
        <v>630</v>
      </c>
      <c r="B140" s="303">
        <v>300</v>
      </c>
      <c r="C140" s="307">
        <v>200</v>
      </c>
      <c r="D140" s="307">
        <v>750</v>
      </c>
      <c r="E140" s="307">
        <v>0</v>
      </c>
      <c r="F140" s="307">
        <v>0</v>
      </c>
      <c r="G140" s="481" t="s">
        <v>3348</v>
      </c>
      <c r="H140" s="57" t="s">
        <v>336</v>
      </c>
      <c r="I140" s="62"/>
      <c r="J140" s="58"/>
      <c r="K140" s="250">
        <v>0</v>
      </c>
      <c r="L140" s="250">
        <v>0</v>
      </c>
      <c r="M140" s="250"/>
      <c r="P140" s="275"/>
    </row>
    <row r="141" spans="1:16">
      <c r="A141" s="302">
        <v>630</v>
      </c>
      <c r="B141" s="303">
        <v>300</v>
      </c>
      <c r="C141" s="307">
        <v>200</v>
      </c>
      <c r="D141" s="307">
        <v>750</v>
      </c>
      <c r="E141" s="304">
        <v>10</v>
      </c>
      <c r="F141" s="304">
        <v>0</v>
      </c>
      <c r="G141" s="479" t="s">
        <v>3349</v>
      </c>
      <c r="H141" s="60" t="s">
        <v>337</v>
      </c>
      <c r="I141" s="62"/>
      <c r="J141" s="58"/>
      <c r="K141" s="249">
        <v>0</v>
      </c>
      <c r="L141" s="249">
        <v>0</v>
      </c>
      <c r="M141" s="249">
        <f t="shared" si="2"/>
        <v>0</v>
      </c>
      <c r="P141" s="275"/>
    </row>
    <row r="142" spans="1:16">
      <c r="A142" s="302">
        <v>630</v>
      </c>
      <c r="B142" s="303">
        <v>300</v>
      </c>
      <c r="C142" s="307">
        <v>200</v>
      </c>
      <c r="D142" s="307">
        <v>750</v>
      </c>
      <c r="E142" s="304">
        <v>20</v>
      </c>
      <c r="F142" s="304">
        <v>0</v>
      </c>
      <c r="G142" s="479" t="s">
        <v>3350</v>
      </c>
      <c r="H142" s="60" t="s">
        <v>338</v>
      </c>
      <c r="I142" s="62"/>
      <c r="J142" s="58"/>
      <c r="K142" s="249">
        <v>0</v>
      </c>
      <c r="L142" s="249">
        <v>0</v>
      </c>
      <c r="M142" s="249">
        <f t="shared" si="2"/>
        <v>0</v>
      </c>
      <c r="P142" s="275"/>
    </row>
    <row r="143" spans="1:16">
      <c r="A143" s="302">
        <v>630</v>
      </c>
      <c r="B143" s="303">
        <v>300</v>
      </c>
      <c r="C143" s="307">
        <v>200</v>
      </c>
      <c r="D143" s="304">
        <v>900</v>
      </c>
      <c r="E143" s="304">
        <v>0</v>
      </c>
      <c r="F143" s="304">
        <v>0</v>
      </c>
      <c r="G143" s="479" t="s">
        <v>3351</v>
      </c>
      <c r="H143" s="60" t="s">
        <v>339</v>
      </c>
      <c r="I143" s="62"/>
      <c r="J143" s="58"/>
      <c r="K143" s="249">
        <v>0</v>
      </c>
      <c r="L143" s="249">
        <v>0</v>
      </c>
      <c r="M143" s="249">
        <f t="shared" si="2"/>
        <v>0</v>
      </c>
      <c r="P143" s="275"/>
    </row>
    <row r="144" spans="1:16">
      <c r="A144" s="302">
        <v>630</v>
      </c>
      <c r="B144" s="303">
        <v>300</v>
      </c>
      <c r="C144" s="304">
        <v>300</v>
      </c>
      <c r="D144" s="304">
        <v>0</v>
      </c>
      <c r="E144" s="304">
        <v>0</v>
      </c>
      <c r="F144" s="304">
        <v>0</v>
      </c>
      <c r="G144" s="479" t="s">
        <v>3352</v>
      </c>
      <c r="H144" s="60" t="s">
        <v>340</v>
      </c>
      <c r="I144" s="62"/>
      <c r="J144" s="58"/>
      <c r="K144" s="249">
        <v>0</v>
      </c>
      <c r="L144" s="249">
        <v>0</v>
      </c>
      <c r="M144" s="249">
        <f t="shared" si="2"/>
        <v>0</v>
      </c>
      <c r="P144" s="275"/>
    </row>
    <row r="145" spans="1:16">
      <c r="A145" s="302">
        <v>630</v>
      </c>
      <c r="B145" s="303">
        <v>300</v>
      </c>
      <c r="C145" s="304">
        <v>400</v>
      </c>
      <c r="D145" s="304">
        <v>0</v>
      </c>
      <c r="E145" s="304">
        <v>0</v>
      </c>
      <c r="F145" s="304">
        <v>0</v>
      </c>
      <c r="G145" s="479" t="s">
        <v>3353</v>
      </c>
      <c r="H145" s="60" t="s">
        <v>341</v>
      </c>
      <c r="I145" s="62"/>
      <c r="J145" s="58"/>
      <c r="K145" s="249">
        <v>0</v>
      </c>
      <c r="L145" s="249">
        <v>0</v>
      </c>
      <c r="M145" s="249">
        <f t="shared" si="2"/>
        <v>0</v>
      </c>
      <c r="P145" s="275"/>
    </row>
    <row r="146" spans="1:16" ht="25.5">
      <c r="A146" s="302">
        <v>630</v>
      </c>
      <c r="B146" s="303">
        <v>300</v>
      </c>
      <c r="C146" s="304">
        <v>500</v>
      </c>
      <c r="D146" s="304">
        <v>0</v>
      </c>
      <c r="E146" s="304">
        <v>0</v>
      </c>
      <c r="F146" s="304">
        <v>0</v>
      </c>
      <c r="G146" s="479" t="s">
        <v>3354</v>
      </c>
      <c r="H146" s="60" t="s">
        <v>342</v>
      </c>
      <c r="I146" s="62"/>
      <c r="J146" s="58"/>
      <c r="K146" s="249">
        <v>0</v>
      </c>
      <c r="L146" s="249">
        <v>0</v>
      </c>
      <c r="M146" s="249">
        <f t="shared" si="2"/>
        <v>0</v>
      </c>
      <c r="P146" s="275"/>
    </row>
    <row r="147" spans="1:16">
      <c r="A147" s="302">
        <v>630</v>
      </c>
      <c r="B147" s="303">
        <v>300</v>
      </c>
      <c r="C147" s="304">
        <v>600</v>
      </c>
      <c r="D147" s="304">
        <v>0</v>
      </c>
      <c r="E147" s="304">
        <v>0</v>
      </c>
      <c r="F147" s="304">
        <v>0</v>
      </c>
      <c r="G147" s="479" t="s">
        <v>3355</v>
      </c>
      <c r="H147" s="60" t="s">
        <v>343</v>
      </c>
      <c r="I147" s="62"/>
      <c r="J147" s="58"/>
      <c r="K147" s="249">
        <v>0</v>
      </c>
      <c r="L147" s="249">
        <v>0</v>
      </c>
      <c r="M147" s="249">
        <f t="shared" si="2"/>
        <v>0</v>
      </c>
      <c r="P147" s="275"/>
    </row>
    <row r="148" spans="1:16">
      <c r="A148" s="302">
        <v>630</v>
      </c>
      <c r="B148" s="303">
        <v>300</v>
      </c>
      <c r="C148" s="304">
        <v>700</v>
      </c>
      <c r="D148" s="304">
        <v>0</v>
      </c>
      <c r="E148" s="304">
        <v>0</v>
      </c>
      <c r="F148" s="304">
        <v>0</v>
      </c>
      <c r="G148" s="479" t="s">
        <v>3356</v>
      </c>
      <c r="H148" s="60" t="s">
        <v>344</v>
      </c>
      <c r="I148" s="62"/>
      <c r="J148" s="58"/>
      <c r="K148" s="249">
        <v>800000</v>
      </c>
      <c r="L148" s="249">
        <v>745600</v>
      </c>
      <c r="M148" s="249">
        <f t="shared" si="2"/>
        <v>54400</v>
      </c>
      <c r="P148" s="275"/>
    </row>
    <row r="149" spans="1:16">
      <c r="A149" s="302">
        <v>630</v>
      </c>
      <c r="B149" s="303">
        <v>300</v>
      </c>
      <c r="C149" s="304">
        <v>800</v>
      </c>
      <c r="D149" s="304">
        <v>0</v>
      </c>
      <c r="E149" s="304">
        <v>0</v>
      </c>
      <c r="F149" s="304">
        <v>0</v>
      </c>
      <c r="G149" s="479" t="s">
        <v>3357</v>
      </c>
      <c r="H149" s="60" t="s">
        <v>345</v>
      </c>
      <c r="I149" s="62"/>
      <c r="J149" s="58"/>
      <c r="K149" s="249">
        <v>0</v>
      </c>
      <c r="L149" s="249">
        <v>0</v>
      </c>
      <c r="M149" s="249">
        <f t="shared" si="2"/>
        <v>0</v>
      </c>
      <c r="P149" s="275"/>
    </row>
    <row r="150" spans="1:16">
      <c r="A150" s="302">
        <v>630</v>
      </c>
      <c r="B150" s="303">
        <v>300</v>
      </c>
      <c r="C150" s="307">
        <v>900</v>
      </c>
      <c r="D150" s="307">
        <v>0</v>
      </c>
      <c r="E150" s="307">
        <v>0</v>
      </c>
      <c r="F150" s="307">
        <v>0</v>
      </c>
      <c r="G150" s="481" t="s">
        <v>3358</v>
      </c>
      <c r="H150" s="57" t="s">
        <v>346</v>
      </c>
      <c r="I150" s="62"/>
      <c r="J150" s="58"/>
      <c r="K150" s="250">
        <v>0</v>
      </c>
      <c r="L150" s="250">
        <v>0</v>
      </c>
      <c r="M150" s="250"/>
      <c r="P150" s="275"/>
    </row>
    <row r="151" spans="1:16">
      <c r="A151" s="302">
        <v>630</v>
      </c>
      <c r="B151" s="303">
        <v>300</v>
      </c>
      <c r="C151" s="307">
        <v>900</v>
      </c>
      <c r="D151" s="304">
        <v>100</v>
      </c>
      <c r="E151" s="304">
        <v>0</v>
      </c>
      <c r="F151" s="304">
        <v>0</v>
      </c>
      <c r="G151" s="479" t="s">
        <v>3359</v>
      </c>
      <c r="H151" s="60" t="s">
        <v>347</v>
      </c>
      <c r="I151" s="62"/>
      <c r="J151" s="58"/>
      <c r="K151" s="249">
        <v>0</v>
      </c>
      <c r="L151" s="249">
        <v>0</v>
      </c>
      <c r="M151" s="249">
        <f t="shared" si="2"/>
        <v>0</v>
      </c>
      <c r="P151" s="275"/>
    </row>
    <row r="152" spans="1:16">
      <c r="A152" s="302">
        <v>630</v>
      </c>
      <c r="B152" s="303">
        <v>300</v>
      </c>
      <c r="C152" s="307">
        <v>900</v>
      </c>
      <c r="D152" s="304">
        <v>900</v>
      </c>
      <c r="E152" s="304">
        <v>0</v>
      </c>
      <c r="F152" s="304">
        <v>0</v>
      </c>
      <c r="G152" s="479" t="s">
        <v>3360</v>
      </c>
      <c r="H152" s="60" t="s">
        <v>348</v>
      </c>
      <c r="I152" s="62"/>
      <c r="J152" s="58"/>
      <c r="K152" s="249">
        <v>0</v>
      </c>
      <c r="L152" s="249">
        <v>0</v>
      </c>
      <c r="M152" s="249">
        <f t="shared" si="2"/>
        <v>0</v>
      </c>
      <c r="P152" s="275"/>
    </row>
    <row r="153" spans="1:16" ht="25.5">
      <c r="A153" s="302">
        <v>630</v>
      </c>
      <c r="B153" s="303">
        <v>400</v>
      </c>
      <c r="C153" s="307">
        <v>0</v>
      </c>
      <c r="D153" s="303">
        <v>0</v>
      </c>
      <c r="E153" s="303">
        <v>0</v>
      </c>
      <c r="F153" s="303">
        <v>0</v>
      </c>
      <c r="G153" s="478" t="s">
        <v>3361</v>
      </c>
      <c r="H153" s="57" t="s">
        <v>349</v>
      </c>
      <c r="I153" s="58"/>
      <c r="J153" s="58"/>
      <c r="K153" s="250">
        <v>0</v>
      </c>
      <c r="L153" s="250">
        <v>0</v>
      </c>
      <c r="M153" s="250"/>
      <c r="P153" s="275"/>
    </row>
    <row r="154" spans="1:16" ht="25.5">
      <c r="A154" s="302">
        <v>630</v>
      </c>
      <c r="B154" s="303">
        <v>400</v>
      </c>
      <c r="C154" s="305">
        <v>100</v>
      </c>
      <c r="D154" s="305">
        <v>0</v>
      </c>
      <c r="E154" s="305">
        <v>0</v>
      </c>
      <c r="F154" s="305">
        <v>0</v>
      </c>
      <c r="G154" s="480" t="s">
        <v>3362</v>
      </c>
      <c r="H154" s="60" t="s">
        <v>350</v>
      </c>
      <c r="I154" s="58" t="s">
        <v>351</v>
      </c>
      <c r="J154" s="58"/>
      <c r="K154" s="249">
        <v>0</v>
      </c>
      <c r="L154" s="249">
        <v>0</v>
      </c>
      <c r="M154" s="249">
        <f t="shared" si="2"/>
        <v>0</v>
      </c>
      <c r="P154" s="275"/>
    </row>
    <row r="155" spans="1:16" ht="25.5">
      <c r="A155" s="302">
        <v>630</v>
      </c>
      <c r="B155" s="303">
        <v>400</v>
      </c>
      <c r="C155" s="305">
        <v>200</v>
      </c>
      <c r="D155" s="305">
        <v>0</v>
      </c>
      <c r="E155" s="305">
        <v>0</v>
      </c>
      <c r="F155" s="305">
        <v>0</v>
      </c>
      <c r="G155" s="480" t="s">
        <v>3363</v>
      </c>
      <c r="H155" s="60" t="s">
        <v>352</v>
      </c>
      <c r="I155" s="58" t="s">
        <v>353</v>
      </c>
      <c r="J155" s="58"/>
      <c r="K155" s="249">
        <v>0</v>
      </c>
      <c r="L155" s="249">
        <v>0</v>
      </c>
      <c r="M155" s="249">
        <f t="shared" si="2"/>
        <v>0</v>
      </c>
      <c r="P155" s="275"/>
    </row>
    <row r="156" spans="1:16" ht="25.5">
      <c r="A156" s="302">
        <v>630</v>
      </c>
      <c r="B156" s="303">
        <v>400</v>
      </c>
      <c r="C156" s="305">
        <v>300</v>
      </c>
      <c r="D156" s="305">
        <v>0</v>
      </c>
      <c r="E156" s="305">
        <v>0</v>
      </c>
      <c r="F156" s="305">
        <v>0</v>
      </c>
      <c r="G156" s="480" t="s">
        <v>3364</v>
      </c>
      <c r="H156" s="60" t="s">
        <v>354</v>
      </c>
      <c r="I156" s="58" t="s">
        <v>355</v>
      </c>
      <c r="J156" s="58"/>
      <c r="K156" s="249">
        <v>0</v>
      </c>
      <c r="L156" s="249">
        <v>0</v>
      </c>
      <c r="M156" s="249">
        <f t="shared" si="2"/>
        <v>0</v>
      </c>
      <c r="P156" s="275"/>
    </row>
    <row r="157" spans="1:16" ht="38.25">
      <c r="A157" s="302">
        <v>630</v>
      </c>
      <c r="B157" s="303">
        <v>400</v>
      </c>
      <c r="C157" s="305">
        <v>400</v>
      </c>
      <c r="D157" s="305">
        <v>0</v>
      </c>
      <c r="E157" s="305">
        <v>0</v>
      </c>
      <c r="F157" s="305">
        <v>0</v>
      </c>
      <c r="G157" s="480" t="s">
        <v>3365</v>
      </c>
      <c r="H157" s="60" t="s">
        <v>356</v>
      </c>
      <c r="I157" s="58" t="s">
        <v>357</v>
      </c>
      <c r="J157" s="58"/>
      <c r="K157" s="249">
        <v>0</v>
      </c>
      <c r="L157" s="249">
        <v>0</v>
      </c>
      <c r="M157" s="249">
        <f t="shared" si="2"/>
        <v>0</v>
      </c>
      <c r="P157" s="275"/>
    </row>
    <row r="158" spans="1:16" ht="38.25">
      <c r="A158" s="302">
        <v>630</v>
      </c>
      <c r="B158" s="303">
        <v>400</v>
      </c>
      <c r="C158" s="303">
        <v>500</v>
      </c>
      <c r="D158" s="305">
        <v>0</v>
      </c>
      <c r="E158" s="305">
        <v>0</v>
      </c>
      <c r="F158" s="305">
        <v>0</v>
      </c>
      <c r="G158" s="480" t="s">
        <v>3366</v>
      </c>
      <c r="H158" s="60" t="s">
        <v>358</v>
      </c>
      <c r="I158" s="58" t="s">
        <v>359</v>
      </c>
      <c r="J158" s="58" t="s">
        <v>1538</v>
      </c>
      <c r="K158" s="249">
        <v>0</v>
      </c>
      <c r="L158" s="249">
        <v>0</v>
      </c>
      <c r="M158" s="249">
        <f t="shared" si="2"/>
        <v>0</v>
      </c>
      <c r="P158" s="275"/>
    </row>
    <row r="159" spans="1:16">
      <c r="A159" s="302">
        <v>630</v>
      </c>
      <c r="B159" s="303">
        <v>400</v>
      </c>
      <c r="C159" s="305">
        <v>600</v>
      </c>
      <c r="D159" s="305">
        <v>0</v>
      </c>
      <c r="E159" s="305">
        <v>0</v>
      </c>
      <c r="F159" s="305">
        <v>0</v>
      </c>
      <c r="G159" s="480" t="s">
        <v>3367</v>
      </c>
      <c r="H159" s="60" t="s">
        <v>360</v>
      </c>
      <c r="I159" s="58" t="s">
        <v>361</v>
      </c>
      <c r="J159" s="58"/>
      <c r="K159" s="249">
        <v>0</v>
      </c>
      <c r="L159" s="249">
        <v>0</v>
      </c>
      <c r="M159" s="249">
        <f t="shared" si="2"/>
        <v>0</v>
      </c>
      <c r="P159" s="275"/>
    </row>
    <row r="160" spans="1:16" ht="25.5">
      <c r="A160" s="302">
        <v>630</v>
      </c>
      <c r="B160" s="303">
        <v>400</v>
      </c>
      <c r="C160" s="303">
        <v>700</v>
      </c>
      <c r="D160" s="305">
        <v>0</v>
      </c>
      <c r="E160" s="305">
        <v>0</v>
      </c>
      <c r="F160" s="305">
        <v>0</v>
      </c>
      <c r="G160" s="480" t="s">
        <v>3368</v>
      </c>
      <c r="H160" s="60" t="s">
        <v>362</v>
      </c>
      <c r="I160" s="58" t="s">
        <v>363</v>
      </c>
      <c r="J160" s="58" t="s">
        <v>1538</v>
      </c>
      <c r="K160" s="249">
        <v>0</v>
      </c>
      <c r="L160" s="249">
        <v>0</v>
      </c>
      <c r="M160" s="249">
        <f t="shared" si="2"/>
        <v>0</v>
      </c>
      <c r="P160" s="275"/>
    </row>
    <row r="161" spans="1:16">
      <c r="A161" s="300">
        <v>640</v>
      </c>
      <c r="B161" s="301">
        <v>0</v>
      </c>
      <c r="C161" s="301">
        <v>0</v>
      </c>
      <c r="D161" s="301">
        <v>0</v>
      </c>
      <c r="E161" s="301">
        <v>0</v>
      </c>
      <c r="F161" s="301">
        <v>0</v>
      </c>
      <c r="G161" s="477">
        <v>640</v>
      </c>
      <c r="H161" s="55" t="s">
        <v>364</v>
      </c>
      <c r="I161" s="56"/>
      <c r="J161" s="58"/>
      <c r="K161" s="252">
        <v>0</v>
      </c>
      <c r="L161" s="252">
        <v>0</v>
      </c>
      <c r="M161" s="252"/>
      <c r="P161" s="275"/>
    </row>
    <row r="162" spans="1:16">
      <c r="A162" s="302">
        <v>640</v>
      </c>
      <c r="B162" s="305">
        <v>100</v>
      </c>
      <c r="C162" s="305">
        <v>0</v>
      </c>
      <c r="D162" s="305">
        <v>0</v>
      </c>
      <c r="E162" s="305">
        <v>0</v>
      </c>
      <c r="F162" s="305">
        <v>0</v>
      </c>
      <c r="G162" s="480" t="s">
        <v>3369</v>
      </c>
      <c r="H162" s="60" t="s">
        <v>365</v>
      </c>
      <c r="I162" s="58" t="s">
        <v>366</v>
      </c>
      <c r="J162" s="58"/>
      <c r="K162" s="249">
        <v>0</v>
      </c>
      <c r="L162" s="249">
        <v>0</v>
      </c>
      <c r="M162" s="249">
        <f t="shared" si="2"/>
        <v>0</v>
      </c>
      <c r="P162" s="275"/>
    </row>
    <row r="163" spans="1:16">
      <c r="A163" s="302">
        <v>640</v>
      </c>
      <c r="B163" s="303">
        <v>200</v>
      </c>
      <c r="C163" s="303">
        <v>0</v>
      </c>
      <c r="D163" s="303">
        <v>0</v>
      </c>
      <c r="E163" s="303">
        <v>0</v>
      </c>
      <c r="F163" s="303">
        <v>0</v>
      </c>
      <c r="G163" s="478" t="s">
        <v>3370</v>
      </c>
      <c r="H163" s="57" t="s">
        <v>367</v>
      </c>
      <c r="I163" s="58"/>
      <c r="J163" s="58"/>
      <c r="K163" s="250">
        <v>0</v>
      </c>
      <c r="L163" s="250">
        <v>0</v>
      </c>
      <c r="M163" s="250"/>
      <c r="P163" s="275"/>
    </row>
    <row r="164" spans="1:16" ht="38.25">
      <c r="A164" s="302">
        <v>640</v>
      </c>
      <c r="B164" s="303">
        <v>200</v>
      </c>
      <c r="C164" s="305">
        <v>100</v>
      </c>
      <c r="D164" s="305">
        <v>0</v>
      </c>
      <c r="E164" s="305">
        <v>0</v>
      </c>
      <c r="F164" s="305">
        <v>0</v>
      </c>
      <c r="G164" s="480" t="s">
        <v>3371</v>
      </c>
      <c r="H164" s="60" t="s">
        <v>368</v>
      </c>
      <c r="I164" s="58" t="s">
        <v>369</v>
      </c>
      <c r="J164" s="58"/>
      <c r="K164" s="249">
        <v>0</v>
      </c>
      <c r="L164" s="249">
        <v>30822.51</v>
      </c>
      <c r="M164" s="249">
        <f t="shared" si="2"/>
        <v>-30822.51</v>
      </c>
      <c r="P164" s="275"/>
    </row>
    <row r="165" spans="1:16" ht="25.5">
      <c r="A165" s="302">
        <v>640</v>
      </c>
      <c r="B165" s="303">
        <v>200</v>
      </c>
      <c r="C165" s="305">
        <v>200</v>
      </c>
      <c r="D165" s="305">
        <v>0</v>
      </c>
      <c r="E165" s="305">
        <v>0</v>
      </c>
      <c r="F165" s="305">
        <v>0</v>
      </c>
      <c r="G165" s="480" t="s">
        <v>3372</v>
      </c>
      <c r="H165" s="60" t="s">
        <v>370</v>
      </c>
      <c r="I165" s="58" t="s">
        <v>371</v>
      </c>
      <c r="J165" s="58"/>
      <c r="K165" s="249">
        <v>0</v>
      </c>
      <c r="L165" s="249">
        <v>0</v>
      </c>
      <c r="M165" s="249">
        <f t="shared" si="2"/>
        <v>0</v>
      </c>
      <c r="P165" s="275"/>
    </row>
    <row r="166" spans="1:16" ht="25.5">
      <c r="A166" s="302">
        <v>640</v>
      </c>
      <c r="B166" s="303">
        <v>300</v>
      </c>
      <c r="C166" s="303">
        <v>0</v>
      </c>
      <c r="D166" s="303">
        <v>0</v>
      </c>
      <c r="E166" s="303">
        <v>0</v>
      </c>
      <c r="F166" s="303">
        <v>0</v>
      </c>
      <c r="G166" s="478" t="s">
        <v>3373</v>
      </c>
      <c r="H166" s="57" t="s">
        <v>372</v>
      </c>
      <c r="I166" s="58"/>
      <c r="J166" s="58"/>
      <c r="K166" s="250">
        <v>0</v>
      </c>
      <c r="L166" s="250">
        <v>0</v>
      </c>
      <c r="M166" s="250"/>
      <c r="P166" s="275"/>
    </row>
    <row r="167" spans="1:16" ht="38.25">
      <c r="A167" s="302">
        <v>640</v>
      </c>
      <c r="B167" s="303">
        <v>300</v>
      </c>
      <c r="C167" s="303">
        <v>100</v>
      </c>
      <c r="D167" s="305">
        <v>0</v>
      </c>
      <c r="E167" s="305">
        <v>0</v>
      </c>
      <c r="F167" s="305">
        <v>0</v>
      </c>
      <c r="G167" s="480" t="s">
        <v>3374</v>
      </c>
      <c r="H167" s="60" t="s">
        <v>373</v>
      </c>
      <c r="I167" s="58" t="s">
        <v>374</v>
      </c>
      <c r="J167" s="58" t="s">
        <v>1538</v>
      </c>
      <c r="K167" s="249">
        <v>50100</v>
      </c>
      <c r="L167" s="249">
        <v>135499.07999999999</v>
      </c>
      <c r="M167" s="249">
        <f t="shared" si="2"/>
        <v>-85399.079999999987</v>
      </c>
      <c r="P167" s="275"/>
    </row>
    <row r="168" spans="1:16" ht="25.5">
      <c r="A168" s="302">
        <v>640</v>
      </c>
      <c r="B168" s="303">
        <v>300</v>
      </c>
      <c r="C168" s="303">
        <v>200</v>
      </c>
      <c r="D168" s="305">
        <v>0</v>
      </c>
      <c r="E168" s="305">
        <v>0</v>
      </c>
      <c r="F168" s="305">
        <v>0</v>
      </c>
      <c r="G168" s="480" t="s">
        <v>3375</v>
      </c>
      <c r="H168" s="60" t="s">
        <v>375</v>
      </c>
      <c r="I168" s="58" t="s">
        <v>376</v>
      </c>
      <c r="J168" s="58" t="s">
        <v>1538</v>
      </c>
      <c r="K168" s="249">
        <v>381463252</v>
      </c>
      <c r="L168" s="249">
        <v>400818663.19999999</v>
      </c>
      <c r="M168" s="249">
        <f t="shared" si="2"/>
        <v>-19355411.199999988</v>
      </c>
      <c r="P168" s="275"/>
    </row>
    <row r="169" spans="1:16" ht="25.5">
      <c r="A169" s="302">
        <v>640</v>
      </c>
      <c r="B169" s="303">
        <v>300</v>
      </c>
      <c r="C169" s="303">
        <v>300</v>
      </c>
      <c r="D169" s="305">
        <v>0</v>
      </c>
      <c r="E169" s="305">
        <v>0</v>
      </c>
      <c r="F169" s="305">
        <v>0</v>
      </c>
      <c r="G169" s="480" t="s">
        <v>3376</v>
      </c>
      <c r="H169" s="57" t="s">
        <v>377</v>
      </c>
      <c r="I169" s="58" t="s">
        <v>378</v>
      </c>
      <c r="J169" s="58" t="s">
        <v>1538</v>
      </c>
      <c r="K169" s="250">
        <v>0</v>
      </c>
      <c r="L169" s="250">
        <v>0</v>
      </c>
      <c r="M169" s="250"/>
      <c r="P169" s="275"/>
    </row>
    <row r="170" spans="1:16">
      <c r="A170" s="302">
        <v>640</v>
      </c>
      <c r="B170" s="303">
        <v>300</v>
      </c>
      <c r="C170" s="303">
        <v>300</v>
      </c>
      <c r="D170" s="305">
        <v>100</v>
      </c>
      <c r="E170" s="305">
        <v>0</v>
      </c>
      <c r="F170" s="305">
        <v>0</v>
      </c>
      <c r="G170" s="480" t="s">
        <v>3377</v>
      </c>
      <c r="H170" s="60" t="s">
        <v>340</v>
      </c>
      <c r="I170" s="58"/>
      <c r="J170" s="58" t="s">
        <v>1538</v>
      </c>
      <c r="K170" s="249">
        <v>7044269.0299999993</v>
      </c>
      <c r="L170" s="249">
        <v>7899541</v>
      </c>
      <c r="M170" s="249">
        <f t="shared" si="2"/>
        <v>-855271.97000000067</v>
      </c>
      <c r="P170" s="275"/>
    </row>
    <row r="171" spans="1:16">
      <c r="A171" s="302">
        <v>640</v>
      </c>
      <c r="B171" s="303">
        <v>300</v>
      </c>
      <c r="C171" s="303">
        <v>300</v>
      </c>
      <c r="D171" s="305">
        <v>200</v>
      </c>
      <c r="E171" s="305">
        <v>0</v>
      </c>
      <c r="F171" s="305">
        <v>0</v>
      </c>
      <c r="G171" s="480" t="s">
        <v>3378</v>
      </c>
      <c r="H171" s="60" t="s">
        <v>379</v>
      </c>
      <c r="I171" s="58"/>
      <c r="J171" s="58" t="s">
        <v>1538</v>
      </c>
      <c r="K171" s="249">
        <v>0</v>
      </c>
      <c r="L171" s="249">
        <v>10500</v>
      </c>
      <c r="M171" s="249">
        <f t="shared" si="2"/>
        <v>-10500</v>
      </c>
      <c r="P171" s="275"/>
    </row>
    <row r="172" spans="1:16">
      <c r="A172" s="302">
        <v>640</v>
      </c>
      <c r="B172" s="303">
        <v>300</v>
      </c>
      <c r="C172" s="303">
        <v>300</v>
      </c>
      <c r="D172" s="305">
        <v>900</v>
      </c>
      <c r="E172" s="305">
        <v>0</v>
      </c>
      <c r="F172" s="305">
        <v>0</v>
      </c>
      <c r="G172" s="480" t="s">
        <v>3379</v>
      </c>
      <c r="H172" s="60" t="s">
        <v>380</v>
      </c>
      <c r="I172" s="58"/>
      <c r="J172" s="58" t="s">
        <v>1538</v>
      </c>
      <c r="K172" s="249">
        <v>1749800</v>
      </c>
      <c r="L172" s="249">
        <v>1743371.86</v>
      </c>
      <c r="M172" s="249">
        <f t="shared" si="2"/>
        <v>6428.1399999998976</v>
      </c>
      <c r="P172" s="275"/>
    </row>
    <row r="173" spans="1:16" ht="25.5">
      <c r="A173" s="302">
        <v>640</v>
      </c>
      <c r="B173" s="303">
        <v>300</v>
      </c>
      <c r="C173" s="303">
        <v>400</v>
      </c>
      <c r="D173" s="303">
        <v>0</v>
      </c>
      <c r="E173" s="303">
        <v>0</v>
      </c>
      <c r="F173" s="303">
        <v>0</v>
      </c>
      <c r="G173" s="478" t="s">
        <v>3380</v>
      </c>
      <c r="H173" s="57" t="s">
        <v>381</v>
      </c>
      <c r="I173" s="58" t="s">
        <v>382</v>
      </c>
      <c r="J173" s="58" t="s">
        <v>1538</v>
      </c>
      <c r="K173" s="249">
        <v>0</v>
      </c>
      <c r="L173" s="249">
        <v>0</v>
      </c>
      <c r="M173" s="249">
        <f t="shared" si="2"/>
        <v>0</v>
      </c>
      <c r="P173" s="275"/>
    </row>
    <row r="174" spans="1:16">
      <c r="A174" s="302">
        <v>640</v>
      </c>
      <c r="B174" s="303">
        <v>400</v>
      </c>
      <c r="C174" s="303">
        <v>0</v>
      </c>
      <c r="D174" s="303">
        <v>0</v>
      </c>
      <c r="E174" s="303">
        <v>0</v>
      </c>
      <c r="F174" s="303">
        <v>0</v>
      </c>
      <c r="G174" s="478" t="s">
        <v>3381</v>
      </c>
      <c r="H174" s="57" t="s">
        <v>383</v>
      </c>
      <c r="I174" s="58" t="s">
        <v>384</v>
      </c>
      <c r="J174" s="58"/>
      <c r="K174" s="250">
        <v>0</v>
      </c>
      <c r="L174" s="250">
        <v>0</v>
      </c>
      <c r="M174" s="250"/>
      <c r="P174" s="275"/>
    </row>
    <row r="175" spans="1:16" ht="38.25">
      <c r="A175" s="302">
        <v>640</v>
      </c>
      <c r="B175" s="303">
        <v>400</v>
      </c>
      <c r="C175" s="305">
        <v>100</v>
      </c>
      <c r="D175" s="305">
        <v>0</v>
      </c>
      <c r="E175" s="305">
        <v>0</v>
      </c>
      <c r="F175" s="305">
        <v>0</v>
      </c>
      <c r="G175" s="480" t="s">
        <v>3382</v>
      </c>
      <c r="H175" s="60" t="s">
        <v>385</v>
      </c>
      <c r="I175" s="58" t="s">
        <v>386</v>
      </c>
      <c r="J175" s="58"/>
      <c r="K175" s="249">
        <v>274830.25</v>
      </c>
      <c r="L175" s="249">
        <v>272596.43</v>
      </c>
      <c r="M175" s="249">
        <f t="shared" si="2"/>
        <v>2233.820000000007</v>
      </c>
      <c r="P175" s="275"/>
    </row>
    <row r="176" spans="1:16" ht="25.5">
      <c r="A176" s="302">
        <v>640</v>
      </c>
      <c r="B176" s="303">
        <v>400</v>
      </c>
      <c r="C176" s="305">
        <v>200</v>
      </c>
      <c r="D176" s="305">
        <v>0</v>
      </c>
      <c r="E176" s="305">
        <v>0</v>
      </c>
      <c r="F176" s="305">
        <v>0</v>
      </c>
      <c r="G176" s="480" t="s">
        <v>3383</v>
      </c>
      <c r="H176" s="60" t="s">
        <v>387</v>
      </c>
      <c r="I176" s="58" t="s">
        <v>388</v>
      </c>
      <c r="J176" s="58"/>
      <c r="K176" s="249">
        <v>0</v>
      </c>
      <c r="L176" s="249">
        <v>277096.44</v>
      </c>
      <c r="M176" s="249">
        <f t="shared" si="2"/>
        <v>-277096.44</v>
      </c>
      <c r="P176" s="275"/>
    </row>
    <row r="177" spans="1:16" ht="25.5">
      <c r="A177" s="302">
        <v>640</v>
      </c>
      <c r="B177" s="303">
        <v>400</v>
      </c>
      <c r="C177" s="303">
        <v>300</v>
      </c>
      <c r="D177" s="303">
        <v>0</v>
      </c>
      <c r="E177" s="303">
        <v>0</v>
      </c>
      <c r="F177" s="303">
        <v>0</v>
      </c>
      <c r="G177" s="478" t="s">
        <v>3384</v>
      </c>
      <c r="H177" s="57" t="s">
        <v>389</v>
      </c>
      <c r="I177" s="58" t="s">
        <v>390</v>
      </c>
      <c r="J177" s="58"/>
      <c r="K177" s="250">
        <v>0</v>
      </c>
      <c r="L177" s="250">
        <v>0</v>
      </c>
      <c r="M177" s="250"/>
      <c r="P177" s="275"/>
    </row>
    <row r="178" spans="1:16">
      <c r="A178" s="302">
        <v>640</v>
      </c>
      <c r="B178" s="303">
        <v>400</v>
      </c>
      <c r="C178" s="303">
        <v>300</v>
      </c>
      <c r="D178" s="304">
        <v>100</v>
      </c>
      <c r="E178" s="304">
        <v>0</v>
      </c>
      <c r="F178" s="304">
        <v>0</v>
      </c>
      <c r="G178" s="479" t="s">
        <v>3385</v>
      </c>
      <c r="H178" s="60" t="s">
        <v>391</v>
      </c>
      <c r="I178" s="62"/>
      <c r="J178" s="58"/>
      <c r="K178" s="249">
        <v>0</v>
      </c>
      <c r="L178" s="249">
        <v>0</v>
      </c>
      <c r="M178" s="249">
        <f t="shared" si="2"/>
        <v>0</v>
      </c>
      <c r="P178" s="275"/>
    </row>
    <row r="179" spans="1:16">
      <c r="A179" s="302">
        <v>640</v>
      </c>
      <c r="B179" s="303">
        <v>400</v>
      </c>
      <c r="C179" s="303">
        <v>300</v>
      </c>
      <c r="D179" s="304">
        <v>200</v>
      </c>
      <c r="E179" s="304">
        <v>0</v>
      </c>
      <c r="F179" s="304">
        <v>0</v>
      </c>
      <c r="G179" s="479" t="s">
        <v>3386</v>
      </c>
      <c r="H179" s="60" t="s">
        <v>392</v>
      </c>
      <c r="I179" s="62"/>
      <c r="J179" s="58"/>
      <c r="K179" s="249">
        <v>0</v>
      </c>
      <c r="L179" s="249">
        <v>0</v>
      </c>
      <c r="M179" s="249">
        <f t="shared" si="2"/>
        <v>0</v>
      </c>
      <c r="P179" s="275"/>
    </row>
    <row r="180" spans="1:16">
      <c r="A180" s="302">
        <v>640</v>
      </c>
      <c r="B180" s="303">
        <v>400</v>
      </c>
      <c r="C180" s="303">
        <v>300</v>
      </c>
      <c r="D180" s="304">
        <v>300</v>
      </c>
      <c r="E180" s="304">
        <v>0</v>
      </c>
      <c r="F180" s="304">
        <v>0</v>
      </c>
      <c r="G180" s="479" t="s">
        <v>3387</v>
      </c>
      <c r="H180" s="60" t="s">
        <v>393</v>
      </c>
      <c r="I180" s="62"/>
      <c r="J180" s="58"/>
      <c r="K180" s="249">
        <v>0</v>
      </c>
      <c r="L180" s="249">
        <v>6226.37</v>
      </c>
      <c r="M180" s="249">
        <f t="shared" si="2"/>
        <v>-6226.37</v>
      </c>
      <c r="P180" s="275"/>
    </row>
    <row r="181" spans="1:16" ht="25.5">
      <c r="A181" s="302">
        <v>640</v>
      </c>
      <c r="B181" s="303">
        <v>400</v>
      </c>
      <c r="C181" s="303">
        <v>300</v>
      </c>
      <c r="D181" s="304">
        <v>400</v>
      </c>
      <c r="E181" s="304">
        <v>0</v>
      </c>
      <c r="F181" s="304">
        <v>0</v>
      </c>
      <c r="G181" s="479" t="s">
        <v>3388</v>
      </c>
      <c r="H181" s="60" t="s">
        <v>394</v>
      </c>
      <c r="I181" s="62"/>
      <c r="J181" s="58"/>
      <c r="K181" s="249">
        <v>0</v>
      </c>
      <c r="L181" s="249">
        <v>0</v>
      </c>
      <c r="M181" s="249">
        <f t="shared" si="2"/>
        <v>0</v>
      </c>
      <c r="P181" s="275"/>
    </row>
    <row r="182" spans="1:16">
      <c r="A182" s="302">
        <v>640</v>
      </c>
      <c r="B182" s="303">
        <v>400</v>
      </c>
      <c r="C182" s="303">
        <v>300</v>
      </c>
      <c r="D182" s="304">
        <v>500</v>
      </c>
      <c r="E182" s="304">
        <v>0</v>
      </c>
      <c r="F182" s="304">
        <v>0</v>
      </c>
      <c r="G182" s="479" t="s">
        <v>3389</v>
      </c>
      <c r="H182" s="60" t="s">
        <v>395</v>
      </c>
      <c r="I182" s="62"/>
      <c r="J182" s="58"/>
      <c r="K182" s="249">
        <v>0</v>
      </c>
      <c r="L182" s="249">
        <v>0</v>
      </c>
      <c r="M182" s="249">
        <f t="shared" si="2"/>
        <v>0</v>
      </c>
      <c r="P182" s="275"/>
    </row>
    <row r="183" spans="1:16" ht="25.5">
      <c r="A183" s="302">
        <v>640</v>
      </c>
      <c r="B183" s="303">
        <v>400</v>
      </c>
      <c r="C183" s="303">
        <v>300</v>
      </c>
      <c r="D183" s="304">
        <v>900</v>
      </c>
      <c r="E183" s="304">
        <v>0</v>
      </c>
      <c r="F183" s="304">
        <v>0</v>
      </c>
      <c r="G183" s="479" t="s">
        <v>3390</v>
      </c>
      <c r="H183" s="60" t="s">
        <v>389</v>
      </c>
      <c r="I183" s="62"/>
      <c r="J183" s="58"/>
      <c r="K183" s="249">
        <v>0</v>
      </c>
      <c r="L183" s="249">
        <v>958.56</v>
      </c>
      <c r="M183" s="249">
        <f t="shared" si="2"/>
        <v>-958.56</v>
      </c>
      <c r="P183" s="275"/>
    </row>
    <row r="184" spans="1:16">
      <c r="A184" s="302">
        <v>640</v>
      </c>
      <c r="B184" s="303">
        <v>500</v>
      </c>
      <c r="C184" s="303">
        <v>0</v>
      </c>
      <c r="D184" s="303">
        <v>0</v>
      </c>
      <c r="E184" s="303">
        <v>0</v>
      </c>
      <c r="F184" s="303">
        <v>0</v>
      </c>
      <c r="G184" s="478" t="s">
        <v>3391</v>
      </c>
      <c r="H184" s="57" t="s">
        <v>396</v>
      </c>
      <c r="I184" s="58" t="s">
        <v>397</v>
      </c>
      <c r="J184" s="58"/>
      <c r="K184" s="250">
        <v>0</v>
      </c>
      <c r="L184" s="250">
        <v>0</v>
      </c>
      <c r="M184" s="250"/>
      <c r="P184" s="275"/>
    </row>
    <row r="185" spans="1:16">
      <c r="A185" s="302">
        <v>640</v>
      </c>
      <c r="B185" s="303">
        <v>500</v>
      </c>
      <c r="C185" s="303">
        <v>100</v>
      </c>
      <c r="D185" s="303">
        <v>0</v>
      </c>
      <c r="E185" s="303">
        <v>0</v>
      </c>
      <c r="F185" s="303">
        <v>0</v>
      </c>
      <c r="G185" s="478" t="s">
        <v>3392</v>
      </c>
      <c r="H185" s="57" t="s">
        <v>398</v>
      </c>
      <c r="I185" s="58" t="s">
        <v>399</v>
      </c>
      <c r="J185" s="58"/>
      <c r="K185" s="250">
        <v>0</v>
      </c>
      <c r="L185" s="250">
        <v>0</v>
      </c>
      <c r="M185" s="250"/>
      <c r="P185" s="275"/>
    </row>
    <row r="186" spans="1:16" ht="25.5">
      <c r="A186" s="302">
        <v>640</v>
      </c>
      <c r="B186" s="303">
        <v>500</v>
      </c>
      <c r="C186" s="303">
        <v>100</v>
      </c>
      <c r="D186" s="305">
        <v>100</v>
      </c>
      <c r="E186" s="305">
        <v>0</v>
      </c>
      <c r="F186" s="305">
        <v>0</v>
      </c>
      <c r="G186" s="480" t="s">
        <v>3393</v>
      </c>
      <c r="H186" s="60" t="s">
        <v>400</v>
      </c>
      <c r="I186" s="58" t="s">
        <v>401</v>
      </c>
      <c r="J186" s="58"/>
      <c r="K186" s="249">
        <v>0</v>
      </c>
      <c r="L186" s="249">
        <v>0</v>
      </c>
      <c r="M186" s="249">
        <f t="shared" si="2"/>
        <v>0</v>
      </c>
      <c r="P186" s="275"/>
    </row>
    <row r="187" spans="1:16" ht="25.5">
      <c r="A187" s="302">
        <v>640</v>
      </c>
      <c r="B187" s="303">
        <v>500</v>
      </c>
      <c r="C187" s="303">
        <v>100</v>
      </c>
      <c r="D187" s="305">
        <v>200</v>
      </c>
      <c r="E187" s="305">
        <v>0</v>
      </c>
      <c r="F187" s="305">
        <v>0</v>
      </c>
      <c r="G187" s="480" t="s">
        <v>3394</v>
      </c>
      <c r="H187" s="60" t="s">
        <v>402</v>
      </c>
      <c r="I187" s="58" t="s">
        <v>403</v>
      </c>
      <c r="J187" s="58"/>
      <c r="K187" s="249">
        <v>0</v>
      </c>
      <c r="L187" s="249">
        <v>0</v>
      </c>
      <c r="M187" s="249">
        <f t="shared" si="2"/>
        <v>0</v>
      </c>
      <c r="P187" s="275"/>
    </row>
    <row r="188" spans="1:16">
      <c r="A188" s="302">
        <v>640</v>
      </c>
      <c r="B188" s="303">
        <v>500</v>
      </c>
      <c r="C188" s="303">
        <v>100</v>
      </c>
      <c r="D188" s="305">
        <v>300</v>
      </c>
      <c r="E188" s="305">
        <v>0</v>
      </c>
      <c r="F188" s="305">
        <v>0</v>
      </c>
      <c r="G188" s="480" t="s">
        <v>3395</v>
      </c>
      <c r="H188" s="60" t="s">
        <v>404</v>
      </c>
      <c r="I188" s="58" t="s">
        <v>405</v>
      </c>
      <c r="J188" s="58"/>
      <c r="K188" s="249">
        <v>0</v>
      </c>
      <c r="L188" s="249">
        <v>0</v>
      </c>
      <c r="M188" s="249">
        <f t="shared" si="2"/>
        <v>0</v>
      </c>
      <c r="P188" s="275"/>
    </row>
    <row r="189" spans="1:16">
      <c r="A189" s="302">
        <v>640</v>
      </c>
      <c r="B189" s="303">
        <v>500</v>
      </c>
      <c r="C189" s="303">
        <v>150</v>
      </c>
      <c r="D189" s="305">
        <v>0</v>
      </c>
      <c r="E189" s="305">
        <v>0</v>
      </c>
      <c r="F189" s="305">
        <v>0</v>
      </c>
      <c r="G189" s="480" t="s">
        <v>3396</v>
      </c>
      <c r="H189" s="60" t="s">
        <v>406</v>
      </c>
      <c r="I189" s="58" t="s">
        <v>407</v>
      </c>
      <c r="J189" s="58"/>
      <c r="K189" s="249">
        <v>0</v>
      </c>
      <c r="L189" s="249">
        <v>0</v>
      </c>
      <c r="M189" s="249">
        <f t="shared" si="2"/>
        <v>0</v>
      </c>
      <c r="P189" s="275"/>
    </row>
    <row r="190" spans="1:16">
      <c r="A190" s="302">
        <v>640</v>
      </c>
      <c r="B190" s="303">
        <v>500</v>
      </c>
      <c r="C190" s="303">
        <v>200</v>
      </c>
      <c r="D190" s="303">
        <v>0</v>
      </c>
      <c r="E190" s="303">
        <v>0</v>
      </c>
      <c r="F190" s="303">
        <v>0</v>
      </c>
      <c r="G190" s="478" t="s">
        <v>3397</v>
      </c>
      <c r="H190" s="57" t="s">
        <v>408</v>
      </c>
      <c r="I190" s="58" t="s">
        <v>409</v>
      </c>
      <c r="J190" s="58"/>
      <c r="K190" s="250">
        <v>0</v>
      </c>
      <c r="L190" s="250">
        <v>0</v>
      </c>
      <c r="M190" s="250"/>
      <c r="P190" s="275"/>
    </row>
    <row r="191" spans="1:16">
      <c r="A191" s="302">
        <v>640</v>
      </c>
      <c r="B191" s="303">
        <v>500</v>
      </c>
      <c r="C191" s="303">
        <v>200</v>
      </c>
      <c r="D191" s="304">
        <v>50</v>
      </c>
      <c r="E191" s="304">
        <v>0</v>
      </c>
      <c r="F191" s="304">
        <v>0</v>
      </c>
      <c r="G191" s="479" t="s">
        <v>3398</v>
      </c>
      <c r="H191" s="60" t="s">
        <v>410</v>
      </c>
      <c r="I191" s="62"/>
      <c r="J191" s="58"/>
      <c r="K191" s="249">
        <v>0</v>
      </c>
      <c r="L191" s="249">
        <v>0</v>
      </c>
      <c r="M191" s="249">
        <f t="shared" si="2"/>
        <v>0</v>
      </c>
      <c r="P191" s="275"/>
    </row>
    <row r="192" spans="1:16" ht="25.5">
      <c r="A192" s="302">
        <v>640</v>
      </c>
      <c r="B192" s="303">
        <v>500</v>
      </c>
      <c r="C192" s="303">
        <v>200</v>
      </c>
      <c r="D192" s="304">
        <v>100</v>
      </c>
      <c r="E192" s="304">
        <v>0</v>
      </c>
      <c r="F192" s="304">
        <v>0</v>
      </c>
      <c r="G192" s="479" t="s">
        <v>3399</v>
      </c>
      <c r="H192" s="60" t="s">
        <v>411</v>
      </c>
      <c r="I192" s="62"/>
      <c r="J192" s="58"/>
      <c r="K192" s="249">
        <v>20000</v>
      </c>
      <c r="L192" s="249">
        <v>23462.22</v>
      </c>
      <c r="M192" s="249">
        <f t="shared" si="2"/>
        <v>-3462.2200000000012</v>
      </c>
      <c r="P192" s="275"/>
    </row>
    <row r="193" spans="1:16" ht="25.5">
      <c r="A193" s="302">
        <v>640</v>
      </c>
      <c r="B193" s="303">
        <v>500</v>
      </c>
      <c r="C193" s="303">
        <v>200</v>
      </c>
      <c r="D193" s="304">
        <v>150</v>
      </c>
      <c r="E193" s="304">
        <v>0</v>
      </c>
      <c r="F193" s="304">
        <v>0</v>
      </c>
      <c r="G193" s="479" t="s">
        <v>3400</v>
      </c>
      <c r="H193" s="60" t="s">
        <v>412</v>
      </c>
      <c r="I193" s="62"/>
      <c r="J193" s="58"/>
      <c r="K193" s="249">
        <v>0</v>
      </c>
      <c r="L193" s="249">
        <v>0</v>
      </c>
      <c r="M193" s="249">
        <f t="shared" si="2"/>
        <v>0</v>
      </c>
      <c r="P193" s="275"/>
    </row>
    <row r="194" spans="1:16">
      <c r="A194" s="302">
        <v>640</v>
      </c>
      <c r="B194" s="303">
        <v>500</v>
      </c>
      <c r="C194" s="303">
        <v>200</v>
      </c>
      <c r="D194" s="304">
        <v>200</v>
      </c>
      <c r="E194" s="304">
        <v>0</v>
      </c>
      <c r="F194" s="304">
        <v>0</v>
      </c>
      <c r="G194" s="479" t="s">
        <v>3401</v>
      </c>
      <c r="H194" s="60" t="s">
        <v>413</v>
      </c>
      <c r="I194" s="62"/>
      <c r="J194" s="58"/>
      <c r="K194" s="249">
        <v>23000</v>
      </c>
      <c r="L194" s="249">
        <v>22342</v>
      </c>
      <c r="M194" s="249">
        <f t="shared" si="2"/>
        <v>658</v>
      </c>
      <c r="P194" s="275"/>
    </row>
    <row r="195" spans="1:16">
      <c r="A195" s="302">
        <v>640</v>
      </c>
      <c r="B195" s="303">
        <v>500</v>
      </c>
      <c r="C195" s="303">
        <v>200</v>
      </c>
      <c r="D195" s="304">
        <v>250</v>
      </c>
      <c r="E195" s="304">
        <v>0</v>
      </c>
      <c r="F195" s="304">
        <v>0</v>
      </c>
      <c r="G195" s="479" t="s">
        <v>3402</v>
      </c>
      <c r="H195" s="60" t="s">
        <v>414</v>
      </c>
      <c r="I195" s="62"/>
      <c r="J195" s="58"/>
      <c r="K195" s="249">
        <v>0</v>
      </c>
      <c r="L195" s="249">
        <v>0</v>
      </c>
      <c r="M195" s="249">
        <f t="shared" si="2"/>
        <v>0</v>
      </c>
      <c r="P195" s="275"/>
    </row>
    <row r="196" spans="1:16">
      <c r="A196" s="302">
        <v>640</v>
      </c>
      <c r="B196" s="303">
        <v>500</v>
      </c>
      <c r="C196" s="303">
        <v>200</v>
      </c>
      <c r="D196" s="304">
        <v>300</v>
      </c>
      <c r="E196" s="304">
        <v>0</v>
      </c>
      <c r="F196" s="304">
        <v>0</v>
      </c>
      <c r="G196" s="479" t="s">
        <v>3403</v>
      </c>
      <c r="H196" s="60" t="s">
        <v>415</v>
      </c>
      <c r="I196" s="62"/>
      <c r="J196" s="58"/>
      <c r="K196" s="249">
        <v>0</v>
      </c>
      <c r="L196" s="249">
        <v>33308.86</v>
      </c>
      <c r="M196" s="249">
        <f t="shared" si="2"/>
        <v>-33308.86</v>
      </c>
      <c r="P196" s="275"/>
    </row>
    <row r="197" spans="1:16">
      <c r="A197" s="302">
        <v>640</v>
      </c>
      <c r="B197" s="303">
        <v>500</v>
      </c>
      <c r="C197" s="303">
        <v>200</v>
      </c>
      <c r="D197" s="304">
        <v>350</v>
      </c>
      <c r="E197" s="304">
        <v>0</v>
      </c>
      <c r="F197" s="304">
        <v>0</v>
      </c>
      <c r="G197" s="479" t="s">
        <v>3404</v>
      </c>
      <c r="H197" s="60" t="s">
        <v>416</v>
      </c>
      <c r="I197" s="62"/>
      <c r="J197" s="58"/>
      <c r="K197" s="249">
        <v>0</v>
      </c>
      <c r="L197" s="249">
        <v>0</v>
      </c>
      <c r="M197" s="249">
        <f t="shared" ref="M197:M259" si="3">+K197-L197</f>
        <v>0</v>
      </c>
      <c r="P197" s="275"/>
    </row>
    <row r="198" spans="1:16">
      <c r="A198" s="302">
        <v>640</v>
      </c>
      <c r="B198" s="303">
        <v>500</v>
      </c>
      <c r="C198" s="303">
        <v>200</v>
      </c>
      <c r="D198" s="304">
        <v>400</v>
      </c>
      <c r="E198" s="304">
        <v>0</v>
      </c>
      <c r="F198" s="304">
        <v>0</v>
      </c>
      <c r="G198" s="479" t="s">
        <v>3405</v>
      </c>
      <c r="H198" s="60" t="s">
        <v>417</v>
      </c>
      <c r="I198" s="62"/>
      <c r="J198" s="58"/>
      <c r="K198" s="249">
        <v>0</v>
      </c>
      <c r="L198" s="249">
        <v>0</v>
      </c>
      <c r="M198" s="249">
        <f t="shared" si="3"/>
        <v>0</v>
      </c>
      <c r="P198" s="275"/>
    </row>
    <row r="199" spans="1:16">
      <c r="A199" s="302">
        <v>640</v>
      </c>
      <c r="B199" s="303">
        <v>500</v>
      </c>
      <c r="C199" s="303">
        <v>200</v>
      </c>
      <c r="D199" s="304">
        <v>450</v>
      </c>
      <c r="E199" s="304">
        <v>0</v>
      </c>
      <c r="F199" s="304">
        <v>0</v>
      </c>
      <c r="G199" s="479" t="s">
        <v>3406</v>
      </c>
      <c r="H199" s="60" t="s">
        <v>418</v>
      </c>
      <c r="I199" s="62"/>
      <c r="J199" s="58"/>
      <c r="K199" s="249">
        <v>80000</v>
      </c>
      <c r="L199" s="249">
        <v>31155.95</v>
      </c>
      <c r="M199" s="249">
        <f t="shared" si="3"/>
        <v>48844.05</v>
      </c>
      <c r="P199" s="275"/>
    </row>
    <row r="200" spans="1:16" ht="25.5">
      <c r="A200" s="302">
        <v>640</v>
      </c>
      <c r="B200" s="303">
        <v>500</v>
      </c>
      <c r="C200" s="303">
        <v>200</v>
      </c>
      <c r="D200" s="304">
        <v>500</v>
      </c>
      <c r="E200" s="304">
        <v>0</v>
      </c>
      <c r="F200" s="304">
        <v>0</v>
      </c>
      <c r="G200" s="479" t="s">
        <v>3407</v>
      </c>
      <c r="H200" s="60" t="s">
        <v>419</v>
      </c>
      <c r="I200" s="62"/>
      <c r="J200" s="58"/>
      <c r="K200" s="249">
        <v>0</v>
      </c>
      <c r="L200" s="249">
        <v>0</v>
      </c>
      <c r="M200" s="249">
        <f t="shared" si="3"/>
        <v>0</v>
      </c>
      <c r="P200" s="275"/>
    </row>
    <row r="201" spans="1:16" ht="25.5">
      <c r="A201" s="302">
        <v>640</v>
      </c>
      <c r="B201" s="303">
        <v>500</v>
      </c>
      <c r="C201" s="303">
        <v>200</v>
      </c>
      <c r="D201" s="304">
        <v>550</v>
      </c>
      <c r="E201" s="304">
        <v>0</v>
      </c>
      <c r="F201" s="304">
        <v>0</v>
      </c>
      <c r="G201" s="479" t="s">
        <v>3408</v>
      </c>
      <c r="H201" s="60" t="s">
        <v>420</v>
      </c>
      <c r="I201" s="62"/>
      <c r="J201" s="58"/>
      <c r="K201" s="249">
        <v>0</v>
      </c>
      <c r="L201" s="249">
        <v>25.78</v>
      </c>
      <c r="M201" s="249">
        <f t="shared" si="3"/>
        <v>-25.78</v>
      </c>
      <c r="P201" s="275"/>
    </row>
    <row r="202" spans="1:16">
      <c r="A202" s="302">
        <v>640</v>
      </c>
      <c r="B202" s="303">
        <v>500</v>
      </c>
      <c r="C202" s="303">
        <v>200</v>
      </c>
      <c r="D202" s="304">
        <v>600</v>
      </c>
      <c r="E202" s="304">
        <v>0</v>
      </c>
      <c r="F202" s="304">
        <v>0</v>
      </c>
      <c r="G202" s="479" t="s">
        <v>3409</v>
      </c>
      <c r="H202" s="60" t="s">
        <v>421</v>
      </c>
      <c r="I202" s="62"/>
      <c r="J202" s="58"/>
      <c r="K202" s="249">
        <v>0</v>
      </c>
      <c r="L202" s="249">
        <v>0</v>
      </c>
      <c r="M202" s="249">
        <f t="shared" si="3"/>
        <v>0</v>
      </c>
      <c r="P202" s="275"/>
    </row>
    <row r="203" spans="1:16">
      <c r="A203" s="302">
        <v>640</v>
      </c>
      <c r="B203" s="303">
        <v>500</v>
      </c>
      <c r="C203" s="303">
        <v>200</v>
      </c>
      <c r="D203" s="304">
        <v>900</v>
      </c>
      <c r="E203" s="304">
        <v>0</v>
      </c>
      <c r="F203" s="304">
        <v>0</v>
      </c>
      <c r="G203" s="479" t="s">
        <v>3410</v>
      </c>
      <c r="H203" s="60" t="s">
        <v>408</v>
      </c>
      <c r="I203" s="62"/>
      <c r="J203" s="58"/>
      <c r="K203" s="249">
        <v>320000</v>
      </c>
      <c r="L203" s="249">
        <v>424389.93</v>
      </c>
      <c r="M203" s="249">
        <f t="shared" si="3"/>
        <v>-104389.93</v>
      </c>
      <c r="P203" s="275"/>
    </row>
    <row r="204" spans="1:16" ht="25.5">
      <c r="A204" s="300">
        <v>650</v>
      </c>
      <c r="B204" s="301">
        <v>0</v>
      </c>
      <c r="C204" s="301">
        <v>0</v>
      </c>
      <c r="D204" s="301">
        <v>0</v>
      </c>
      <c r="E204" s="301">
        <v>0</v>
      </c>
      <c r="F204" s="301">
        <v>0</v>
      </c>
      <c r="G204" s="477">
        <v>650</v>
      </c>
      <c r="H204" s="55" t="s">
        <v>422</v>
      </c>
      <c r="I204" s="56" t="s">
        <v>423</v>
      </c>
      <c r="J204" s="58"/>
      <c r="K204" s="252">
        <v>0</v>
      </c>
      <c r="L204" s="252">
        <v>0</v>
      </c>
      <c r="M204" s="252"/>
      <c r="P204" s="275"/>
    </row>
    <row r="205" spans="1:16" ht="38.25">
      <c r="A205" s="302">
        <v>650</v>
      </c>
      <c r="B205" s="305">
        <v>100</v>
      </c>
      <c r="C205" s="305">
        <v>0</v>
      </c>
      <c r="D205" s="305">
        <v>0</v>
      </c>
      <c r="E205" s="305">
        <v>0</v>
      </c>
      <c r="F205" s="305">
        <v>0</v>
      </c>
      <c r="G205" s="480" t="s">
        <v>3411</v>
      </c>
      <c r="H205" s="60" t="s">
        <v>2109</v>
      </c>
      <c r="I205" s="58" t="s">
        <v>424</v>
      </c>
      <c r="J205" s="58"/>
      <c r="K205" s="249">
        <v>0</v>
      </c>
      <c r="L205" s="249">
        <v>0</v>
      </c>
      <c r="M205" s="249">
        <f t="shared" si="3"/>
        <v>0</v>
      </c>
      <c r="P205" s="275"/>
    </row>
    <row r="206" spans="1:16" ht="25.5">
      <c r="A206" s="302">
        <v>650</v>
      </c>
      <c r="B206" s="305">
        <v>200</v>
      </c>
      <c r="C206" s="305">
        <v>0</v>
      </c>
      <c r="D206" s="305">
        <v>0</v>
      </c>
      <c r="E206" s="305">
        <v>0</v>
      </c>
      <c r="F206" s="305">
        <v>0</v>
      </c>
      <c r="G206" s="480" t="s">
        <v>3412</v>
      </c>
      <c r="H206" s="60" t="s">
        <v>425</v>
      </c>
      <c r="I206" s="58" t="s">
        <v>426</v>
      </c>
      <c r="J206" s="58"/>
      <c r="K206" s="249">
        <v>0</v>
      </c>
      <c r="L206" s="249">
        <v>0</v>
      </c>
      <c r="M206" s="249">
        <f t="shared" si="3"/>
        <v>0</v>
      </c>
      <c r="P206" s="275"/>
    </row>
    <row r="207" spans="1:16" ht="25.5">
      <c r="A207" s="302">
        <v>650</v>
      </c>
      <c r="B207" s="305">
        <v>300</v>
      </c>
      <c r="C207" s="305">
        <v>0</v>
      </c>
      <c r="D207" s="305">
        <v>0</v>
      </c>
      <c r="E207" s="305">
        <v>0</v>
      </c>
      <c r="F207" s="305">
        <v>0</v>
      </c>
      <c r="G207" s="480" t="s">
        <v>3413</v>
      </c>
      <c r="H207" s="60" t="s">
        <v>427</v>
      </c>
      <c r="I207" s="58" t="s">
        <v>428</v>
      </c>
      <c r="J207" s="58"/>
      <c r="K207" s="249">
        <v>0</v>
      </c>
      <c r="L207" s="249">
        <v>0</v>
      </c>
      <c r="M207" s="249">
        <f t="shared" si="3"/>
        <v>0</v>
      </c>
      <c r="P207" s="275"/>
    </row>
    <row r="208" spans="1:16">
      <c r="A208" s="300">
        <v>660</v>
      </c>
      <c r="B208" s="301">
        <v>0</v>
      </c>
      <c r="C208" s="301">
        <v>0</v>
      </c>
      <c r="D208" s="301">
        <v>0</v>
      </c>
      <c r="E208" s="301">
        <v>0</v>
      </c>
      <c r="F208" s="301">
        <v>0</v>
      </c>
      <c r="G208" s="477">
        <v>660</v>
      </c>
      <c r="H208" s="55" t="s">
        <v>429</v>
      </c>
      <c r="I208" s="56" t="s">
        <v>430</v>
      </c>
      <c r="J208" s="58"/>
      <c r="K208" s="252">
        <v>0</v>
      </c>
      <c r="L208" s="252">
        <v>0</v>
      </c>
      <c r="M208" s="252"/>
      <c r="P208" s="275"/>
    </row>
    <row r="209" spans="1:16" ht="25.5">
      <c r="A209" s="302">
        <v>660</v>
      </c>
      <c r="B209" s="305">
        <v>100</v>
      </c>
      <c r="C209" s="305">
        <v>0</v>
      </c>
      <c r="D209" s="305">
        <v>0</v>
      </c>
      <c r="E209" s="305">
        <v>0</v>
      </c>
      <c r="F209" s="305">
        <v>0</v>
      </c>
      <c r="G209" s="480" t="s">
        <v>3414</v>
      </c>
      <c r="H209" s="60" t="s">
        <v>431</v>
      </c>
      <c r="I209" s="58" t="s">
        <v>432</v>
      </c>
      <c r="J209" s="58"/>
      <c r="K209" s="249">
        <v>0</v>
      </c>
      <c r="L209" s="249">
        <v>0</v>
      </c>
      <c r="M209" s="249">
        <f t="shared" si="3"/>
        <v>0</v>
      </c>
      <c r="P209" s="275"/>
    </row>
    <row r="210" spans="1:16" ht="25.5">
      <c r="A210" s="302">
        <v>660</v>
      </c>
      <c r="B210" s="305">
        <v>200</v>
      </c>
      <c r="C210" s="305">
        <v>0</v>
      </c>
      <c r="D210" s="305">
        <v>0</v>
      </c>
      <c r="E210" s="305">
        <v>0</v>
      </c>
      <c r="F210" s="305">
        <v>0</v>
      </c>
      <c r="G210" s="480" t="s">
        <v>3415</v>
      </c>
      <c r="H210" s="60" t="s">
        <v>433</v>
      </c>
      <c r="I210" s="58" t="s">
        <v>434</v>
      </c>
      <c r="J210" s="58"/>
      <c r="K210" s="249">
        <v>210270</v>
      </c>
      <c r="L210" s="249">
        <v>209090.11</v>
      </c>
      <c r="M210" s="249">
        <f t="shared" si="3"/>
        <v>1179.890000000014</v>
      </c>
      <c r="P210" s="275"/>
    </row>
    <row r="211" spans="1:16" ht="25.5">
      <c r="A211" s="302">
        <v>660</v>
      </c>
      <c r="B211" s="305">
        <v>300</v>
      </c>
      <c r="C211" s="305">
        <v>0</v>
      </c>
      <c r="D211" s="305">
        <v>0</v>
      </c>
      <c r="E211" s="305">
        <v>0</v>
      </c>
      <c r="F211" s="305">
        <v>0</v>
      </c>
      <c r="G211" s="480" t="s">
        <v>3416</v>
      </c>
      <c r="H211" s="60" t="s">
        <v>435</v>
      </c>
      <c r="I211" s="58" t="s">
        <v>436</v>
      </c>
      <c r="J211" s="58"/>
      <c r="K211" s="249">
        <v>0</v>
      </c>
      <c r="L211" s="249">
        <v>0</v>
      </c>
      <c r="M211" s="249">
        <f t="shared" si="3"/>
        <v>0</v>
      </c>
      <c r="P211" s="275"/>
    </row>
    <row r="212" spans="1:16" ht="25.5">
      <c r="A212" s="302">
        <v>660</v>
      </c>
      <c r="B212" s="305">
        <v>400</v>
      </c>
      <c r="C212" s="305">
        <v>0</v>
      </c>
      <c r="D212" s="305">
        <v>0</v>
      </c>
      <c r="E212" s="305">
        <v>0</v>
      </c>
      <c r="F212" s="305">
        <v>0</v>
      </c>
      <c r="G212" s="480" t="s">
        <v>3417</v>
      </c>
      <c r="H212" s="60" t="s">
        <v>437</v>
      </c>
      <c r="I212" s="58" t="s">
        <v>438</v>
      </c>
      <c r="J212" s="58"/>
      <c r="K212" s="249">
        <v>0</v>
      </c>
      <c r="L212" s="249">
        <v>0</v>
      </c>
      <c r="M212" s="249">
        <f t="shared" si="3"/>
        <v>0</v>
      </c>
      <c r="P212" s="275"/>
    </row>
    <row r="213" spans="1:16" ht="25.5">
      <c r="A213" s="302">
        <v>660</v>
      </c>
      <c r="B213" s="305">
        <v>500</v>
      </c>
      <c r="C213" s="305">
        <v>0</v>
      </c>
      <c r="D213" s="305">
        <v>0</v>
      </c>
      <c r="E213" s="305">
        <v>0</v>
      </c>
      <c r="F213" s="305">
        <v>0</v>
      </c>
      <c r="G213" s="480" t="s">
        <v>3418</v>
      </c>
      <c r="H213" s="60" t="s">
        <v>439</v>
      </c>
      <c r="I213" s="58" t="s">
        <v>440</v>
      </c>
      <c r="J213" s="58"/>
      <c r="K213" s="249">
        <v>0</v>
      </c>
      <c r="L213" s="249">
        <v>0</v>
      </c>
      <c r="M213" s="249">
        <f t="shared" si="3"/>
        <v>0</v>
      </c>
      <c r="P213" s="275"/>
    </row>
    <row r="214" spans="1:16" ht="25.5">
      <c r="A214" s="302">
        <v>660</v>
      </c>
      <c r="B214" s="305">
        <v>600</v>
      </c>
      <c r="C214" s="305">
        <v>0</v>
      </c>
      <c r="D214" s="305">
        <v>0</v>
      </c>
      <c r="E214" s="305">
        <v>0</v>
      </c>
      <c r="F214" s="305">
        <v>0</v>
      </c>
      <c r="G214" s="480" t="s">
        <v>3419</v>
      </c>
      <c r="H214" s="60" t="s">
        <v>441</v>
      </c>
      <c r="I214" s="58" t="s">
        <v>442</v>
      </c>
      <c r="J214" s="58"/>
      <c r="K214" s="249">
        <v>0</v>
      </c>
      <c r="L214" s="249">
        <v>0</v>
      </c>
      <c r="M214" s="249">
        <f t="shared" si="3"/>
        <v>0</v>
      </c>
      <c r="P214" s="275"/>
    </row>
    <row r="215" spans="1:16" ht="25.5">
      <c r="A215" s="308">
        <v>670</v>
      </c>
      <c r="B215" s="309">
        <v>0</v>
      </c>
      <c r="C215" s="309">
        <v>0</v>
      </c>
      <c r="D215" s="309">
        <v>0</v>
      </c>
      <c r="E215" s="309">
        <v>0</v>
      </c>
      <c r="F215" s="309">
        <v>0</v>
      </c>
      <c r="G215" s="482" t="s">
        <v>3420</v>
      </c>
      <c r="H215" s="72" t="s">
        <v>30</v>
      </c>
      <c r="I215" s="184" t="s">
        <v>443</v>
      </c>
      <c r="J215" s="58"/>
      <c r="K215" s="256">
        <v>0</v>
      </c>
      <c r="L215" s="256">
        <v>0</v>
      </c>
      <c r="M215" s="256">
        <f t="shared" si="3"/>
        <v>0</v>
      </c>
      <c r="P215" s="275"/>
    </row>
    <row r="216" spans="1:16">
      <c r="A216" s="300">
        <v>680</v>
      </c>
      <c r="B216" s="301">
        <v>0</v>
      </c>
      <c r="C216" s="301">
        <v>0</v>
      </c>
      <c r="D216" s="301">
        <v>0</v>
      </c>
      <c r="E216" s="301">
        <v>0</v>
      </c>
      <c r="F216" s="301">
        <v>0</v>
      </c>
      <c r="G216" s="477">
        <v>680</v>
      </c>
      <c r="H216" s="55" t="s">
        <v>31</v>
      </c>
      <c r="I216" s="56" t="s">
        <v>444</v>
      </c>
      <c r="J216" s="58"/>
      <c r="K216" s="252">
        <v>0</v>
      </c>
      <c r="L216" s="252">
        <v>0</v>
      </c>
      <c r="M216" s="252"/>
      <c r="P216" s="275"/>
    </row>
    <row r="217" spans="1:16">
      <c r="A217" s="302">
        <v>680</v>
      </c>
      <c r="B217" s="303">
        <v>100</v>
      </c>
      <c r="C217" s="303">
        <v>0</v>
      </c>
      <c r="D217" s="303">
        <v>0</v>
      </c>
      <c r="E217" s="303">
        <v>0</v>
      </c>
      <c r="F217" s="303">
        <v>0</v>
      </c>
      <c r="G217" s="478" t="s">
        <v>3421</v>
      </c>
      <c r="H217" s="57" t="s">
        <v>445</v>
      </c>
      <c r="I217" s="58" t="s">
        <v>446</v>
      </c>
      <c r="J217" s="58"/>
      <c r="K217" s="250">
        <v>0</v>
      </c>
      <c r="L217" s="250">
        <v>0</v>
      </c>
      <c r="M217" s="250"/>
      <c r="P217" s="275"/>
    </row>
    <row r="218" spans="1:16">
      <c r="A218" s="302">
        <v>680</v>
      </c>
      <c r="B218" s="303">
        <v>100</v>
      </c>
      <c r="C218" s="304">
        <v>100</v>
      </c>
      <c r="D218" s="304">
        <v>0</v>
      </c>
      <c r="E218" s="304">
        <v>0</v>
      </c>
      <c r="F218" s="304">
        <v>0</v>
      </c>
      <c r="G218" s="479" t="s">
        <v>3422</v>
      </c>
      <c r="H218" s="60" t="s">
        <v>447</v>
      </c>
      <c r="I218" s="62"/>
      <c r="J218" s="58"/>
      <c r="K218" s="249">
        <v>0</v>
      </c>
      <c r="L218" s="249">
        <v>0</v>
      </c>
      <c r="M218" s="249">
        <f t="shared" si="3"/>
        <v>0</v>
      </c>
      <c r="P218" s="275"/>
    </row>
    <row r="219" spans="1:16" ht="25.5">
      <c r="A219" s="302">
        <v>680</v>
      </c>
      <c r="B219" s="303">
        <v>100</v>
      </c>
      <c r="C219" s="304">
        <v>200</v>
      </c>
      <c r="D219" s="304">
        <v>0</v>
      </c>
      <c r="E219" s="304">
        <v>0</v>
      </c>
      <c r="F219" s="304">
        <v>0</v>
      </c>
      <c r="G219" s="479" t="s">
        <v>3423</v>
      </c>
      <c r="H219" s="60" t="s">
        <v>448</v>
      </c>
      <c r="I219" s="62"/>
      <c r="J219" s="58"/>
      <c r="K219" s="249">
        <v>0</v>
      </c>
      <c r="L219" s="249">
        <v>0</v>
      </c>
      <c r="M219" s="249">
        <f t="shared" si="3"/>
        <v>0</v>
      </c>
      <c r="P219" s="275"/>
    </row>
    <row r="220" spans="1:16">
      <c r="A220" s="302">
        <v>680</v>
      </c>
      <c r="B220" s="303">
        <v>100</v>
      </c>
      <c r="C220" s="304">
        <v>900</v>
      </c>
      <c r="D220" s="304">
        <v>0</v>
      </c>
      <c r="E220" s="304">
        <v>0</v>
      </c>
      <c r="F220" s="304">
        <v>0</v>
      </c>
      <c r="G220" s="479" t="s">
        <v>3424</v>
      </c>
      <c r="H220" s="60" t="s">
        <v>449</v>
      </c>
      <c r="I220" s="62"/>
      <c r="J220" s="58"/>
      <c r="K220" s="249">
        <v>0</v>
      </c>
      <c r="L220" s="249">
        <v>0</v>
      </c>
      <c r="M220" s="249">
        <f t="shared" si="3"/>
        <v>0</v>
      </c>
      <c r="P220" s="275"/>
    </row>
    <row r="221" spans="1:16">
      <c r="A221" s="302">
        <v>680</v>
      </c>
      <c r="B221" s="303">
        <v>200</v>
      </c>
      <c r="C221" s="303">
        <v>0</v>
      </c>
      <c r="D221" s="303">
        <v>0</v>
      </c>
      <c r="E221" s="303">
        <v>0</v>
      </c>
      <c r="F221" s="303">
        <v>0</v>
      </c>
      <c r="G221" s="478" t="s">
        <v>3425</v>
      </c>
      <c r="H221" s="57" t="s">
        <v>450</v>
      </c>
      <c r="I221" s="58" t="s">
        <v>451</v>
      </c>
      <c r="J221" s="58"/>
      <c r="K221" s="250">
        <v>0</v>
      </c>
      <c r="L221" s="250">
        <v>0</v>
      </c>
      <c r="M221" s="250"/>
      <c r="P221" s="275"/>
    </row>
    <row r="222" spans="1:16">
      <c r="A222" s="302">
        <v>680</v>
      </c>
      <c r="B222" s="303">
        <v>200</v>
      </c>
      <c r="C222" s="304">
        <v>100</v>
      </c>
      <c r="D222" s="304">
        <v>0</v>
      </c>
      <c r="E222" s="304">
        <v>0</v>
      </c>
      <c r="F222" s="304">
        <v>0</v>
      </c>
      <c r="G222" s="479" t="s">
        <v>3426</v>
      </c>
      <c r="H222" s="60" t="s">
        <v>452</v>
      </c>
      <c r="I222" s="62"/>
      <c r="J222" s="58"/>
      <c r="K222" s="249">
        <v>0</v>
      </c>
      <c r="L222" s="249">
        <v>0</v>
      </c>
      <c r="M222" s="249">
        <f t="shared" si="3"/>
        <v>0</v>
      </c>
      <c r="P222" s="275"/>
    </row>
    <row r="223" spans="1:16">
      <c r="A223" s="302">
        <v>680</v>
      </c>
      <c r="B223" s="303">
        <v>200</v>
      </c>
      <c r="C223" s="304">
        <v>200</v>
      </c>
      <c r="D223" s="304">
        <v>0</v>
      </c>
      <c r="E223" s="304">
        <v>0</v>
      </c>
      <c r="F223" s="304">
        <v>0</v>
      </c>
      <c r="G223" s="479" t="s">
        <v>3427</v>
      </c>
      <c r="H223" s="60" t="s">
        <v>453</v>
      </c>
      <c r="I223" s="62"/>
      <c r="J223" s="58"/>
      <c r="K223" s="249">
        <v>0</v>
      </c>
      <c r="L223" s="249">
        <v>0</v>
      </c>
      <c r="M223" s="249">
        <f t="shared" si="3"/>
        <v>0</v>
      </c>
      <c r="P223" s="275"/>
    </row>
    <row r="224" spans="1:16" ht="25.5">
      <c r="A224" s="302">
        <v>680</v>
      </c>
      <c r="B224" s="303">
        <v>200</v>
      </c>
      <c r="C224" s="304">
        <v>900</v>
      </c>
      <c r="D224" s="304">
        <v>0</v>
      </c>
      <c r="E224" s="304">
        <v>0</v>
      </c>
      <c r="F224" s="304">
        <v>0</v>
      </c>
      <c r="G224" s="479" t="s">
        <v>3428</v>
      </c>
      <c r="H224" s="60" t="s">
        <v>454</v>
      </c>
      <c r="I224" s="62"/>
      <c r="J224" s="58"/>
      <c r="K224" s="249">
        <v>0</v>
      </c>
      <c r="L224" s="249">
        <v>0</v>
      </c>
      <c r="M224" s="249">
        <f t="shared" si="3"/>
        <v>0</v>
      </c>
      <c r="P224" s="275"/>
    </row>
    <row r="225" spans="1:16">
      <c r="A225" s="302">
        <v>680</v>
      </c>
      <c r="B225" s="310">
        <v>300</v>
      </c>
      <c r="C225" s="303">
        <v>0</v>
      </c>
      <c r="D225" s="303">
        <v>0</v>
      </c>
      <c r="E225" s="303">
        <v>0</v>
      </c>
      <c r="F225" s="303">
        <v>0</v>
      </c>
      <c r="G225" s="483" t="s">
        <v>3429</v>
      </c>
      <c r="H225" s="63" t="s">
        <v>455</v>
      </c>
      <c r="I225" s="58" t="s">
        <v>456</v>
      </c>
      <c r="J225" s="58"/>
      <c r="K225" s="250">
        <v>0</v>
      </c>
      <c r="L225" s="250">
        <v>0</v>
      </c>
      <c r="M225" s="250"/>
      <c r="P225" s="275"/>
    </row>
    <row r="226" spans="1:16" ht="25.5">
      <c r="A226" s="302">
        <v>680</v>
      </c>
      <c r="B226" s="310">
        <v>300</v>
      </c>
      <c r="C226" s="304">
        <v>100</v>
      </c>
      <c r="D226" s="304">
        <v>0</v>
      </c>
      <c r="E226" s="304">
        <v>0</v>
      </c>
      <c r="F226" s="304">
        <v>0</v>
      </c>
      <c r="G226" s="479" t="s">
        <v>3430</v>
      </c>
      <c r="H226" s="60" t="s">
        <v>457</v>
      </c>
      <c r="I226" s="62"/>
      <c r="J226" s="58"/>
      <c r="K226" s="249">
        <v>0</v>
      </c>
      <c r="L226" s="249">
        <v>6250</v>
      </c>
      <c r="M226" s="249">
        <f t="shared" si="3"/>
        <v>-6250</v>
      </c>
      <c r="P226" s="275"/>
    </row>
    <row r="227" spans="1:16">
      <c r="A227" s="302">
        <v>680</v>
      </c>
      <c r="B227" s="310">
        <v>300</v>
      </c>
      <c r="C227" s="304">
        <v>200</v>
      </c>
      <c r="D227" s="304">
        <v>0</v>
      </c>
      <c r="E227" s="304">
        <v>0</v>
      </c>
      <c r="F227" s="304">
        <v>0</v>
      </c>
      <c r="G227" s="479" t="s">
        <v>3431</v>
      </c>
      <c r="H227" s="60" t="s">
        <v>458</v>
      </c>
      <c r="I227" s="62"/>
      <c r="J227" s="58"/>
      <c r="K227" s="249">
        <v>0</v>
      </c>
      <c r="L227" s="249">
        <v>0</v>
      </c>
      <c r="M227" s="249">
        <f t="shared" si="3"/>
        <v>0</v>
      </c>
      <c r="P227" s="275"/>
    </row>
    <row r="228" spans="1:16">
      <c r="A228" s="302">
        <v>680</v>
      </c>
      <c r="B228" s="303">
        <v>300</v>
      </c>
      <c r="C228" s="304">
        <v>900</v>
      </c>
      <c r="D228" s="304">
        <v>0</v>
      </c>
      <c r="E228" s="304">
        <v>0</v>
      </c>
      <c r="F228" s="304">
        <v>0</v>
      </c>
      <c r="G228" s="479" t="s">
        <v>3432</v>
      </c>
      <c r="H228" s="60" t="s">
        <v>455</v>
      </c>
      <c r="I228" s="62"/>
      <c r="J228" s="58"/>
      <c r="K228" s="249">
        <v>0</v>
      </c>
      <c r="L228" s="249">
        <v>0</v>
      </c>
      <c r="M228" s="249">
        <f t="shared" si="3"/>
        <v>0</v>
      </c>
      <c r="P228" s="275"/>
    </row>
    <row r="229" spans="1:16">
      <c r="A229" s="300">
        <v>690</v>
      </c>
      <c r="B229" s="301">
        <v>0</v>
      </c>
      <c r="C229" s="301">
        <v>0</v>
      </c>
      <c r="D229" s="301">
        <v>0</v>
      </c>
      <c r="E229" s="301">
        <v>0</v>
      </c>
      <c r="F229" s="301">
        <v>0</v>
      </c>
      <c r="G229" s="477">
        <v>690</v>
      </c>
      <c r="H229" s="55" t="s">
        <v>459</v>
      </c>
      <c r="I229" s="56" t="s">
        <v>460</v>
      </c>
      <c r="J229" s="58"/>
      <c r="K229" s="252">
        <v>0</v>
      </c>
      <c r="L229" s="252">
        <v>0</v>
      </c>
      <c r="M229" s="252"/>
      <c r="P229" s="275"/>
    </row>
    <row r="230" spans="1:16">
      <c r="A230" s="311">
        <v>690</v>
      </c>
      <c r="B230" s="304">
        <v>100</v>
      </c>
      <c r="C230" s="304">
        <v>0</v>
      </c>
      <c r="D230" s="304">
        <v>0</v>
      </c>
      <c r="E230" s="304">
        <v>0</v>
      </c>
      <c r="F230" s="304">
        <v>0</v>
      </c>
      <c r="G230" s="479" t="s">
        <v>3433</v>
      </c>
      <c r="H230" s="60" t="s">
        <v>461</v>
      </c>
      <c r="I230" s="62" t="s">
        <v>462</v>
      </c>
      <c r="J230" s="58"/>
      <c r="K230" s="249">
        <v>0</v>
      </c>
      <c r="L230" s="249">
        <v>0.01</v>
      </c>
      <c r="M230" s="249">
        <f t="shared" si="3"/>
        <v>-0.01</v>
      </c>
      <c r="P230" s="275"/>
    </row>
    <row r="231" spans="1:16">
      <c r="A231" s="311">
        <v>690</v>
      </c>
      <c r="B231" s="307">
        <v>200</v>
      </c>
      <c r="C231" s="307">
        <v>0</v>
      </c>
      <c r="D231" s="307">
        <v>0</v>
      </c>
      <c r="E231" s="307">
        <v>0</v>
      </c>
      <c r="F231" s="307">
        <v>0</v>
      </c>
      <c r="G231" s="481" t="s">
        <v>3434</v>
      </c>
      <c r="H231" s="57" t="s">
        <v>463</v>
      </c>
      <c r="I231" s="62" t="s">
        <v>464</v>
      </c>
      <c r="J231" s="58"/>
      <c r="K231" s="250">
        <v>0</v>
      </c>
      <c r="L231" s="250">
        <v>0</v>
      </c>
      <c r="M231" s="250"/>
      <c r="P231" s="275"/>
    </row>
    <row r="232" spans="1:16">
      <c r="A232" s="311">
        <v>690</v>
      </c>
      <c r="B232" s="307">
        <v>200</v>
      </c>
      <c r="C232" s="304">
        <v>100</v>
      </c>
      <c r="D232" s="304">
        <v>0</v>
      </c>
      <c r="E232" s="304">
        <v>0</v>
      </c>
      <c r="F232" s="304">
        <v>0</v>
      </c>
      <c r="G232" s="479" t="s">
        <v>3435</v>
      </c>
      <c r="H232" s="64" t="s">
        <v>465</v>
      </c>
      <c r="I232" s="62"/>
      <c r="J232" s="58"/>
      <c r="K232" s="249">
        <v>0</v>
      </c>
      <c r="L232" s="249">
        <v>0</v>
      </c>
      <c r="M232" s="249">
        <f t="shared" si="3"/>
        <v>0</v>
      </c>
      <c r="P232" s="275"/>
    </row>
    <row r="233" spans="1:16">
      <c r="A233" s="311">
        <v>690</v>
      </c>
      <c r="B233" s="307">
        <v>200</v>
      </c>
      <c r="C233" s="312">
        <v>200</v>
      </c>
      <c r="D233" s="312">
        <v>0</v>
      </c>
      <c r="E233" s="312">
        <v>0</v>
      </c>
      <c r="F233" s="312">
        <v>0</v>
      </c>
      <c r="G233" s="484" t="s">
        <v>3436</v>
      </c>
      <c r="H233" s="65" t="s">
        <v>466</v>
      </c>
      <c r="I233" s="62"/>
      <c r="J233" s="58"/>
      <c r="K233" s="249">
        <v>0</v>
      </c>
      <c r="L233" s="249">
        <v>0</v>
      </c>
      <c r="M233" s="249">
        <f t="shared" si="3"/>
        <v>0</v>
      </c>
      <c r="P233" s="275"/>
    </row>
    <row r="234" spans="1:16">
      <c r="A234" s="311">
        <v>690</v>
      </c>
      <c r="B234" s="307">
        <v>300</v>
      </c>
      <c r="C234" s="307">
        <v>0</v>
      </c>
      <c r="D234" s="307">
        <v>0</v>
      </c>
      <c r="E234" s="307">
        <v>0</v>
      </c>
      <c r="F234" s="307">
        <v>0</v>
      </c>
      <c r="G234" s="481" t="s">
        <v>3437</v>
      </c>
      <c r="H234" s="57" t="s">
        <v>467</v>
      </c>
      <c r="I234" s="62" t="s">
        <v>468</v>
      </c>
      <c r="J234" s="58"/>
      <c r="K234" s="250">
        <v>0</v>
      </c>
      <c r="L234" s="250">
        <v>0</v>
      </c>
      <c r="M234" s="250"/>
      <c r="P234" s="275"/>
    </row>
    <row r="235" spans="1:16">
      <c r="A235" s="311">
        <v>690</v>
      </c>
      <c r="B235" s="307">
        <v>300</v>
      </c>
      <c r="C235" s="304">
        <v>100</v>
      </c>
      <c r="D235" s="304">
        <v>0</v>
      </c>
      <c r="E235" s="304">
        <v>0</v>
      </c>
      <c r="F235" s="304">
        <v>0</v>
      </c>
      <c r="G235" s="479" t="s">
        <v>3438</v>
      </c>
      <c r="H235" s="64" t="s">
        <v>469</v>
      </c>
      <c r="I235" s="62"/>
      <c r="J235" s="58"/>
      <c r="K235" s="249">
        <v>0</v>
      </c>
      <c r="L235" s="249">
        <v>0</v>
      </c>
      <c r="M235" s="249">
        <f t="shared" si="3"/>
        <v>0</v>
      </c>
      <c r="P235" s="275"/>
    </row>
    <row r="236" spans="1:16">
      <c r="A236" s="311">
        <v>690</v>
      </c>
      <c r="B236" s="307">
        <v>300</v>
      </c>
      <c r="C236" s="304">
        <v>200</v>
      </c>
      <c r="D236" s="304">
        <v>0</v>
      </c>
      <c r="E236" s="304">
        <v>0</v>
      </c>
      <c r="F236" s="304">
        <v>0</v>
      </c>
      <c r="G236" s="479" t="s">
        <v>3439</v>
      </c>
      <c r="H236" s="64" t="s">
        <v>470</v>
      </c>
      <c r="I236" s="62"/>
      <c r="J236" s="58"/>
      <c r="K236" s="249">
        <v>0</v>
      </c>
      <c r="L236" s="249">
        <v>0</v>
      </c>
      <c r="M236" s="249">
        <f t="shared" si="3"/>
        <v>0</v>
      </c>
      <c r="P236" s="275"/>
    </row>
    <row r="237" spans="1:16">
      <c r="A237" s="313">
        <v>690</v>
      </c>
      <c r="B237" s="314">
        <v>300</v>
      </c>
      <c r="C237" s="312">
        <v>900</v>
      </c>
      <c r="D237" s="312">
        <v>0</v>
      </c>
      <c r="E237" s="312">
        <v>0</v>
      </c>
      <c r="F237" s="312">
        <v>0</v>
      </c>
      <c r="G237" s="484" t="s">
        <v>3440</v>
      </c>
      <c r="H237" s="65" t="s">
        <v>467</v>
      </c>
      <c r="I237" s="62"/>
      <c r="J237" s="58"/>
      <c r="K237" s="249">
        <v>0</v>
      </c>
      <c r="L237" s="249">
        <v>0</v>
      </c>
      <c r="M237" s="249">
        <f t="shared" si="3"/>
        <v>0</v>
      </c>
      <c r="P237" s="275"/>
    </row>
    <row r="238" spans="1:16">
      <c r="A238" s="315">
        <v>700</v>
      </c>
      <c r="B238" s="316">
        <v>0</v>
      </c>
      <c r="C238" s="316">
        <v>0</v>
      </c>
      <c r="D238" s="316">
        <v>0</v>
      </c>
      <c r="E238" s="316">
        <v>0</v>
      </c>
      <c r="F238" s="316">
        <v>0</v>
      </c>
      <c r="G238" s="485">
        <v>700</v>
      </c>
      <c r="H238" s="55" t="s">
        <v>471</v>
      </c>
      <c r="I238" s="56" t="s">
        <v>472</v>
      </c>
      <c r="J238" s="58"/>
      <c r="K238" s="252">
        <v>0</v>
      </c>
      <c r="L238" s="252">
        <v>0</v>
      </c>
      <c r="M238" s="252"/>
      <c r="P238" s="275"/>
    </row>
    <row r="239" spans="1:16">
      <c r="A239" s="311">
        <v>700</v>
      </c>
      <c r="B239" s="304">
        <v>100</v>
      </c>
      <c r="C239" s="304">
        <v>0</v>
      </c>
      <c r="D239" s="304">
        <v>0</v>
      </c>
      <c r="E239" s="304">
        <v>0</v>
      </c>
      <c r="F239" s="304">
        <v>0</v>
      </c>
      <c r="G239" s="479" t="s">
        <v>3441</v>
      </c>
      <c r="H239" s="60" t="s">
        <v>473</v>
      </c>
      <c r="I239" s="62" t="s">
        <v>474</v>
      </c>
      <c r="J239" s="58"/>
      <c r="K239" s="249">
        <v>0</v>
      </c>
      <c r="L239" s="249">
        <v>0</v>
      </c>
      <c r="M239" s="249">
        <f t="shared" si="3"/>
        <v>0</v>
      </c>
      <c r="P239" s="275"/>
    </row>
    <row r="240" spans="1:16" ht="25.5">
      <c r="A240" s="311">
        <v>700</v>
      </c>
      <c r="B240" s="304">
        <v>200</v>
      </c>
      <c r="C240" s="304">
        <v>0</v>
      </c>
      <c r="D240" s="304">
        <v>0</v>
      </c>
      <c r="E240" s="304">
        <v>0</v>
      </c>
      <c r="F240" s="304">
        <v>0</v>
      </c>
      <c r="G240" s="479" t="s">
        <v>3442</v>
      </c>
      <c r="H240" s="60" t="s">
        <v>475</v>
      </c>
      <c r="I240" s="62" t="s">
        <v>476</v>
      </c>
      <c r="J240" s="58"/>
      <c r="K240" s="249">
        <v>0</v>
      </c>
      <c r="L240" s="249">
        <v>0</v>
      </c>
      <c r="M240" s="249">
        <f t="shared" si="3"/>
        <v>0</v>
      </c>
      <c r="P240" s="275"/>
    </row>
    <row r="241" spans="1:196" ht="25.5">
      <c r="A241" s="311">
        <v>700</v>
      </c>
      <c r="B241" s="304">
        <v>300</v>
      </c>
      <c r="C241" s="304">
        <v>0</v>
      </c>
      <c r="D241" s="304">
        <v>0</v>
      </c>
      <c r="E241" s="304">
        <v>0</v>
      </c>
      <c r="F241" s="304">
        <v>0</v>
      </c>
      <c r="G241" s="479" t="s">
        <v>3443</v>
      </c>
      <c r="H241" s="60" t="s">
        <v>477</v>
      </c>
      <c r="I241" s="62" t="s">
        <v>478</v>
      </c>
      <c r="J241" s="58"/>
      <c r="K241" s="249">
        <v>0</v>
      </c>
      <c r="L241" s="249">
        <v>0</v>
      </c>
      <c r="M241" s="249">
        <f t="shared" si="3"/>
        <v>0</v>
      </c>
      <c r="P241" s="275"/>
    </row>
    <row r="242" spans="1:196">
      <c r="A242" s="311">
        <v>700</v>
      </c>
      <c r="B242" s="304">
        <v>400</v>
      </c>
      <c r="C242" s="304">
        <v>0</v>
      </c>
      <c r="D242" s="304">
        <v>0</v>
      </c>
      <c r="E242" s="304">
        <v>0</v>
      </c>
      <c r="F242" s="304">
        <v>0</v>
      </c>
      <c r="G242" s="479" t="s">
        <v>3444</v>
      </c>
      <c r="H242" s="60" t="s">
        <v>479</v>
      </c>
      <c r="I242" s="62" t="s">
        <v>480</v>
      </c>
      <c r="J242" s="58"/>
      <c r="K242" s="249">
        <v>0</v>
      </c>
      <c r="L242" s="249">
        <v>0</v>
      </c>
      <c r="M242" s="249">
        <f t="shared" si="3"/>
        <v>0</v>
      </c>
      <c r="P242" s="275"/>
    </row>
    <row r="243" spans="1:196">
      <c r="A243" s="311">
        <v>700</v>
      </c>
      <c r="B243" s="304">
        <v>500</v>
      </c>
      <c r="C243" s="304">
        <v>0</v>
      </c>
      <c r="D243" s="304">
        <v>0</v>
      </c>
      <c r="E243" s="304">
        <v>0</v>
      </c>
      <c r="F243" s="304">
        <v>0</v>
      </c>
      <c r="G243" s="479" t="s">
        <v>3445</v>
      </c>
      <c r="H243" s="60" t="s">
        <v>481</v>
      </c>
      <c r="I243" s="62" t="s">
        <v>482</v>
      </c>
      <c r="J243" s="58"/>
      <c r="K243" s="249">
        <v>0</v>
      </c>
      <c r="L243" s="249">
        <v>0</v>
      </c>
      <c r="M243" s="249">
        <f t="shared" si="3"/>
        <v>0</v>
      </c>
      <c r="P243" s="275"/>
    </row>
    <row r="244" spans="1:196" ht="25.5">
      <c r="A244" s="308">
        <v>710</v>
      </c>
      <c r="B244" s="309">
        <v>0</v>
      </c>
      <c r="C244" s="309">
        <v>0</v>
      </c>
      <c r="D244" s="309">
        <v>0</v>
      </c>
      <c r="E244" s="309">
        <v>0</v>
      </c>
      <c r="F244" s="309">
        <v>0</v>
      </c>
      <c r="G244" s="482" t="s">
        <v>3446</v>
      </c>
      <c r="H244" s="72" t="s">
        <v>483</v>
      </c>
      <c r="I244" s="184" t="s">
        <v>484</v>
      </c>
      <c r="J244" s="58"/>
      <c r="K244" s="256">
        <v>0</v>
      </c>
      <c r="L244" s="256">
        <v>0</v>
      </c>
      <c r="M244" s="256">
        <f t="shared" si="3"/>
        <v>0</v>
      </c>
      <c r="N244" s="54"/>
      <c r="O244" s="54"/>
      <c r="P244" s="275"/>
      <c r="Q244" s="54"/>
      <c r="R244" s="54"/>
      <c r="S244" s="54"/>
      <c r="T244" s="54"/>
      <c r="U244" s="54"/>
      <c r="V244" s="54"/>
      <c r="W244" s="54"/>
      <c r="X244" s="54"/>
      <c r="Y244" s="54"/>
      <c r="Z244" s="54"/>
      <c r="AA244" s="54"/>
      <c r="AB244" s="54"/>
      <c r="AC244" s="54"/>
      <c r="AD244" s="54"/>
      <c r="AE244" s="54"/>
      <c r="AF244" s="54"/>
      <c r="AG244" s="54"/>
      <c r="AH244" s="54"/>
      <c r="AI244" s="54"/>
      <c r="AJ244" s="54"/>
      <c r="AK244" s="54"/>
      <c r="AL244" s="54"/>
      <c r="AM244" s="54"/>
      <c r="AN244" s="54"/>
      <c r="AO244" s="54"/>
      <c r="AP244" s="54"/>
      <c r="AQ244" s="54"/>
      <c r="AR244" s="54"/>
      <c r="AS244" s="54"/>
      <c r="AT244" s="54"/>
      <c r="AU244" s="54"/>
      <c r="AV244" s="54"/>
      <c r="AW244" s="54"/>
      <c r="AX244" s="54"/>
      <c r="AY244" s="54"/>
      <c r="AZ244" s="54"/>
      <c r="BA244" s="54"/>
      <c r="BB244" s="54"/>
      <c r="BC244" s="54"/>
      <c r="BD244" s="54"/>
      <c r="BE244" s="54"/>
      <c r="BF244" s="54"/>
      <c r="BG244" s="54"/>
      <c r="BH244" s="54"/>
      <c r="BI244" s="54"/>
      <c r="BJ244" s="54"/>
      <c r="BK244" s="54"/>
      <c r="BL244" s="54"/>
      <c r="BM244" s="54"/>
      <c r="BN244" s="54"/>
      <c r="BO244" s="54"/>
      <c r="BP244" s="54"/>
      <c r="BQ244" s="54"/>
      <c r="BR244" s="54"/>
      <c r="BS244" s="54"/>
      <c r="BT244" s="54"/>
      <c r="BU244" s="54"/>
      <c r="BV244" s="54"/>
      <c r="BW244" s="54"/>
      <c r="BX244" s="54"/>
      <c r="BY244" s="54"/>
      <c r="BZ244" s="54"/>
      <c r="CA244" s="54"/>
      <c r="CB244" s="54"/>
      <c r="CC244" s="54"/>
      <c r="CD244" s="54"/>
      <c r="CE244" s="54"/>
      <c r="CF244" s="54"/>
      <c r="CG244" s="54"/>
      <c r="CH244" s="54"/>
      <c r="CI244" s="54"/>
      <c r="CJ244" s="54"/>
      <c r="CK244" s="54"/>
      <c r="CL244" s="54"/>
      <c r="CM244" s="54"/>
      <c r="CN244" s="54"/>
      <c r="CO244" s="54"/>
      <c r="CP244" s="54"/>
      <c r="CQ244" s="54"/>
      <c r="CR244" s="54"/>
      <c r="CS244" s="54"/>
      <c r="CT244" s="54"/>
      <c r="CU244" s="54"/>
      <c r="CV244" s="54"/>
      <c r="CW244" s="54"/>
      <c r="CX244" s="54"/>
      <c r="CY244" s="54"/>
      <c r="CZ244" s="54"/>
      <c r="DA244" s="54"/>
      <c r="DB244" s="54"/>
      <c r="DC244" s="54"/>
      <c r="DD244" s="54"/>
      <c r="DE244" s="54"/>
      <c r="DF244" s="54"/>
      <c r="DG244" s="54"/>
      <c r="DH244" s="54"/>
      <c r="DI244" s="54"/>
      <c r="DJ244" s="54"/>
      <c r="DK244" s="54"/>
      <c r="DL244" s="54"/>
      <c r="DM244" s="54"/>
      <c r="DN244" s="54"/>
      <c r="DO244" s="54"/>
      <c r="DP244" s="54"/>
      <c r="DQ244" s="54"/>
      <c r="DR244" s="54"/>
      <c r="DS244" s="54"/>
      <c r="DT244" s="54"/>
      <c r="DU244" s="54"/>
      <c r="DV244" s="54"/>
      <c r="DW244" s="54"/>
      <c r="DX244" s="54"/>
      <c r="DY244" s="54"/>
      <c r="DZ244" s="54"/>
      <c r="EA244" s="54"/>
      <c r="EB244" s="54"/>
      <c r="EC244" s="54"/>
      <c r="ED244" s="54"/>
      <c r="EE244" s="54"/>
      <c r="EF244" s="54"/>
      <c r="EG244" s="54"/>
      <c r="EH244" s="54"/>
      <c r="EI244" s="54"/>
      <c r="EJ244" s="54"/>
      <c r="EK244" s="54"/>
      <c r="EL244" s="54"/>
      <c r="EM244" s="54"/>
      <c r="EN244" s="54"/>
      <c r="EO244" s="54"/>
      <c r="EP244" s="54"/>
      <c r="EQ244" s="54"/>
      <c r="ER244" s="54"/>
      <c r="ES244" s="54"/>
      <c r="ET244" s="54"/>
      <c r="EU244" s="54"/>
      <c r="EV244" s="54"/>
      <c r="EW244" s="54"/>
      <c r="EX244" s="54"/>
      <c r="EY244" s="54"/>
      <c r="EZ244" s="54"/>
      <c r="FA244" s="54"/>
      <c r="FB244" s="54"/>
      <c r="FC244" s="54"/>
      <c r="FD244" s="54"/>
      <c r="FE244" s="54"/>
      <c r="FF244" s="54"/>
      <c r="FG244" s="54"/>
      <c r="FH244" s="54"/>
      <c r="FI244" s="54"/>
      <c r="FJ244" s="54"/>
      <c r="FK244" s="54"/>
      <c r="FL244" s="54"/>
      <c r="FM244" s="54"/>
      <c r="FN244" s="54"/>
      <c r="FO244" s="54"/>
      <c r="FP244" s="54"/>
      <c r="FQ244" s="54"/>
      <c r="FR244" s="54"/>
      <c r="FS244" s="54"/>
      <c r="FT244" s="54"/>
      <c r="FU244" s="54"/>
      <c r="FV244" s="54"/>
      <c r="FW244" s="54"/>
      <c r="FX244" s="54"/>
      <c r="FY244" s="54"/>
      <c r="FZ244" s="54"/>
      <c r="GA244" s="54"/>
      <c r="GB244" s="54"/>
      <c r="GC244" s="54"/>
      <c r="GD244" s="54"/>
      <c r="GE244" s="54"/>
      <c r="GF244" s="54"/>
      <c r="GG244" s="54"/>
      <c r="GH244" s="54"/>
      <c r="GI244" s="54"/>
      <c r="GJ244" s="54"/>
      <c r="GK244" s="54"/>
      <c r="GL244" s="54"/>
      <c r="GM244" s="54"/>
      <c r="GN244" s="54"/>
    </row>
    <row r="245" spans="1:196">
      <c r="A245" s="300">
        <v>720</v>
      </c>
      <c r="B245" s="301">
        <v>0</v>
      </c>
      <c r="C245" s="301">
        <v>0</v>
      </c>
      <c r="D245" s="301">
        <v>0</v>
      </c>
      <c r="E245" s="301">
        <v>0</v>
      </c>
      <c r="F245" s="301">
        <v>0</v>
      </c>
      <c r="G245" s="477">
        <v>720</v>
      </c>
      <c r="H245" s="55" t="s">
        <v>99</v>
      </c>
      <c r="I245" s="56" t="s">
        <v>485</v>
      </c>
      <c r="J245" s="58"/>
      <c r="K245" s="252">
        <v>0</v>
      </c>
      <c r="L245" s="252">
        <v>0</v>
      </c>
      <c r="M245" s="252"/>
      <c r="N245" s="54"/>
      <c r="O245" s="54"/>
      <c r="P245" s="275"/>
      <c r="Q245" s="54"/>
      <c r="R245" s="54"/>
      <c r="S245" s="54"/>
      <c r="T245" s="54"/>
      <c r="U245" s="54"/>
      <c r="V245" s="54"/>
      <c r="W245" s="54"/>
      <c r="X245" s="54"/>
      <c r="Y245" s="54"/>
      <c r="Z245" s="54"/>
      <c r="AA245" s="54"/>
      <c r="AB245" s="54"/>
      <c r="AC245" s="54"/>
      <c r="AD245" s="54"/>
      <c r="AE245" s="54"/>
      <c r="AF245" s="54"/>
      <c r="AG245" s="54"/>
      <c r="AH245" s="54"/>
      <c r="AI245" s="54"/>
      <c r="AJ245" s="54"/>
      <c r="AK245" s="54"/>
      <c r="AL245" s="54"/>
      <c r="AM245" s="54"/>
      <c r="AN245" s="54"/>
      <c r="AO245" s="54"/>
      <c r="AP245" s="54"/>
      <c r="AQ245" s="54"/>
      <c r="AR245" s="54"/>
      <c r="AS245" s="54"/>
      <c r="AT245" s="54"/>
      <c r="AU245" s="54"/>
      <c r="AV245" s="54"/>
      <c r="AW245" s="54"/>
      <c r="AX245" s="54"/>
      <c r="AY245" s="54"/>
      <c r="AZ245" s="54"/>
      <c r="BA245" s="54"/>
      <c r="BB245" s="54"/>
      <c r="BC245" s="54"/>
      <c r="BD245" s="54"/>
      <c r="BE245" s="54"/>
      <c r="BF245" s="54"/>
      <c r="BG245" s="54"/>
      <c r="BH245" s="54"/>
      <c r="BI245" s="54"/>
      <c r="BJ245" s="54"/>
      <c r="BK245" s="54"/>
      <c r="BL245" s="54"/>
      <c r="BM245" s="54"/>
      <c r="BN245" s="54"/>
      <c r="BO245" s="54"/>
      <c r="BP245" s="54"/>
      <c r="BQ245" s="54"/>
      <c r="BR245" s="54"/>
      <c r="BS245" s="54"/>
      <c r="BT245" s="54"/>
      <c r="BU245" s="54"/>
      <c r="BV245" s="54"/>
      <c r="BW245" s="54"/>
      <c r="BX245" s="54"/>
      <c r="BY245" s="54"/>
      <c r="BZ245" s="54"/>
      <c r="CA245" s="54"/>
      <c r="CB245" s="54"/>
      <c r="CC245" s="54"/>
      <c r="CD245" s="54"/>
      <c r="CE245" s="54"/>
      <c r="CF245" s="54"/>
      <c r="CG245" s="54"/>
      <c r="CH245" s="54"/>
      <c r="CI245" s="54"/>
      <c r="CJ245" s="54"/>
      <c r="CK245" s="54"/>
      <c r="CL245" s="54"/>
      <c r="CM245" s="54"/>
      <c r="CN245" s="54"/>
      <c r="CO245" s="54"/>
      <c r="CP245" s="54"/>
      <c r="CQ245" s="54"/>
      <c r="CR245" s="54"/>
      <c r="CS245" s="54"/>
      <c r="CT245" s="54"/>
      <c r="CU245" s="54"/>
      <c r="CV245" s="54"/>
      <c r="CW245" s="54"/>
      <c r="CX245" s="54"/>
      <c r="CY245" s="54"/>
      <c r="CZ245" s="54"/>
      <c r="DA245" s="54"/>
      <c r="DB245" s="54"/>
      <c r="DC245" s="54"/>
      <c r="DD245" s="54"/>
      <c r="DE245" s="54"/>
      <c r="DF245" s="54"/>
      <c r="DG245" s="54"/>
      <c r="DH245" s="54"/>
      <c r="DI245" s="54"/>
      <c r="DJ245" s="54"/>
      <c r="DK245" s="54"/>
      <c r="DL245" s="54"/>
      <c r="DM245" s="54"/>
      <c r="DN245" s="54"/>
      <c r="DO245" s="54"/>
      <c r="DP245" s="54"/>
      <c r="DQ245" s="54"/>
      <c r="DR245" s="54"/>
      <c r="DS245" s="54"/>
      <c r="DT245" s="54"/>
      <c r="DU245" s="54"/>
      <c r="DV245" s="54"/>
      <c r="DW245" s="54"/>
      <c r="DX245" s="54"/>
      <c r="DY245" s="54"/>
      <c r="DZ245" s="54"/>
      <c r="EA245" s="54"/>
      <c r="EB245" s="54"/>
      <c r="EC245" s="54"/>
      <c r="ED245" s="54"/>
      <c r="EE245" s="54"/>
      <c r="EF245" s="54"/>
      <c r="EG245" s="54"/>
      <c r="EH245" s="54"/>
      <c r="EI245" s="54"/>
      <c r="EJ245" s="54"/>
      <c r="EK245" s="54"/>
      <c r="EL245" s="54"/>
      <c r="EM245" s="54"/>
      <c r="EN245" s="54"/>
      <c r="EO245" s="54"/>
      <c r="EP245" s="54"/>
      <c r="EQ245" s="54"/>
      <c r="ER245" s="54"/>
      <c r="ES245" s="54"/>
      <c r="ET245" s="54"/>
      <c r="EU245" s="54"/>
      <c r="EV245" s="54"/>
      <c r="EW245" s="54"/>
      <c r="EX245" s="54"/>
      <c r="EY245" s="54"/>
      <c r="EZ245" s="54"/>
      <c r="FA245" s="54"/>
      <c r="FB245" s="54"/>
      <c r="FC245" s="54"/>
      <c r="FD245" s="54"/>
      <c r="FE245" s="54"/>
      <c r="FF245" s="54"/>
      <c r="FG245" s="54"/>
      <c r="FH245" s="54"/>
      <c r="FI245" s="54"/>
      <c r="FJ245" s="54"/>
      <c r="FK245" s="54"/>
      <c r="FL245" s="54"/>
      <c r="FM245" s="54"/>
      <c r="FN245" s="54"/>
      <c r="FO245" s="54"/>
      <c r="FP245" s="54"/>
      <c r="FQ245" s="54"/>
      <c r="FR245" s="54"/>
      <c r="FS245" s="54"/>
      <c r="FT245" s="54"/>
      <c r="FU245" s="54"/>
      <c r="FV245" s="54"/>
      <c r="FW245" s="54"/>
      <c r="FX245" s="54"/>
      <c r="FY245" s="54"/>
      <c r="FZ245" s="54"/>
      <c r="GA245" s="54"/>
      <c r="GB245" s="54"/>
      <c r="GC245" s="54"/>
      <c r="GD245" s="54"/>
      <c r="GE245" s="54"/>
      <c r="GF245" s="54"/>
      <c r="GG245" s="54"/>
      <c r="GH245" s="54"/>
      <c r="GI245" s="54"/>
      <c r="GJ245" s="54"/>
      <c r="GK245" s="54"/>
      <c r="GL245" s="54"/>
      <c r="GM245" s="54"/>
      <c r="GN245" s="54"/>
    </row>
    <row r="246" spans="1:196">
      <c r="A246" s="311">
        <v>720</v>
      </c>
      <c r="B246" s="304">
        <v>100</v>
      </c>
      <c r="C246" s="304">
        <v>0</v>
      </c>
      <c r="D246" s="304">
        <v>0</v>
      </c>
      <c r="E246" s="304">
        <v>0</v>
      </c>
      <c r="F246" s="304">
        <v>0</v>
      </c>
      <c r="G246" s="479" t="s">
        <v>3447</v>
      </c>
      <c r="H246" s="60" t="s">
        <v>486</v>
      </c>
      <c r="I246" s="62" t="s">
        <v>487</v>
      </c>
      <c r="J246" s="58"/>
      <c r="K246" s="249">
        <v>0</v>
      </c>
      <c r="L246" s="249">
        <v>0</v>
      </c>
      <c r="M246" s="249">
        <f t="shared" si="3"/>
        <v>0</v>
      </c>
      <c r="N246" s="54"/>
      <c r="O246" s="54"/>
      <c r="P246" s="275"/>
      <c r="Q246" s="54"/>
      <c r="R246" s="54"/>
      <c r="S246" s="54"/>
      <c r="T246" s="54"/>
      <c r="U246" s="54"/>
      <c r="V246" s="54"/>
      <c r="W246" s="54"/>
      <c r="X246" s="54"/>
      <c r="Y246" s="54"/>
      <c r="Z246" s="54"/>
      <c r="AA246" s="54"/>
      <c r="AB246" s="54"/>
      <c r="AC246" s="54"/>
      <c r="AD246" s="54"/>
      <c r="AE246" s="54"/>
      <c r="AF246" s="54"/>
      <c r="AG246" s="54"/>
      <c r="AH246" s="54"/>
      <c r="AI246" s="54"/>
      <c r="AJ246" s="54"/>
      <c r="AK246" s="54"/>
      <c r="AL246" s="54"/>
      <c r="AM246" s="54"/>
      <c r="AN246" s="54"/>
      <c r="AO246" s="54"/>
      <c r="AP246" s="54"/>
      <c r="AQ246" s="54"/>
      <c r="AR246" s="54"/>
      <c r="AS246" s="54"/>
      <c r="AT246" s="54"/>
      <c r="AU246" s="54"/>
      <c r="AV246" s="54"/>
      <c r="AW246" s="54"/>
      <c r="AX246" s="54"/>
      <c r="AY246" s="54"/>
      <c r="AZ246" s="54"/>
      <c r="BA246" s="54"/>
      <c r="BB246" s="54"/>
      <c r="BC246" s="54"/>
      <c r="BD246" s="54"/>
      <c r="BE246" s="54"/>
      <c r="BF246" s="54"/>
      <c r="BG246" s="54"/>
      <c r="BH246" s="54"/>
      <c r="BI246" s="54"/>
      <c r="BJ246" s="54"/>
      <c r="BK246" s="54"/>
      <c r="BL246" s="54"/>
      <c r="BM246" s="54"/>
      <c r="BN246" s="54"/>
      <c r="BO246" s="54"/>
      <c r="BP246" s="54"/>
      <c r="BQ246" s="54"/>
      <c r="BR246" s="54"/>
      <c r="BS246" s="54"/>
      <c r="BT246" s="54"/>
      <c r="BU246" s="54"/>
      <c r="BV246" s="54"/>
      <c r="BW246" s="54"/>
      <c r="BX246" s="54"/>
      <c r="BY246" s="54"/>
      <c r="BZ246" s="54"/>
      <c r="CA246" s="54"/>
      <c r="CB246" s="54"/>
      <c r="CC246" s="54"/>
      <c r="CD246" s="54"/>
      <c r="CE246" s="54"/>
      <c r="CF246" s="54"/>
      <c r="CG246" s="54"/>
      <c r="CH246" s="54"/>
      <c r="CI246" s="54"/>
      <c r="CJ246" s="54"/>
      <c r="CK246" s="54"/>
      <c r="CL246" s="54"/>
      <c r="CM246" s="54"/>
      <c r="CN246" s="54"/>
      <c r="CO246" s="54"/>
      <c r="CP246" s="54"/>
      <c r="CQ246" s="54"/>
      <c r="CR246" s="54"/>
      <c r="CS246" s="54"/>
      <c r="CT246" s="54"/>
      <c r="CU246" s="54"/>
      <c r="CV246" s="54"/>
      <c r="CW246" s="54"/>
      <c r="CX246" s="54"/>
      <c r="CY246" s="54"/>
      <c r="CZ246" s="54"/>
      <c r="DA246" s="54"/>
      <c r="DB246" s="54"/>
      <c r="DC246" s="54"/>
      <c r="DD246" s="54"/>
      <c r="DE246" s="54"/>
      <c r="DF246" s="54"/>
      <c r="DG246" s="54"/>
      <c r="DH246" s="54"/>
      <c r="DI246" s="54"/>
      <c r="DJ246" s="54"/>
      <c r="DK246" s="54"/>
      <c r="DL246" s="54"/>
      <c r="DM246" s="54"/>
      <c r="DN246" s="54"/>
      <c r="DO246" s="54"/>
      <c r="DP246" s="54"/>
      <c r="DQ246" s="54"/>
      <c r="DR246" s="54"/>
      <c r="DS246" s="54"/>
      <c r="DT246" s="54"/>
      <c r="DU246" s="54"/>
      <c r="DV246" s="54"/>
      <c r="DW246" s="54"/>
      <c r="DX246" s="54"/>
      <c r="DY246" s="54"/>
      <c r="DZ246" s="54"/>
      <c r="EA246" s="54"/>
      <c r="EB246" s="54"/>
      <c r="EC246" s="54"/>
      <c r="ED246" s="54"/>
      <c r="EE246" s="54"/>
      <c r="EF246" s="54"/>
      <c r="EG246" s="54"/>
      <c r="EH246" s="54"/>
      <c r="EI246" s="54"/>
      <c r="EJ246" s="54"/>
      <c r="EK246" s="54"/>
      <c r="EL246" s="54"/>
      <c r="EM246" s="54"/>
      <c r="EN246" s="54"/>
      <c r="EO246" s="54"/>
      <c r="EP246" s="54"/>
      <c r="EQ246" s="54"/>
      <c r="ER246" s="54"/>
      <c r="ES246" s="54"/>
      <c r="ET246" s="54"/>
      <c r="EU246" s="54"/>
      <c r="EV246" s="54"/>
      <c r="EW246" s="54"/>
      <c r="EX246" s="54"/>
      <c r="EY246" s="54"/>
      <c r="EZ246" s="54"/>
      <c r="FA246" s="54"/>
      <c r="FB246" s="54"/>
      <c r="FC246" s="54"/>
      <c r="FD246" s="54"/>
      <c r="FE246" s="54"/>
      <c r="FF246" s="54"/>
      <c r="FG246" s="54"/>
      <c r="FH246" s="54"/>
      <c r="FI246" s="54"/>
      <c r="FJ246" s="54"/>
      <c r="FK246" s="54"/>
      <c r="FL246" s="54"/>
      <c r="FM246" s="54"/>
      <c r="FN246" s="54"/>
      <c r="FO246" s="54"/>
      <c r="FP246" s="54"/>
      <c r="FQ246" s="54"/>
      <c r="FR246" s="54"/>
      <c r="FS246" s="54"/>
      <c r="FT246" s="54"/>
      <c r="FU246" s="54"/>
      <c r="FV246" s="54"/>
      <c r="FW246" s="54"/>
      <c r="FX246" s="54"/>
      <c r="FY246" s="54"/>
      <c r="FZ246" s="54"/>
      <c r="GA246" s="54"/>
      <c r="GB246" s="54"/>
      <c r="GC246" s="54"/>
      <c r="GD246" s="54"/>
      <c r="GE246" s="54"/>
      <c r="GF246" s="54"/>
      <c r="GG246" s="54"/>
      <c r="GH246" s="54"/>
      <c r="GI246" s="54"/>
      <c r="GJ246" s="54"/>
      <c r="GK246" s="54"/>
      <c r="GL246" s="54"/>
      <c r="GM246" s="54"/>
      <c r="GN246" s="54"/>
    </row>
    <row r="247" spans="1:196">
      <c r="A247" s="311">
        <v>720</v>
      </c>
      <c r="B247" s="307">
        <v>200</v>
      </c>
      <c r="C247" s="307">
        <v>0</v>
      </c>
      <c r="D247" s="307">
        <v>0</v>
      </c>
      <c r="E247" s="307">
        <v>0</v>
      </c>
      <c r="F247" s="307">
        <v>0</v>
      </c>
      <c r="G247" s="481" t="s">
        <v>3448</v>
      </c>
      <c r="H247" s="57" t="s">
        <v>488</v>
      </c>
      <c r="I247" s="62" t="s">
        <v>489</v>
      </c>
      <c r="J247" s="58"/>
      <c r="K247" s="250">
        <v>0</v>
      </c>
      <c r="L247" s="250">
        <v>0</v>
      </c>
      <c r="M247" s="250"/>
      <c r="N247" s="54"/>
      <c r="O247" s="54"/>
      <c r="P247" s="275"/>
      <c r="Q247" s="54"/>
      <c r="R247" s="54"/>
      <c r="S247" s="54"/>
      <c r="T247" s="54"/>
      <c r="U247" s="54"/>
      <c r="V247" s="54"/>
      <c r="W247" s="54"/>
      <c r="X247" s="54"/>
      <c r="Y247" s="54"/>
      <c r="Z247" s="54"/>
      <c r="AA247" s="54"/>
      <c r="AB247" s="54"/>
      <c r="AC247" s="54"/>
      <c r="AD247" s="54"/>
      <c r="AE247" s="54"/>
      <c r="AF247" s="54"/>
      <c r="AG247" s="54"/>
      <c r="AH247" s="54"/>
      <c r="AI247" s="54"/>
      <c r="AJ247" s="54"/>
      <c r="AK247" s="54"/>
      <c r="AL247" s="54"/>
      <c r="AM247" s="54"/>
      <c r="AN247" s="54"/>
      <c r="AO247" s="54"/>
      <c r="AP247" s="54"/>
      <c r="AQ247" s="54"/>
      <c r="AR247" s="54"/>
      <c r="AS247" s="54"/>
      <c r="AT247" s="54"/>
      <c r="AU247" s="54"/>
      <c r="AV247" s="54"/>
      <c r="AW247" s="54"/>
      <c r="AX247" s="54"/>
      <c r="AY247" s="54"/>
      <c r="AZ247" s="54"/>
      <c r="BA247" s="54"/>
      <c r="BB247" s="54"/>
      <c r="BC247" s="54"/>
      <c r="BD247" s="54"/>
      <c r="BE247" s="54"/>
      <c r="BF247" s="54"/>
      <c r="BG247" s="54"/>
      <c r="BH247" s="54"/>
      <c r="BI247" s="54"/>
      <c r="BJ247" s="54"/>
      <c r="BK247" s="54"/>
      <c r="BL247" s="54"/>
      <c r="BM247" s="54"/>
      <c r="BN247" s="54"/>
      <c r="BO247" s="54"/>
      <c r="BP247" s="54"/>
      <c r="BQ247" s="54"/>
      <c r="BR247" s="54"/>
      <c r="BS247" s="54"/>
      <c r="BT247" s="54"/>
      <c r="BU247" s="54"/>
      <c r="BV247" s="54"/>
      <c r="BW247" s="54"/>
      <c r="BX247" s="54"/>
      <c r="BY247" s="54"/>
      <c r="BZ247" s="54"/>
      <c r="CA247" s="54"/>
      <c r="CB247" s="54"/>
      <c r="CC247" s="54"/>
      <c r="CD247" s="54"/>
      <c r="CE247" s="54"/>
      <c r="CF247" s="54"/>
      <c r="CG247" s="54"/>
      <c r="CH247" s="54"/>
      <c r="CI247" s="54"/>
      <c r="CJ247" s="54"/>
      <c r="CK247" s="54"/>
      <c r="CL247" s="54"/>
      <c r="CM247" s="54"/>
      <c r="CN247" s="54"/>
      <c r="CO247" s="54"/>
      <c r="CP247" s="54"/>
      <c r="CQ247" s="54"/>
      <c r="CR247" s="54"/>
      <c r="CS247" s="54"/>
      <c r="CT247" s="54"/>
      <c r="CU247" s="54"/>
      <c r="CV247" s="54"/>
      <c r="CW247" s="54"/>
      <c r="CX247" s="54"/>
      <c r="CY247" s="54"/>
      <c r="CZ247" s="54"/>
      <c r="DA247" s="54"/>
      <c r="DB247" s="54"/>
      <c r="DC247" s="54"/>
      <c r="DD247" s="54"/>
      <c r="DE247" s="54"/>
      <c r="DF247" s="54"/>
      <c r="DG247" s="54"/>
      <c r="DH247" s="54"/>
      <c r="DI247" s="54"/>
      <c r="DJ247" s="54"/>
      <c r="DK247" s="54"/>
      <c r="DL247" s="54"/>
      <c r="DM247" s="54"/>
      <c r="DN247" s="54"/>
      <c r="DO247" s="54"/>
      <c r="DP247" s="54"/>
      <c r="DQ247" s="54"/>
      <c r="DR247" s="54"/>
      <c r="DS247" s="54"/>
      <c r="DT247" s="54"/>
      <c r="DU247" s="54"/>
      <c r="DV247" s="54"/>
      <c r="DW247" s="54"/>
      <c r="DX247" s="54"/>
      <c r="DY247" s="54"/>
      <c r="DZ247" s="54"/>
      <c r="EA247" s="54"/>
      <c r="EB247" s="54"/>
      <c r="EC247" s="54"/>
      <c r="ED247" s="54"/>
      <c r="EE247" s="54"/>
      <c r="EF247" s="54"/>
      <c r="EG247" s="54"/>
      <c r="EH247" s="54"/>
      <c r="EI247" s="54"/>
      <c r="EJ247" s="54"/>
      <c r="EK247" s="54"/>
      <c r="EL247" s="54"/>
      <c r="EM247" s="54"/>
      <c r="EN247" s="54"/>
      <c r="EO247" s="54"/>
      <c r="EP247" s="54"/>
      <c r="EQ247" s="54"/>
      <c r="ER247" s="54"/>
      <c r="ES247" s="54"/>
      <c r="ET247" s="54"/>
      <c r="EU247" s="54"/>
      <c r="EV247" s="54"/>
      <c r="EW247" s="54"/>
      <c r="EX247" s="54"/>
      <c r="EY247" s="54"/>
      <c r="EZ247" s="54"/>
      <c r="FA247" s="54"/>
      <c r="FB247" s="54"/>
      <c r="FC247" s="54"/>
      <c r="FD247" s="54"/>
      <c r="FE247" s="54"/>
      <c r="FF247" s="54"/>
      <c r="FG247" s="54"/>
      <c r="FH247" s="54"/>
      <c r="FI247" s="54"/>
      <c r="FJ247" s="54"/>
      <c r="FK247" s="54"/>
      <c r="FL247" s="54"/>
      <c r="FM247" s="54"/>
      <c r="FN247" s="54"/>
      <c r="FO247" s="54"/>
      <c r="FP247" s="54"/>
      <c r="FQ247" s="54"/>
      <c r="FR247" s="54"/>
      <c r="FS247" s="54"/>
      <c r="FT247" s="54"/>
      <c r="FU247" s="54"/>
      <c r="FV247" s="54"/>
      <c r="FW247" s="54"/>
      <c r="FX247" s="54"/>
      <c r="FY247" s="54"/>
      <c r="FZ247" s="54"/>
      <c r="GA247" s="54"/>
      <c r="GB247" s="54"/>
      <c r="GC247" s="54"/>
      <c r="GD247" s="54"/>
      <c r="GE247" s="54"/>
      <c r="GF247" s="54"/>
      <c r="GG247" s="54"/>
      <c r="GH247" s="54"/>
      <c r="GI247" s="54"/>
      <c r="GJ247" s="54"/>
      <c r="GK247" s="54"/>
      <c r="GL247" s="54"/>
      <c r="GM247" s="54"/>
      <c r="GN247" s="54"/>
    </row>
    <row r="248" spans="1:196">
      <c r="A248" s="311">
        <v>720</v>
      </c>
      <c r="B248" s="307">
        <v>200</v>
      </c>
      <c r="C248" s="307">
        <v>100</v>
      </c>
      <c r="D248" s="307">
        <v>0</v>
      </c>
      <c r="E248" s="307">
        <v>0</v>
      </c>
      <c r="F248" s="307">
        <v>0</v>
      </c>
      <c r="G248" s="481" t="s">
        <v>3449</v>
      </c>
      <c r="H248" s="57" t="s">
        <v>490</v>
      </c>
      <c r="I248" s="62" t="s">
        <v>491</v>
      </c>
      <c r="J248" s="58"/>
      <c r="K248" s="249">
        <v>0</v>
      </c>
      <c r="L248" s="249">
        <v>0</v>
      </c>
      <c r="M248" s="249">
        <f t="shared" si="3"/>
        <v>0</v>
      </c>
      <c r="N248" s="54"/>
      <c r="O248" s="54"/>
      <c r="P248" s="275"/>
      <c r="Q248" s="54"/>
      <c r="R248" s="54"/>
      <c r="S248" s="54"/>
      <c r="T248" s="54"/>
      <c r="U248" s="54"/>
      <c r="V248" s="54"/>
      <c r="W248" s="54"/>
      <c r="X248" s="54"/>
      <c r="Y248" s="54"/>
      <c r="Z248" s="54"/>
      <c r="AA248" s="54"/>
      <c r="AB248" s="54"/>
      <c r="AC248" s="54"/>
      <c r="AD248" s="54"/>
      <c r="AE248" s="54"/>
      <c r="AF248" s="54"/>
      <c r="AG248" s="54"/>
      <c r="AH248" s="54"/>
      <c r="AI248" s="54"/>
      <c r="AJ248" s="54"/>
      <c r="AK248" s="54"/>
      <c r="AL248" s="54"/>
      <c r="AM248" s="54"/>
      <c r="AN248" s="54"/>
      <c r="AO248" s="54"/>
      <c r="AP248" s="54"/>
      <c r="AQ248" s="54"/>
      <c r="AR248" s="54"/>
      <c r="AS248" s="54"/>
      <c r="AT248" s="54"/>
      <c r="AU248" s="54"/>
      <c r="AV248" s="54"/>
      <c r="AW248" s="54"/>
      <c r="AX248" s="54"/>
      <c r="AY248" s="54"/>
      <c r="AZ248" s="54"/>
      <c r="BA248" s="54"/>
      <c r="BB248" s="54"/>
      <c r="BC248" s="54"/>
      <c r="BD248" s="54"/>
      <c r="BE248" s="54"/>
      <c r="BF248" s="54"/>
      <c r="BG248" s="54"/>
      <c r="BH248" s="54"/>
      <c r="BI248" s="54"/>
      <c r="BJ248" s="54"/>
      <c r="BK248" s="54"/>
      <c r="BL248" s="54"/>
      <c r="BM248" s="54"/>
      <c r="BN248" s="54"/>
      <c r="BO248" s="54"/>
      <c r="BP248" s="54"/>
      <c r="BQ248" s="54"/>
      <c r="BR248" s="54"/>
      <c r="BS248" s="54"/>
      <c r="BT248" s="54"/>
      <c r="BU248" s="54"/>
      <c r="BV248" s="54"/>
      <c r="BW248" s="54"/>
      <c r="BX248" s="54"/>
      <c r="BY248" s="54"/>
      <c r="BZ248" s="54"/>
      <c r="CA248" s="54"/>
      <c r="CB248" s="54"/>
      <c r="CC248" s="54"/>
      <c r="CD248" s="54"/>
      <c r="CE248" s="54"/>
      <c r="CF248" s="54"/>
      <c r="CG248" s="54"/>
      <c r="CH248" s="54"/>
      <c r="CI248" s="54"/>
      <c r="CJ248" s="54"/>
      <c r="CK248" s="54"/>
      <c r="CL248" s="54"/>
      <c r="CM248" s="54"/>
      <c r="CN248" s="54"/>
      <c r="CO248" s="54"/>
      <c r="CP248" s="54"/>
      <c r="CQ248" s="54"/>
      <c r="CR248" s="54"/>
      <c r="CS248" s="54"/>
      <c r="CT248" s="54"/>
      <c r="CU248" s="54"/>
      <c r="CV248" s="54"/>
      <c r="CW248" s="54"/>
      <c r="CX248" s="54"/>
      <c r="CY248" s="54"/>
      <c r="CZ248" s="54"/>
      <c r="DA248" s="54"/>
      <c r="DB248" s="54"/>
      <c r="DC248" s="54"/>
      <c r="DD248" s="54"/>
      <c r="DE248" s="54"/>
      <c r="DF248" s="54"/>
      <c r="DG248" s="54"/>
      <c r="DH248" s="54"/>
      <c r="DI248" s="54"/>
      <c r="DJ248" s="54"/>
      <c r="DK248" s="54"/>
      <c r="DL248" s="54"/>
      <c r="DM248" s="54"/>
      <c r="DN248" s="54"/>
      <c r="DO248" s="54"/>
      <c r="DP248" s="54"/>
      <c r="DQ248" s="54"/>
      <c r="DR248" s="54"/>
      <c r="DS248" s="54"/>
      <c r="DT248" s="54"/>
      <c r="DU248" s="54"/>
      <c r="DV248" s="54"/>
      <c r="DW248" s="54"/>
      <c r="DX248" s="54"/>
      <c r="DY248" s="54"/>
      <c r="DZ248" s="54"/>
      <c r="EA248" s="54"/>
      <c r="EB248" s="54"/>
      <c r="EC248" s="54"/>
      <c r="ED248" s="54"/>
      <c r="EE248" s="54"/>
      <c r="EF248" s="54"/>
      <c r="EG248" s="54"/>
      <c r="EH248" s="54"/>
      <c r="EI248" s="54"/>
      <c r="EJ248" s="54"/>
      <c r="EK248" s="54"/>
      <c r="EL248" s="54"/>
      <c r="EM248" s="54"/>
      <c r="EN248" s="54"/>
      <c r="EO248" s="54"/>
      <c r="EP248" s="54"/>
      <c r="EQ248" s="54"/>
      <c r="ER248" s="54"/>
      <c r="ES248" s="54"/>
      <c r="ET248" s="54"/>
      <c r="EU248" s="54"/>
      <c r="EV248" s="54"/>
      <c r="EW248" s="54"/>
      <c r="EX248" s="54"/>
      <c r="EY248" s="54"/>
      <c r="EZ248" s="54"/>
      <c r="FA248" s="54"/>
      <c r="FB248" s="54"/>
      <c r="FC248" s="54"/>
      <c r="FD248" s="54"/>
      <c r="FE248" s="54"/>
      <c r="FF248" s="54"/>
      <c r="FG248" s="54"/>
      <c r="FH248" s="54"/>
      <c r="FI248" s="54"/>
      <c r="FJ248" s="54"/>
      <c r="FK248" s="54"/>
      <c r="FL248" s="54"/>
      <c r="FM248" s="54"/>
      <c r="FN248" s="54"/>
      <c r="FO248" s="54"/>
      <c r="FP248" s="54"/>
      <c r="FQ248" s="54"/>
      <c r="FR248" s="54"/>
      <c r="FS248" s="54"/>
      <c r="FT248" s="54"/>
      <c r="FU248" s="54"/>
      <c r="FV248" s="54"/>
      <c r="FW248" s="54"/>
      <c r="FX248" s="54"/>
      <c r="FY248" s="54"/>
      <c r="FZ248" s="54"/>
      <c r="GA248" s="54"/>
      <c r="GB248" s="54"/>
      <c r="GC248" s="54"/>
      <c r="GD248" s="54"/>
      <c r="GE248" s="54"/>
      <c r="GF248" s="54"/>
      <c r="GG248" s="54"/>
      <c r="GH248" s="54"/>
      <c r="GI248" s="54"/>
      <c r="GJ248" s="54"/>
      <c r="GK248" s="54"/>
      <c r="GL248" s="54"/>
      <c r="GM248" s="54"/>
      <c r="GN248" s="54"/>
    </row>
    <row r="249" spans="1:196">
      <c r="A249" s="311">
        <v>720</v>
      </c>
      <c r="B249" s="307">
        <v>200</v>
      </c>
      <c r="C249" s="307">
        <v>200</v>
      </c>
      <c r="D249" s="307">
        <v>0</v>
      </c>
      <c r="E249" s="307">
        <v>0</v>
      </c>
      <c r="F249" s="307">
        <v>0</v>
      </c>
      <c r="G249" s="481" t="s">
        <v>3450</v>
      </c>
      <c r="H249" s="57" t="s">
        <v>492</v>
      </c>
      <c r="I249" s="62" t="s">
        <v>493</v>
      </c>
      <c r="J249" s="58"/>
      <c r="K249" s="250">
        <v>0</v>
      </c>
      <c r="L249" s="250">
        <v>0</v>
      </c>
      <c r="M249" s="250"/>
      <c r="N249" s="54"/>
      <c r="O249" s="54"/>
      <c r="P249" s="275"/>
      <c r="Q249" s="54"/>
      <c r="R249" s="54"/>
      <c r="S249" s="54"/>
      <c r="T249" s="54"/>
      <c r="U249" s="54"/>
      <c r="V249" s="54"/>
      <c r="W249" s="54"/>
      <c r="X249" s="54"/>
      <c r="Y249" s="54"/>
      <c r="Z249" s="54"/>
      <c r="AA249" s="54"/>
      <c r="AB249" s="54"/>
      <c r="AC249" s="54"/>
      <c r="AD249" s="54"/>
      <c r="AE249" s="54"/>
      <c r="AF249" s="54"/>
      <c r="AG249" s="54"/>
      <c r="AH249" s="54"/>
      <c r="AI249" s="54"/>
      <c r="AJ249" s="54"/>
      <c r="AK249" s="54"/>
      <c r="AL249" s="54"/>
      <c r="AM249" s="54"/>
      <c r="AN249" s="54"/>
      <c r="AO249" s="54"/>
      <c r="AP249" s="54"/>
      <c r="AQ249" s="54"/>
      <c r="AR249" s="54"/>
      <c r="AS249" s="54"/>
      <c r="AT249" s="54"/>
      <c r="AU249" s="54"/>
      <c r="AV249" s="54"/>
      <c r="AW249" s="54"/>
      <c r="AX249" s="54"/>
      <c r="AY249" s="54"/>
      <c r="AZ249" s="54"/>
      <c r="BA249" s="54"/>
      <c r="BB249" s="54"/>
      <c r="BC249" s="54"/>
      <c r="BD249" s="54"/>
      <c r="BE249" s="54"/>
      <c r="BF249" s="54"/>
      <c r="BG249" s="54"/>
      <c r="BH249" s="54"/>
      <c r="BI249" s="54"/>
      <c r="BJ249" s="54"/>
      <c r="BK249" s="54"/>
      <c r="BL249" s="54"/>
      <c r="BM249" s="54"/>
      <c r="BN249" s="54"/>
      <c r="BO249" s="54"/>
      <c r="BP249" s="54"/>
      <c r="BQ249" s="54"/>
      <c r="BR249" s="54"/>
      <c r="BS249" s="54"/>
      <c r="BT249" s="54"/>
      <c r="BU249" s="54"/>
      <c r="BV249" s="54"/>
      <c r="BW249" s="54"/>
      <c r="BX249" s="54"/>
      <c r="BY249" s="54"/>
      <c r="BZ249" s="54"/>
      <c r="CA249" s="54"/>
      <c r="CB249" s="54"/>
      <c r="CC249" s="54"/>
      <c r="CD249" s="54"/>
      <c r="CE249" s="54"/>
      <c r="CF249" s="54"/>
      <c r="CG249" s="54"/>
      <c r="CH249" s="54"/>
      <c r="CI249" s="54"/>
      <c r="CJ249" s="54"/>
      <c r="CK249" s="54"/>
      <c r="CL249" s="54"/>
      <c r="CM249" s="54"/>
      <c r="CN249" s="54"/>
      <c r="CO249" s="54"/>
      <c r="CP249" s="54"/>
      <c r="CQ249" s="54"/>
      <c r="CR249" s="54"/>
      <c r="CS249" s="54"/>
      <c r="CT249" s="54"/>
      <c r="CU249" s="54"/>
      <c r="CV249" s="54"/>
      <c r="CW249" s="54"/>
      <c r="CX249" s="54"/>
      <c r="CY249" s="54"/>
      <c r="CZ249" s="54"/>
      <c r="DA249" s="54"/>
      <c r="DB249" s="54"/>
      <c r="DC249" s="54"/>
      <c r="DD249" s="54"/>
      <c r="DE249" s="54"/>
      <c r="DF249" s="54"/>
      <c r="DG249" s="54"/>
      <c r="DH249" s="54"/>
      <c r="DI249" s="54"/>
      <c r="DJ249" s="54"/>
      <c r="DK249" s="54"/>
      <c r="DL249" s="54"/>
      <c r="DM249" s="54"/>
      <c r="DN249" s="54"/>
      <c r="DO249" s="54"/>
      <c r="DP249" s="54"/>
      <c r="DQ249" s="54"/>
      <c r="DR249" s="54"/>
      <c r="DS249" s="54"/>
      <c r="DT249" s="54"/>
      <c r="DU249" s="54"/>
      <c r="DV249" s="54"/>
      <c r="DW249" s="54"/>
      <c r="DX249" s="54"/>
      <c r="DY249" s="54"/>
      <c r="DZ249" s="54"/>
      <c r="EA249" s="54"/>
      <c r="EB249" s="54"/>
      <c r="EC249" s="54"/>
      <c r="ED249" s="54"/>
      <c r="EE249" s="54"/>
      <c r="EF249" s="54"/>
      <c r="EG249" s="54"/>
      <c r="EH249" s="54"/>
      <c r="EI249" s="54"/>
      <c r="EJ249" s="54"/>
      <c r="EK249" s="54"/>
      <c r="EL249" s="54"/>
      <c r="EM249" s="54"/>
      <c r="EN249" s="54"/>
      <c r="EO249" s="54"/>
      <c r="EP249" s="54"/>
      <c r="EQ249" s="54"/>
      <c r="ER249" s="54"/>
      <c r="ES249" s="54"/>
      <c r="ET249" s="54"/>
      <c r="EU249" s="54"/>
      <c r="EV249" s="54"/>
      <c r="EW249" s="54"/>
      <c r="EX249" s="54"/>
      <c r="EY249" s="54"/>
      <c r="EZ249" s="54"/>
      <c r="FA249" s="54"/>
      <c r="FB249" s="54"/>
      <c r="FC249" s="54"/>
      <c r="FD249" s="54"/>
      <c r="FE249" s="54"/>
      <c r="FF249" s="54"/>
      <c r="FG249" s="54"/>
      <c r="FH249" s="54"/>
      <c r="FI249" s="54"/>
      <c r="FJ249" s="54"/>
      <c r="FK249" s="54"/>
      <c r="FL249" s="54"/>
      <c r="FM249" s="54"/>
      <c r="FN249" s="54"/>
      <c r="FO249" s="54"/>
      <c r="FP249" s="54"/>
      <c r="FQ249" s="54"/>
      <c r="FR249" s="54"/>
      <c r="FS249" s="54"/>
      <c r="FT249" s="54"/>
      <c r="FU249" s="54"/>
      <c r="FV249" s="54"/>
      <c r="FW249" s="54"/>
      <c r="FX249" s="54"/>
      <c r="FY249" s="54"/>
      <c r="FZ249" s="54"/>
      <c r="GA249" s="54"/>
      <c r="GB249" s="54"/>
      <c r="GC249" s="54"/>
      <c r="GD249" s="54"/>
      <c r="GE249" s="54"/>
      <c r="GF249" s="54"/>
      <c r="GG249" s="54"/>
      <c r="GH249" s="54"/>
      <c r="GI249" s="54"/>
      <c r="GJ249" s="54"/>
      <c r="GK249" s="54"/>
      <c r="GL249" s="54"/>
      <c r="GM249" s="54"/>
      <c r="GN249" s="54"/>
    </row>
    <row r="250" spans="1:196">
      <c r="A250" s="311">
        <v>720</v>
      </c>
      <c r="B250" s="307">
        <v>200</v>
      </c>
      <c r="C250" s="307">
        <v>200</v>
      </c>
      <c r="D250" s="304">
        <v>50</v>
      </c>
      <c r="E250" s="307">
        <v>0</v>
      </c>
      <c r="F250" s="307">
        <v>0</v>
      </c>
      <c r="G250" s="481" t="s">
        <v>3451</v>
      </c>
      <c r="H250" s="60" t="s">
        <v>494</v>
      </c>
      <c r="I250" s="62" t="s">
        <v>495</v>
      </c>
      <c r="J250" s="58"/>
      <c r="K250" s="253">
        <v>0</v>
      </c>
      <c r="L250" s="253">
        <v>17418.72</v>
      </c>
      <c r="M250" s="253">
        <f t="shared" si="3"/>
        <v>-17418.72</v>
      </c>
      <c r="N250" s="54"/>
      <c r="O250" s="54"/>
      <c r="P250" s="275"/>
      <c r="Q250" s="54"/>
      <c r="R250" s="54"/>
      <c r="S250" s="54"/>
      <c r="T250" s="54"/>
      <c r="U250" s="54"/>
      <c r="V250" s="54"/>
      <c r="W250" s="54"/>
      <c r="X250" s="54"/>
      <c r="Y250" s="54"/>
      <c r="Z250" s="54"/>
      <c r="AA250" s="54"/>
      <c r="AB250" s="54"/>
      <c r="AC250" s="54"/>
      <c r="AD250" s="54"/>
      <c r="AE250" s="54"/>
      <c r="AF250" s="54"/>
      <c r="AG250" s="54"/>
      <c r="AH250" s="54"/>
      <c r="AI250" s="54"/>
      <c r="AJ250" s="54"/>
      <c r="AK250" s="54"/>
      <c r="AL250" s="54"/>
      <c r="AM250" s="54"/>
      <c r="AN250" s="54"/>
      <c r="AO250" s="54"/>
      <c r="AP250" s="54"/>
      <c r="AQ250" s="54"/>
      <c r="AR250" s="54"/>
      <c r="AS250" s="54"/>
      <c r="AT250" s="54"/>
      <c r="AU250" s="54"/>
      <c r="AV250" s="54"/>
      <c r="AW250" s="54"/>
      <c r="AX250" s="54"/>
      <c r="AY250" s="54"/>
      <c r="AZ250" s="54"/>
      <c r="BA250" s="54"/>
      <c r="BB250" s="54"/>
      <c r="BC250" s="54"/>
      <c r="BD250" s="54"/>
      <c r="BE250" s="54"/>
      <c r="BF250" s="54"/>
      <c r="BG250" s="54"/>
      <c r="BH250" s="54"/>
      <c r="BI250" s="54"/>
      <c r="BJ250" s="54"/>
      <c r="BK250" s="54"/>
      <c r="BL250" s="54"/>
      <c r="BM250" s="54"/>
      <c r="BN250" s="54"/>
      <c r="BO250" s="54"/>
      <c r="BP250" s="54"/>
      <c r="BQ250" s="54"/>
      <c r="BR250" s="54"/>
      <c r="BS250" s="54"/>
      <c r="BT250" s="54"/>
      <c r="BU250" s="54"/>
      <c r="BV250" s="54"/>
      <c r="BW250" s="54"/>
      <c r="BX250" s="54"/>
      <c r="BY250" s="54"/>
      <c r="BZ250" s="54"/>
      <c r="CA250" s="54"/>
      <c r="CB250" s="54"/>
      <c r="CC250" s="54"/>
      <c r="CD250" s="54"/>
      <c r="CE250" s="54"/>
      <c r="CF250" s="54"/>
      <c r="CG250" s="54"/>
      <c r="CH250" s="54"/>
      <c r="CI250" s="54"/>
      <c r="CJ250" s="54"/>
      <c r="CK250" s="54"/>
      <c r="CL250" s="54"/>
      <c r="CM250" s="54"/>
      <c r="CN250" s="54"/>
      <c r="CO250" s="54"/>
      <c r="CP250" s="54"/>
      <c r="CQ250" s="54"/>
      <c r="CR250" s="54"/>
      <c r="CS250" s="54"/>
      <c r="CT250" s="54"/>
      <c r="CU250" s="54"/>
      <c r="CV250" s="54"/>
      <c r="CW250" s="54"/>
      <c r="CX250" s="54"/>
      <c r="CY250" s="54"/>
      <c r="CZ250" s="54"/>
      <c r="DA250" s="54"/>
      <c r="DB250" s="54"/>
      <c r="DC250" s="54"/>
      <c r="DD250" s="54"/>
      <c r="DE250" s="54"/>
      <c r="DF250" s="54"/>
      <c r="DG250" s="54"/>
      <c r="DH250" s="54"/>
      <c r="DI250" s="54"/>
      <c r="DJ250" s="54"/>
      <c r="DK250" s="54"/>
      <c r="DL250" s="54"/>
      <c r="DM250" s="54"/>
      <c r="DN250" s="54"/>
      <c r="DO250" s="54"/>
      <c r="DP250" s="54"/>
      <c r="DQ250" s="54"/>
      <c r="DR250" s="54"/>
      <c r="DS250" s="54"/>
      <c r="DT250" s="54"/>
      <c r="DU250" s="54"/>
      <c r="DV250" s="54"/>
      <c r="DW250" s="54"/>
      <c r="DX250" s="54"/>
      <c r="DY250" s="54"/>
      <c r="DZ250" s="54"/>
      <c r="EA250" s="54"/>
      <c r="EB250" s="54"/>
      <c r="EC250" s="54"/>
      <c r="ED250" s="54"/>
      <c r="EE250" s="54"/>
      <c r="EF250" s="54"/>
      <c r="EG250" s="54"/>
      <c r="EH250" s="54"/>
      <c r="EI250" s="54"/>
      <c r="EJ250" s="54"/>
      <c r="EK250" s="54"/>
      <c r="EL250" s="54"/>
      <c r="EM250" s="54"/>
      <c r="EN250" s="54"/>
      <c r="EO250" s="54"/>
      <c r="EP250" s="54"/>
      <c r="EQ250" s="54"/>
      <c r="ER250" s="54"/>
      <c r="ES250" s="54"/>
      <c r="ET250" s="54"/>
      <c r="EU250" s="54"/>
      <c r="EV250" s="54"/>
      <c r="EW250" s="54"/>
      <c r="EX250" s="54"/>
      <c r="EY250" s="54"/>
      <c r="EZ250" s="54"/>
      <c r="FA250" s="54"/>
      <c r="FB250" s="54"/>
      <c r="FC250" s="54"/>
      <c r="FD250" s="54"/>
      <c r="FE250" s="54"/>
      <c r="FF250" s="54"/>
      <c r="FG250" s="54"/>
      <c r="FH250" s="54"/>
      <c r="FI250" s="54"/>
      <c r="FJ250" s="54"/>
      <c r="FK250" s="54"/>
      <c r="FL250" s="54"/>
      <c r="FM250" s="54"/>
      <c r="FN250" s="54"/>
      <c r="FO250" s="54"/>
      <c r="FP250" s="54"/>
      <c r="FQ250" s="54"/>
      <c r="FR250" s="54"/>
      <c r="FS250" s="54"/>
      <c r="FT250" s="54"/>
      <c r="FU250" s="54"/>
      <c r="FV250" s="54"/>
      <c r="FW250" s="54"/>
      <c r="FX250" s="54"/>
      <c r="FY250" s="54"/>
      <c r="FZ250" s="54"/>
      <c r="GA250" s="54"/>
      <c r="GB250" s="54"/>
      <c r="GC250" s="54"/>
      <c r="GD250" s="54"/>
      <c r="GE250" s="54"/>
      <c r="GF250" s="54"/>
      <c r="GG250" s="54"/>
      <c r="GH250" s="54"/>
      <c r="GI250" s="54"/>
      <c r="GJ250" s="54"/>
      <c r="GK250" s="54"/>
      <c r="GL250" s="54"/>
      <c r="GM250" s="54"/>
      <c r="GN250" s="54"/>
    </row>
    <row r="251" spans="1:196" ht="25.5">
      <c r="A251" s="311">
        <v>720</v>
      </c>
      <c r="B251" s="307">
        <v>200</v>
      </c>
      <c r="C251" s="307">
        <v>200</v>
      </c>
      <c r="D251" s="304">
        <v>100</v>
      </c>
      <c r="E251" s="304">
        <v>0</v>
      </c>
      <c r="F251" s="304">
        <v>0</v>
      </c>
      <c r="G251" s="479" t="s">
        <v>3452</v>
      </c>
      <c r="H251" s="60" t="s">
        <v>496</v>
      </c>
      <c r="I251" s="62" t="s">
        <v>497</v>
      </c>
      <c r="J251" s="58" t="s">
        <v>1538</v>
      </c>
      <c r="K251" s="249">
        <v>0</v>
      </c>
      <c r="L251" s="249">
        <v>0</v>
      </c>
      <c r="M251" s="249">
        <f t="shared" si="3"/>
        <v>0</v>
      </c>
      <c r="N251" s="54"/>
      <c r="O251" s="54"/>
      <c r="P251" s="275"/>
      <c r="Q251" s="54"/>
      <c r="R251" s="54"/>
      <c r="S251" s="54"/>
      <c r="T251" s="54"/>
      <c r="U251" s="54"/>
      <c r="V251" s="54"/>
      <c r="W251" s="54"/>
      <c r="X251" s="54"/>
      <c r="Y251" s="54"/>
      <c r="Z251" s="54"/>
      <c r="AA251" s="54"/>
      <c r="AB251" s="54"/>
      <c r="AC251" s="54"/>
      <c r="AD251" s="54"/>
      <c r="AE251" s="54"/>
      <c r="AF251" s="54"/>
      <c r="AG251" s="54"/>
      <c r="AH251" s="54"/>
      <c r="AI251" s="54"/>
      <c r="AJ251" s="54"/>
      <c r="AK251" s="54"/>
      <c r="AL251" s="54"/>
      <c r="AM251" s="54"/>
      <c r="AN251" s="54"/>
      <c r="AO251" s="54"/>
      <c r="AP251" s="54"/>
      <c r="AQ251" s="54"/>
      <c r="AR251" s="54"/>
      <c r="AS251" s="54"/>
      <c r="AT251" s="54"/>
      <c r="AU251" s="54"/>
      <c r="AV251" s="54"/>
      <c r="AW251" s="54"/>
      <c r="AX251" s="54"/>
      <c r="AY251" s="54"/>
      <c r="AZ251" s="54"/>
      <c r="BA251" s="54"/>
      <c r="BB251" s="54"/>
      <c r="BC251" s="54"/>
      <c r="BD251" s="54"/>
      <c r="BE251" s="54"/>
      <c r="BF251" s="54"/>
      <c r="BG251" s="54"/>
      <c r="BH251" s="54"/>
      <c r="BI251" s="54"/>
      <c r="BJ251" s="54"/>
      <c r="BK251" s="54"/>
      <c r="BL251" s="54"/>
      <c r="BM251" s="54"/>
      <c r="BN251" s="54"/>
      <c r="BO251" s="54"/>
      <c r="BP251" s="54"/>
      <c r="BQ251" s="54"/>
      <c r="BR251" s="54"/>
      <c r="BS251" s="54"/>
      <c r="BT251" s="54"/>
      <c r="BU251" s="54"/>
      <c r="BV251" s="54"/>
      <c r="BW251" s="54"/>
      <c r="BX251" s="54"/>
      <c r="BY251" s="54"/>
      <c r="BZ251" s="54"/>
      <c r="CA251" s="54"/>
      <c r="CB251" s="54"/>
      <c r="CC251" s="54"/>
      <c r="CD251" s="54"/>
      <c r="CE251" s="54"/>
      <c r="CF251" s="54"/>
      <c r="CG251" s="54"/>
      <c r="CH251" s="54"/>
      <c r="CI251" s="54"/>
      <c r="CJ251" s="54"/>
      <c r="CK251" s="54"/>
      <c r="CL251" s="54"/>
      <c r="CM251" s="54"/>
      <c r="CN251" s="54"/>
      <c r="CO251" s="54"/>
      <c r="CP251" s="54"/>
      <c r="CQ251" s="54"/>
      <c r="CR251" s="54"/>
      <c r="CS251" s="54"/>
      <c r="CT251" s="54"/>
      <c r="CU251" s="54"/>
      <c r="CV251" s="54"/>
      <c r="CW251" s="54"/>
      <c r="CX251" s="54"/>
      <c r="CY251" s="54"/>
      <c r="CZ251" s="54"/>
      <c r="DA251" s="54"/>
      <c r="DB251" s="54"/>
      <c r="DC251" s="54"/>
      <c r="DD251" s="54"/>
      <c r="DE251" s="54"/>
      <c r="DF251" s="54"/>
      <c r="DG251" s="54"/>
      <c r="DH251" s="54"/>
      <c r="DI251" s="54"/>
      <c r="DJ251" s="54"/>
      <c r="DK251" s="54"/>
      <c r="DL251" s="54"/>
      <c r="DM251" s="54"/>
      <c r="DN251" s="54"/>
      <c r="DO251" s="54"/>
      <c r="DP251" s="54"/>
      <c r="DQ251" s="54"/>
      <c r="DR251" s="54"/>
      <c r="DS251" s="54"/>
      <c r="DT251" s="54"/>
      <c r="DU251" s="54"/>
      <c r="DV251" s="54"/>
      <c r="DW251" s="54"/>
      <c r="DX251" s="54"/>
      <c r="DY251" s="54"/>
      <c r="DZ251" s="54"/>
      <c r="EA251" s="54"/>
      <c r="EB251" s="54"/>
      <c r="EC251" s="54"/>
      <c r="ED251" s="54"/>
      <c r="EE251" s="54"/>
      <c r="EF251" s="54"/>
      <c r="EG251" s="54"/>
      <c r="EH251" s="54"/>
      <c r="EI251" s="54"/>
      <c r="EJ251" s="54"/>
      <c r="EK251" s="54"/>
      <c r="EL251" s="54"/>
      <c r="EM251" s="54"/>
      <c r="EN251" s="54"/>
      <c r="EO251" s="54"/>
      <c r="EP251" s="54"/>
      <c r="EQ251" s="54"/>
      <c r="ER251" s="54"/>
      <c r="ES251" s="54"/>
      <c r="ET251" s="54"/>
      <c r="EU251" s="54"/>
      <c r="EV251" s="54"/>
      <c r="EW251" s="54"/>
      <c r="EX251" s="54"/>
      <c r="EY251" s="54"/>
      <c r="EZ251" s="54"/>
      <c r="FA251" s="54"/>
      <c r="FB251" s="54"/>
      <c r="FC251" s="54"/>
      <c r="FD251" s="54"/>
      <c r="FE251" s="54"/>
      <c r="FF251" s="54"/>
      <c r="FG251" s="54"/>
      <c r="FH251" s="54"/>
      <c r="FI251" s="54"/>
      <c r="FJ251" s="54"/>
      <c r="FK251" s="54"/>
      <c r="FL251" s="54"/>
      <c r="FM251" s="54"/>
      <c r="FN251" s="54"/>
      <c r="FO251" s="54"/>
      <c r="FP251" s="54"/>
      <c r="FQ251" s="54"/>
      <c r="FR251" s="54"/>
      <c r="FS251" s="54"/>
      <c r="FT251" s="54"/>
      <c r="FU251" s="54"/>
      <c r="FV251" s="54"/>
      <c r="FW251" s="54"/>
      <c r="FX251" s="54"/>
      <c r="FY251" s="54"/>
      <c r="FZ251" s="54"/>
      <c r="GA251" s="54"/>
      <c r="GB251" s="54"/>
      <c r="GC251" s="54"/>
      <c r="GD251" s="54"/>
      <c r="GE251" s="54"/>
      <c r="GF251" s="54"/>
      <c r="GG251" s="54"/>
      <c r="GH251" s="54"/>
      <c r="GI251" s="54"/>
      <c r="GJ251" s="54"/>
      <c r="GK251" s="54"/>
      <c r="GL251" s="54"/>
      <c r="GM251" s="54"/>
      <c r="GN251" s="54"/>
    </row>
    <row r="252" spans="1:196">
      <c r="A252" s="311">
        <v>720</v>
      </c>
      <c r="B252" s="307">
        <v>200</v>
      </c>
      <c r="C252" s="307">
        <v>200</v>
      </c>
      <c r="D252" s="307">
        <v>200</v>
      </c>
      <c r="E252" s="307">
        <v>0</v>
      </c>
      <c r="F252" s="307">
        <v>0</v>
      </c>
      <c r="G252" s="481" t="s">
        <v>3453</v>
      </c>
      <c r="H252" s="57" t="s">
        <v>498</v>
      </c>
      <c r="I252" s="62" t="s">
        <v>499</v>
      </c>
      <c r="J252" s="58"/>
      <c r="K252" s="250">
        <v>0</v>
      </c>
      <c r="L252" s="250">
        <v>0</v>
      </c>
      <c r="M252" s="250"/>
      <c r="P252" s="275"/>
    </row>
    <row r="253" spans="1:196" ht="25.5">
      <c r="A253" s="311">
        <v>720</v>
      </c>
      <c r="B253" s="307">
        <v>200</v>
      </c>
      <c r="C253" s="307">
        <v>200</v>
      </c>
      <c r="D253" s="307">
        <v>200</v>
      </c>
      <c r="E253" s="304">
        <v>10</v>
      </c>
      <c r="F253" s="306">
        <v>0</v>
      </c>
      <c r="G253" s="479" t="s">
        <v>3454</v>
      </c>
      <c r="H253" s="60" t="s">
        <v>500</v>
      </c>
      <c r="I253" s="62" t="s">
        <v>501</v>
      </c>
      <c r="J253" s="58" t="s">
        <v>1583</v>
      </c>
      <c r="K253" s="249">
        <v>0</v>
      </c>
      <c r="L253" s="249">
        <v>0</v>
      </c>
      <c r="M253" s="249">
        <f t="shared" si="3"/>
        <v>0</v>
      </c>
      <c r="N253" s="54"/>
      <c r="O253" s="54"/>
      <c r="P253" s="275"/>
      <c r="Q253" s="54"/>
      <c r="R253" s="54"/>
      <c r="S253" s="54"/>
      <c r="T253" s="54"/>
      <c r="U253" s="54"/>
      <c r="V253" s="54"/>
      <c r="W253" s="54"/>
      <c r="X253" s="54"/>
      <c r="Y253" s="54"/>
      <c r="Z253" s="54"/>
      <c r="AA253" s="54"/>
      <c r="AB253" s="54"/>
      <c r="AC253" s="54"/>
      <c r="AD253" s="54"/>
      <c r="AE253" s="54"/>
      <c r="AF253" s="54"/>
      <c r="AG253" s="54"/>
      <c r="AH253" s="54"/>
      <c r="AI253" s="54"/>
      <c r="AJ253" s="54"/>
      <c r="AK253" s="54"/>
      <c r="AL253" s="54"/>
      <c r="AM253" s="54"/>
      <c r="AN253" s="54"/>
      <c r="AO253" s="54"/>
      <c r="AP253" s="54"/>
      <c r="AQ253" s="54"/>
      <c r="AR253" s="54"/>
      <c r="AS253" s="54"/>
      <c r="AT253" s="54"/>
      <c r="AU253" s="54"/>
      <c r="AV253" s="54"/>
      <c r="AW253" s="54"/>
      <c r="AX253" s="54"/>
      <c r="AY253" s="54"/>
      <c r="AZ253" s="54"/>
      <c r="BA253" s="54"/>
      <c r="BB253" s="54"/>
      <c r="BC253" s="54"/>
      <c r="BD253" s="54"/>
      <c r="BE253" s="54"/>
      <c r="BF253" s="54"/>
      <c r="BG253" s="54"/>
      <c r="BH253" s="54"/>
      <c r="BI253" s="54"/>
      <c r="BJ253" s="54"/>
      <c r="BK253" s="54"/>
      <c r="BL253" s="54"/>
      <c r="BM253" s="54"/>
      <c r="BN253" s="54"/>
      <c r="BO253" s="54"/>
      <c r="BP253" s="54"/>
      <c r="BQ253" s="54"/>
      <c r="BR253" s="54"/>
      <c r="BS253" s="54"/>
      <c r="BT253" s="54"/>
      <c r="BU253" s="54"/>
      <c r="BV253" s="54"/>
      <c r="BW253" s="54"/>
      <c r="BX253" s="54"/>
      <c r="BY253" s="54"/>
      <c r="BZ253" s="54"/>
      <c r="CA253" s="54"/>
      <c r="CB253" s="54"/>
      <c r="CC253" s="54"/>
      <c r="CD253" s="54"/>
      <c r="CE253" s="54"/>
      <c r="CF253" s="54"/>
      <c r="CG253" s="54"/>
      <c r="CH253" s="54"/>
      <c r="CI253" s="54"/>
      <c r="CJ253" s="54"/>
      <c r="CK253" s="54"/>
      <c r="CL253" s="54"/>
      <c r="CM253" s="54"/>
      <c r="CN253" s="54"/>
      <c r="CO253" s="54"/>
      <c r="CP253" s="54"/>
      <c r="CQ253" s="54"/>
      <c r="CR253" s="54"/>
      <c r="CS253" s="54"/>
      <c r="CT253" s="54"/>
      <c r="CU253" s="54"/>
      <c r="CV253" s="54"/>
      <c r="CW253" s="54"/>
      <c r="CX253" s="54"/>
      <c r="CY253" s="54"/>
      <c r="CZ253" s="54"/>
      <c r="DA253" s="54"/>
      <c r="DB253" s="54"/>
      <c r="DC253" s="54"/>
      <c r="DD253" s="54"/>
      <c r="DE253" s="54"/>
      <c r="DF253" s="54"/>
      <c r="DG253" s="54"/>
      <c r="DH253" s="54"/>
      <c r="DI253" s="54"/>
      <c r="DJ253" s="54"/>
      <c r="DK253" s="54"/>
      <c r="DL253" s="54"/>
      <c r="DM253" s="54"/>
      <c r="DN253" s="54"/>
      <c r="DO253" s="54"/>
      <c r="DP253" s="54"/>
      <c r="DQ253" s="54"/>
      <c r="DR253" s="54"/>
      <c r="DS253" s="54"/>
      <c r="DT253" s="54"/>
      <c r="DU253" s="54"/>
      <c r="DV253" s="54"/>
      <c r="DW253" s="54"/>
      <c r="DX253" s="54"/>
      <c r="DY253" s="54"/>
      <c r="DZ253" s="54"/>
      <c r="EA253" s="54"/>
      <c r="EB253" s="54"/>
      <c r="EC253" s="54"/>
      <c r="ED253" s="54"/>
      <c r="EE253" s="54"/>
      <c r="EF253" s="54"/>
      <c r="EG253" s="54"/>
      <c r="EH253" s="54"/>
      <c r="EI253" s="54"/>
      <c r="EJ253" s="54"/>
      <c r="EK253" s="54"/>
      <c r="EL253" s="54"/>
      <c r="EM253" s="54"/>
      <c r="EN253" s="54"/>
      <c r="EO253" s="54"/>
      <c r="EP253" s="54"/>
      <c r="EQ253" s="54"/>
      <c r="ER253" s="54"/>
      <c r="ES253" s="54"/>
      <c r="ET253" s="54"/>
      <c r="EU253" s="54"/>
      <c r="EV253" s="54"/>
      <c r="EW253" s="54"/>
      <c r="EX253" s="54"/>
      <c r="EY253" s="54"/>
      <c r="EZ253" s="54"/>
      <c r="FA253" s="54"/>
      <c r="FB253" s="54"/>
      <c r="FC253" s="54"/>
      <c r="FD253" s="54"/>
      <c r="FE253" s="54"/>
      <c r="FF253" s="54"/>
      <c r="FG253" s="54"/>
      <c r="FH253" s="54"/>
      <c r="FI253" s="54"/>
      <c r="FJ253" s="54"/>
      <c r="FK253" s="54"/>
      <c r="FL253" s="54"/>
      <c r="FM253" s="54"/>
      <c r="FN253" s="54"/>
      <c r="FO253" s="54"/>
      <c r="FP253" s="54"/>
      <c r="FQ253" s="54"/>
      <c r="FR253" s="54"/>
      <c r="FS253" s="54"/>
      <c r="FT253" s="54"/>
      <c r="FU253" s="54"/>
      <c r="FV253" s="54"/>
      <c r="FW253" s="54"/>
      <c r="FX253" s="54"/>
      <c r="FY253" s="54"/>
      <c r="FZ253" s="54"/>
      <c r="GA253" s="54"/>
      <c r="GB253" s="54"/>
      <c r="GC253" s="54"/>
      <c r="GD253" s="54"/>
      <c r="GE253" s="54"/>
      <c r="GF253" s="54"/>
      <c r="GG253" s="54"/>
      <c r="GH253" s="54"/>
      <c r="GI253" s="54"/>
      <c r="GJ253" s="54"/>
      <c r="GK253" s="54"/>
      <c r="GL253" s="54"/>
      <c r="GM253" s="54"/>
      <c r="GN253" s="54"/>
    </row>
    <row r="254" spans="1:196">
      <c r="A254" s="311">
        <v>720</v>
      </c>
      <c r="B254" s="307">
        <v>200</v>
      </c>
      <c r="C254" s="307">
        <v>200</v>
      </c>
      <c r="D254" s="307">
        <v>200</v>
      </c>
      <c r="E254" s="304">
        <v>20</v>
      </c>
      <c r="F254" s="306">
        <v>0</v>
      </c>
      <c r="G254" s="479" t="s">
        <v>3455</v>
      </c>
      <c r="H254" s="60" t="s">
        <v>502</v>
      </c>
      <c r="I254" s="62" t="s">
        <v>503</v>
      </c>
      <c r="J254" s="58"/>
      <c r="K254" s="249">
        <v>0</v>
      </c>
      <c r="L254" s="249">
        <v>0</v>
      </c>
      <c r="M254" s="249">
        <f t="shared" si="3"/>
        <v>0</v>
      </c>
      <c r="N254" s="54"/>
      <c r="O254" s="54"/>
      <c r="P254" s="275"/>
      <c r="Q254" s="54"/>
      <c r="R254" s="54"/>
      <c r="S254" s="54"/>
      <c r="T254" s="54"/>
      <c r="U254" s="54"/>
      <c r="V254" s="54"/>
      <c r="W254" s="54"/>
      <c r="X254" s="54"/>
      <c r="Y254" s="54"/>
      <c r="Z254" s="54"/>
      <c r="AA254" s="54"/>
      <c r="AB254" s="54"/>
      <c r="AC254" s="54"/>
      <c r="AD254" s="54"/>
      <c r="AE254" s="54"/>
      <c r="AF254" s="54"/>
      <c r="AG254" s="54"/>
      <c r="AH254" s="54"/>
      <c r="AI254" s="54"/>
      <c r="AJ254" s="54"/>
      <c r="AK254" s="54"/>
      <c r="AL254" s="54"/>
      <c r="AM254" s="54"/>
      <c r="AN254" s="54"/>
      <c r="AO254" s="54"/>
      <c r="AP254" s="54"/>
      <c r="AQ254" s="54"/>
      <c r="AR254" s="54"/>
      <c r="AS254" s="54"/>
      <c r="AT254" s="54"/>
      <c r="AU254" s="54"/>
      <c r="AV254" s="54"/>
      <c r="AW254" s="54"/>
      <c r="AX254" s="54"/>
      <c r="AY254" s="54"/>
      <c r="AZ254" s="54"/>
      <c r="BA254" s="54"/>
      <c r="BB254" s="54"/>
      <c r="BC254" s="54"/>
      <c r="BD254" s="54"/>
      <c r="BE254" s="54"/>
      <c r="BF254" s="54"/>
      <c r="BG254" s="54"/>
      <c r="BH254" s="54"/>
      <c r="BI254" s="54"/>
      <c r="BJ254" s="54"/>
      <c r="BK254" s="54"/>
      <c r="BL254" s="54"/>
      <c r="BM254" s="54"/>
      <c r="BN254" s="54"/>
      <c r="BO254" s="54"/>
      <c r="BP254" s="54"/>
      <c r="BQ254" s="54"/>
      <c r="BR254" s="54"/>
      <c r="BS254" s="54"/>
      <c r="BT254" s="54"/>
      <c r="BU254" s="54"/>
      <c r="BV254" s="54"/>
      <c r="BW254" s="54"/>
      <c r="BX254" s="54"/>
      <c r="BY254" s="54"/>
      <c r="BZ254" s="54"/>
      <c r="CA254" s="54"/>
      <c r="CB254" s="54"/>
      <c r="CC254" s="54"/>
      <c r="CD254" s="54"/>
      <c r="CE254" s="54"/>
      <c r="CF254" s="54"/>
      <c r="CG254" s="54"/>
      <c r="CH254" s="54"/>
      <c r="CI254" s="54"/>
      <c r="CJ254" s="54"/>
      <c r="CK254" s="54"/>
      <c r="CL254" s="54"/>
      <c r="CM254" s="54"/>
      <c r="CN254" s="54"/>
      <c r="CO254" s="54"/>
      <c r="CP254" s="54"/>
      <c r="CQ254" s="54"/>
      <c r="CR254" s="54"/>
      <c r="CS254" s="54"/>
      <c r="CT254" s="54"/>
      <c r="CU254" s="54"/>
      <c r="CV254" s="54"/>
      <c r="CW254" s="54"/>
      <c r="CX254" s="54"/>
      <c r="CY254" s="54"/>
      <c r="CZ254" s="54"/>
      <c r="DA254" s="54"/>
      <c r="DB254" s="54"/>
      <c r="DC254" s="54"/>
      <c r="DD254" s="54"/>
      <c r="DE254" s="54"/>
      <c r="DF254" s="54"/>
      <c r="DG254" s="54"/>
      <c r="DH254" s="54"/>
      <c r="DI254" s="54"/>
      <c r="DJ254" s="54"/>
      <c r="DK254" s="54"/>
      <c r="DL254" s="54"/>
      <c r="DM254" s="54"/>
      <c r="DN254" s="54"/>
      <c r="DO254" s="54"/>
      <c r="DP254" s="54"/>
      <c r="DQ254" s="54"/>
      <c r="DR254" s="54"/>
      <c r="DS254" s="54"/>
      <c r="DT254" s="54"/>
      <c r="DU254" s="54"/>
      <c r="DV254" s="54"/>
      <c r="DW254" s="54"/>
      <c r="DX254" s="54"/>
      <c r="DY254" s="54"/>
      <c r="DZ254" s="54"/>
      <c r="EA254" s="54"/>
      <c r="EB254" s="54"/>
      <c r="EC254" s="54"/>
      <c r="ED254" s="54"/>
      <c r="EE254" s="54"/>
      <c r="EF254" s="54"/>
      <c r="EG254" s="54"/>
      <c r="EH254" s="54"/>
      <c r="EI254" s="54"/>
      <c r="EJ254" s="54"/>
      <c r="EK254" s="54"/>
      <c r="EL254" s="54"/>
      <c r="EM254" s="54"/>
      <c r="EN254" s="54"/>
      <c r="EO254" s="54"/>
      <c r="EP254" s="54"/>
      <c r="EQ254" s="54"/>
      <c r="ER254" s="54"/>
      <c r="ES254" s="54"/>
      <c r="ET254" s="54"/>
      <c r="EU254" s="54"/>
      <c r="EV254" s="54"/>
      <c r="EW254" s="54"/>
      <c r="EX254" s="54"/>
      <c r="EY254" s="54"/>
      <c r="EZ254" s="54"/>
      <c r="FA254" s="54"/>
      <c r="FB254" s="54"/>
      <c r="FC254" s="54"/>
      <c r="FD254" s="54"/>
      <c r="FE254" s="54"/>
      <c r="FF254" s="54"/>
      <c r="FG254" s="54"/>
      <c r="FH254" s="54"/>
      <c r="FI254" s="54"/>
      <c r="FJ254" s="54"/>
      <c r="FK254" s="54"/>
      <c r="FL254" s="54"/>
      <c r="FM254" s="54"/>
      <c r="FN254" s="54"/>
      <c r="FO254" s="54"/>
      <c r="FP254" s="54"/>
      <c r="FQ254" s="54"/>
      <c r="FR254" s="54"/>
      <c r="FS254" s="54"/>
      <c r="FT254" s="54"/>
      <c r="FU254" s="54"/>
      <c r="FV254" s="54"/>
      <c r="FW254" s="54"/>
      <c r="FX254" s="54"/>
      <c r="FY254" s="54"/>
      <c r="FZ254" s="54"/>
      <c r="GA254" s="54"/>
      <c r="GB254" s="54"/>
      <c r="GC254" s="54"/>
      <c r="GD254" s="54"/>
      <c r="GE254" s="54"/>
      <c r="GF254" s="54"/>
      <c r="GG254" s="54"/>
      <c r="GH254" s="54"/>
      <c r="GI254" s="54"/>
      <c r="GJ254" s="54"/>
      <c r="GK254" s="54"/>
      <c r="GL254" s="54"/>
      <c r="GM254" s="54"/>
      <c r="GN254" s="54"/>
    </row>
    <row r="255" spans="1:196" ht="25.5">
      <c r="A255" s="311">
        <v>720</v>
      </c>
      <c r="B255" s="307">
        <v>200</v>
      </c>
      <c r="C255" s="307">
        <v>200</v>
      </c>
      <c r="D255" s="307">
        <v>200</v>
      </c>
      <c r="E255" s="304">
        <v>30</v>
      </c>
      <c r="F255" s="306">
        <v>0</v>
      </c>
      <c r="G255" s="479" t="s">
        <v>3456</v>
      </c>
      <c r="H255" s="60" t="s">
        <v>504</v>
      </c>
      <c r="I255" s="62" t="s">
        <v>505</v>
      </c>
      <c r="J255" s="58"/>
      <c r="K255" s="249">
        <v>0</v>
      </c>
      <c r="L255" s="249">
        <v>0</v>
      </c>
      <c r="M255" s="249">
        <f t="shared" si="3"/>
        <v>0</v>
      </c>
      <c r="N255" s="54"/>
      <c r="O255" s="54"/>
      <c r="P255" s="275"/>
      <c r="Q255" s="54"/>
      <c r="R255" s="54"/>
      <c r="S255" s="54"/>
      <c r="T255" s="54"/>
      <c r="U255" s="54"/>
      <c r="V255" s="54"/>
      <c r="W255" s="54"/>
      <c r="X255" s="54"/>
      <c r="Y255" s="54"/>
      <c r="Z255" s="54"/>
      <c r="AA255" s="54"/>
      <c r="AB255" s="54"/>
      <c r="AC255" s="54"/>
      <c r="AD255" s="54"/>
      <c r="AE255" s="54"/>
      <c r="AF255" s="54"/>
      <c r="AG255" s="54"/>
      <c r="AH255" s="54"/>
      <c r="AI255" s="54"/>
      <c r="AJ255" s="54"/>
      <c r="AK255" s="54"/>
      <c r="AL255" s="54"/>
      <c r="AM255" s="54"/>
      <c r="AN255" s="54"/>
      <c r="AO255" s="54"/>
      <c r="AP255" s="54"/>
      <c r="AQ255" s="54"/>
      <c r="AR255" s="54"/>
      <c r="AS255" s="54"/>
      <c r="AT255" s="54"/>
      <c r="AU255" s="54"/>
      <c r="AV255" s="54"/>
      <c r="AW255" s="54"/>
      <c r="AX255" s="54"/>
      <c r="AY255" s="54"/>
      <c r="AZ255" s="54"/>
      <c r="BA255" s="54"/>
      <c r="BB255" s="54"/>
      <c r="BC255" s="54"/>
      <c r="BD255" s="54"/>
      <c r="BE255" s="54"/>
      <c r="BF255" s="54"/>
      <c r="BG255" s="54"/>
      <c r="BH255" s="54"/>
      <c r="BI255" s="54"/>
      <c r="BJ255" s="54"/>
      <c r="BK255" s="54"/>
      <c r="BL255" s="54"/>
      <c r="BM255" s="54"/>
      <c r="BN255" s="54"/>
      <c r="BO255" s="54"/>
      <c r="BP255" s="54"/>
      <c r="BQ255" s="54"/>
      <c r="BR255" s="54"/>
      <c r="BS255" s="54"/>
      <c r="BT255" s="54"/>
      <c r="BU255" s="54"/>
      <c r="BV255" s="54"/>
      <c r="BW255" s="54"/>
      <c r="BX255" s="54"/>
      <c r="BY255" s="54"/>
      <c r="BZ255" s="54"/>
      <c r="CA255" s="54"/>
      <c r="CB255" s="54"/>
      <c r="CC255" s="54"/>
      <c r="CD255" s="54"/>
      <c r="CE255" s="54"/>
      <c r="CF255" s="54"/>
      <c r="CG255" s="54"/>
      <c r="CH255" s="54"/>
      <c r="CI255" s="54"/>
      <c r="CJ255" s="54"/>
      <c r="CK255" s="54"/>
      <c r="CL255" s="54"/>
      <c r="CM255" s="54"/>
      <c r="CN255" s="54"/>
      <c r="CO255" s="54"/>
      <c r="CP255" s="54"/>
      <c r="CQ255" s="54"/>
      <c r="CR255" s="54"/>
      <c r="CS255" s="54"/>
      <c r="CT255" s="54"/>
      <c r="CU255" s="54"/>
      <c r="CV255" s="54"/>
      <c r="CW255" s="54"/>
      <c r="CX255" s="54"/>
      <c r="CY255" s="54"/>
      <c r="CZ255" s="54"/>
      <c r="DA255" s="54"/>
      <c r="DB255" s="54"/>
      <c r="DC255" s="54"/>
      <c r="DD255" s="54"/>
      <c r="DE255" s="54"/>
      <c r="DF255" s="54"/>
      <c r="DG255" s="54"/>
      <c r="DH255" s="54"/>
      <c r="DI255" s="54"/>
      <c r="DJ255" s="54"/>
      <c r="DK255" s="54"/>
      <c r="DL255" s="54"/>
      <c r="DM255" s="54"/>
      <c r="DN255" s="54"/>
      <c r="DO255" s="54"/>
      <c r="DP255" s="54"/>
      <c r="DQ255" s="54"/>
      <c r="DR255" s="54"/>
      <c r="DS255" s="54"/>
      <c r="DT255" s="54"/>
      <c r="DU255" s="54"/>
      <c r="DV255" s="54"/>
      <c r="DW255" s="54"/>
      <c r="DX255" s="54"/>
      <c r="DY255" s="54"/>
      <c r="DZ255" s="54"/>
      <c r="EA255" s="54"/>
      <c r="EB255" s="54"/>
      <c r="EC255" s="54"/>
      <c r="ED255" s="54"/>
      <c r="EE255" s="54"/>
      <c r="EF255" s="54"/>
      <c r="EG255" s="54"/>
      <c r="EH255" s="54"/>
      <c r="EI255" s="54"/>
      <c r="EJ255" s="54"/>
      <c r="EK255" s="54"/>
      <c r="EL255" s="54"/>
      <c r="EM255" s="54"/>
      <c r="EN255" s="54"/>
      <c r="EO255" s="54"/>
      <c r="EP255" s="54"/>
      <c r="EQ255" s="54"/>
      <c r="ER255" s="54"/>
      <c r="ES255" s="54"/>
      <c r="ET255" s="54"/>
      <c r="EU255" s="54"/>
      <c r="EV255" s="54"/>
      <c r="EW255" s="54"/>
      <c r="EX255" s="54"/>
      <c r="EY255" s="54"/>
      <c r="EZ255" s="54"/>
      <c r="FA255" s="54"/>
      <c r="FB255" s="54"/>
      <c r="FC255" s="54"/>
      <c r="FD255" s="54"/>
      <c r="FE255" s="54"/>
      <c r="FF255" s="54"/>
      <c r="FG255" s="54"/>
      <c r="FH255" s="54"/>
      <c r="FI255" s="54"/>
      <c r="FJ255" s="54"/>
      <c r="FK255" s="54"/>
      <c r="FL255" s="54"/>
      <c r="FM255" s="54"/>
      <c r="FN255" s="54"/>
      <c r="FO255" s="54"/>
      <c r="FP255" s="54"/>
      <c r="FQ255" s="54"/>
      <c r="FR255" s="54"/>
      <c r="FS255" s="54"/>
      <c r="FT255" s="54"/>
      <c r="FU255" s="54"/>
      <c r="FV255" s="54"/>
      <c r="FW255" s="54"/>
      <c r="FX255" s="54"/>
      <c r="FY255" s="54"/>
      <c r="FZ255" s="54"/>
      <c r="GA255" s="54"/>
      <c r="GB255" s="54"/>
      <c r="GC255" s="54"/>
      <c r="GD255" s="54"/>
      <c r="GE255" s="54"/>
      <c r="GF255" s="54"/>
      <c r="GG255" s="54"/>
      <c r="GH255" s="54"/>
      <c r="GI255" s="54"/>
      <c r="GJ255" s="54"/>
      <c r="GK255" s="54"/>
      <c r="GL255" s="54"/>
      <c r="GM255" s="54"/>
      <c r="GN255" s="54"/>
    </row>
    <row r="256" spans="1:196" ht="25.5">
      <c r="A256" s="311">
        <v>720</v>
      </c>
      <c r="B256" s="307">
        <v>200</v>
      </c>
      <c r="C256" s="307">
        <v>200</v>
      </c>
      <c r="D256" s="307">
        <v>200</v>
      </c>
      <c r="E256" s="304">
        <v>40</v>
      </c>
      <c r="F256" s="306">
        <v>0</v>
      </c>
      <c r="G256" s="479" t="s">
        <v>3457</v>
      </c>
      <c r="H256" s="60" t="s">
        <v>506</v>
      </c>
      <c r="I256" s="62" t="s">
        <v>507</v>
      </c>
      <c r="J256" s="58"/>
      <c r="K256" s="249">
        <v>0</v>
      </c>
      <c r="L256" s="249">
        <v>0</v>
      </c>
      <c r="M256" s="249">
        <f t="shared" si="3"/>
        <v>0</v>
      </c>
      <c r="N256" s="54"/>
      <c r="O256" s="54"/>
      <c r="P256" s="275"/>
      <c r="Q256" s="54"/>
      <c r="R256" s="54"/>
      <c r="S256" s="54"/>
      <c r="T256" s="54"/>
      <c r="U256" s="54"/>
      <c r="V256" s="54"/>
      <c r="W256" s="54"/>
      <c r="X256" s="54"/>
      <c r="Y256" s="54"/>
      <c r="Z256" s="54"/>
      <c r="AA256" s="54"/>
      <c r="AB256" s="54"/>
      <c r="AC256" s="54"/>
      <c r="AD256" s="54"/>
      <c r="AE256" s="54"/>
      <c r="AF256" s="54"/>
      <c r="AG256" s="54"/>
      <c r="AH256" s="54"/>
      <c r="AI256" s="54"/>
      <c r="AJ256" s="54"/>
      <c r="AK256" s="54"/>
      <c r="AL256" s="54"/>
      <c r="AM256" s="54"/>
      <c r="AN256" s="54"/>
      <c r="AO256" s="54"/>
      <c r="AP256" s="54"/>
      <c r="AQ256" s="54"/>
      <c r="AR256" s="54"/>
      <c r="AS256" s="54"/>
      <c r="AT256" s="54"/>
      <c r="AU256" s="54"/>
      <c r="AV256" s="54"/>
      <c r="AW256" s="54"/>
      <c r="AX256" s="54"/>
      <c r="AY256" s="54"/>
      <c r="AZ256" s="54"/>
      <c r="BA256" s="54"/>
      <c r="BB256" s="54"/>
      <c r="BC256" s="54"/>
      <c r="BD256" s="54"/>
      <c r="BE256" s="54"/>
      <c r="BF256" s="54"/>
      <c r="BG256" s="54"/>
      <c r="BH256" s="54"/>
      <c r="BI256" s="54"/>
      <c r="BJ256" s="54"/>
      <c r="BK256" s="54"/>
      <c r="BL256" s="54"/>
      <c r="BM256" s="54"/>
      <c r="BN256" s="54"/>
      <c r="BO256" s="54"/>
      <c r="BP256" s="54"/>
      <c r="BQ256" s="54"/>
      <c r="BR256" s="54"/>
      <c r="BS256" s="54"/>
      <c r="BT256" s="54"/>
      <c r="BU256" s="54"/>
      <c r="BV256" s="54"/>
      <c r="BW256" s="54"/>
      <c r="BX256" s="54"/>
      <c r="BY256" s="54"/>
      <c r="BZ256" s="54"/>
      <c r="CA256" s="54"/>
      <c r="CB256" s="54"/>
      <c r="CC256" s="54"/>
      <c r="CD256" s="54"/>
      <c r="CE256" s="54"/>
      <c r="CF256" s="54"/>
      <c r="CG256" s="54"/>
      <c r="CH256" s="54"/>
      <c r="CI256" s="54"/>
      <c r="CJ256" s="54"/>
      <c r="CK256" s="54"/>
      <c r="CL256" s="54"/>
      <c r="CM256" s="54"/>
      <c r="CN256" s="54"/>
      <c r="CO256" s="54"/>
      <c r="CP256" s="54"/>
      <c r="CQ256" s="54"/>
      <c r="CR256" s="54"/>
      <c r="CS256" s="54"/>
      <c r="CT256" s="54"/>
      <c r="CU256" s="54"/>
      <c r="CV256" s="54"/>
      <c r="CW256" s="54"/>
      <c r="CX256" s="54"/>
      <c r="CY256" s="54"/>
      <c r="CZ256" s="54"/>
      <c r="DA256" s="54"/>
      <c r="DB256" s="54"/>
      <c r="DC256" s="54"/>
      <c r="DD256" s="54"/>
      <c r="DE256" s="54"/>
      <c r="DF256" s="54"/>
      <c r="DG256" s="54"/>
      <c r="DH256" s="54"/>
      <c r="DI256" s="54"/>
      <c r="DJ256" s="54"/>
      <c r="DK256" s="54"/>
      <c r="DL256" s="54"/>
      <c r="DM256" s="54"/>
      <c r="DN256" s="54"/>
      <c r="DO256" s="54"/>
      <c r="DP256" s="54"/>
      <c r="DQ256" s="54"/>
      <c r="DR256" s="54"/>
      <c r="DS256" s="54"/>
      <c r="DT256" s="54"/>
      <c r="DU256" s="54"/>
      <c r="DV256" s="54"/>
      <c r="DW256" s="54"/>
      <c r="DX256" s="54"/>
      <c r="DY256" s="54"/>
      <c r="DZ256" s="54"/>
      <c r="EA256" s="54"/>
      <c r="EB256" s="54"/>
      <c r="EC256" s="54"/>
      <c r="ED256" s="54"/>
      <c r="EE256" s="54"/>
      <c r="EF256" s="54"/>
      <c r="EG256" s="54"/>
      <c r="EH256" s="54"/>
      <c r="EI256" s="54"/>
      <c r="EJ256" s="54"/>
      <c r="EK256" s="54"/>
      <c r="EL256" s="54"/>
      <c r="EM256" s="54"/>
      <c r="EN256" s="54"/>
      <c r="EO256" s="54"/>
      <c r="EP256" s="54"/>
      <c r="EQ256" s="54"/>
      <c r="ER256" s="54"/>
      <c r="ES256" s="54"/>
      <c r="ET256" s="54"/>
      <c r="EU256" s="54"/>
      <c r="EV256" s="54"/>
      <c r="EW256" s="54"/>
      <c r="EX256" s="54"/>
      <c r="EY256" s="54"/>
      <c r="EZ256" s="54"/>
      <c r="FA256" s="54"/>
      <c r="FB256" s="54"/>
      <c r="FC256" s="54"/>
      <c r="FD256" s="54"/>
      <c r="FE256" s="54"/>
      <c r="FF256" s="54"/>
      <c r="FG256" s="54"/>
      <c r="FH256" s="54"/>
      <c r="FI256" s="54"/>
      <c r="FJ256" s="54"/>
      <c r="FK256" s="54"/>
      <c r="FL256" s="54"/>
      <c r="FM256" s="54"/>
      <c r="FN256" s="54"/>
      <c r="FO256" s="54"/>
      <c r="FP256" s="54"/>
      <c r="FQ256" s="54"/>
      <c r="FR256" s="54"/>
      <c r="FS256" s="54"/>
      <c r="FT256" s="54"/>
      <c r="FU256" s="54"/>
      <c r="FV256" s="54"/>
      <c r="FW256" s="54"/>
      <c r="FX256" s="54"/>
      <c r="FY256" s="54"/>
      <c r="FZ256" s="54"/>
      <c r="GA256" s="54"/>
      <c r="GB256" s="54"/>
      <c r="GC256" s="54"/>
      <c r="GD256" s="54"/>
      <c r="GE256" s="54"/>
      <c r="GF256" s="54"/>
      <c r="GG256" s="54"/>
      <c r="GH256" s="54"/>
      <c r="GI256" s="54"/>
      <c r="GJ256" s="54"/>
      <c r="GK256" s="54"/>
      <c r="GL256" s="54"/>
      <c r="GM256" s="54"/>
      <c r="GN256" s="54"/>
    </row>
    <row r="257" spans="1:196" ht="25.5">
      <c r="A257" s="311">
        <v>720</v>
      </c>
      <c r="B257" s="307">
        <v>200</v>
      </c>
      <c r="C257" s="307">
        <v>200</v>
      </c>
      <c r="D257" s="307">
        <v>200</v>
      </c>
      <c r="E257" s="304">
        <v>50</v>
      </c>
      <c r="F257" s="306">
        <v>0</v>
      </c>
      <c r="G257" s="479" t="s">
        <v>3458</v>
      </c>
      <c r="H257" s="60" t="s">
        <v>508</v>
      </c>
      <c r="I257" s="62" t="s">
        <v>509</v>
      </c>
      <c r="J257" s="58"/>
      <c r="K257" s="249">
        <v>0</v>
      </c>
      <c r="L257" s="249">
        <v>0</v>
      </c>
      <c r="M257" s="249">
        <f t="shared" si="3"/>
        <v>0</v>
      </c>
      <c r="N257" s="54"/>
      <c r="O257" s="54"/>
      <c r="P257" s="275"/>
      <c r="Q257" s="54"/>
      <c r="R257" s="54"/>
      <c r="S257" s="54"/>
      <c r="T257" s="54"/>
      <c r="U257" s="54"/>
      <c r="V257" s="54"/>
      <c r="W257" s="54"/>
      <c r="X257" s="54"/>
      <c r="Y257" s="54"/>
      <c r="Z257" s="54"/>
      <c r="AA257" s="54"/>
      <c r="AB257" s="54"/>
      <c r="AC257" s="54"/>
      <c r="AD257" s="54"/>
      <c r="AE257" s="54"/>
      <c r="AF257" s="54"/>
      <c r="AG257" s="54"/>
      <c r="AH257" s="54"/>
      <c r="AI257" s="54"/>
      <c r="AJ257" s="54"/>
      <c r="AK257" s="54"/>
      <c r="AL257" s="54"/>
      <c r="AM257" s="54"/>
      <c r="AN257" s="54"/>
      <c r="AO257" s="54"/>
      <c r="AP257" s="54"/>
      <c r="AQ257" s="54"/>
      <c r="AR257" s="54"/>
      <c r="AS257" s="54"/>
      <c r="AT257" s="54"/>
      <c r="AU257" s="54"/>
      <c r="AV257" s="54"/>
      <c r="AW257" s="54"/>
      <c r="AX257" s="54"/>
      <c r="AY257" s="54"/>
      <c r="AZ257" s="54"/>
      <c r="BA257" s="54"/>
      <c r="BB257" s="54"/>
      <c r="BC257" s="54"/>
      <c r="BD257" s="54"/>
      <c r="BE257" s="54"/>
      <c r="BF257" s="54"/>
      <c r="BG257" s="54"/>
      <c r="BH257" s="54"/>
      <c r="BI257" s="54"/>
      <c r="BJ257" s="54"/>
      <c r="BK257" s="54"/>
      <c r="BL257" s="54"/>
      <c r="BM257" s="54"/>
      <c r="BN257" s="54"/>
      <c r="BO257" s="54"/>
      <c r="BP257" s="54"/>
      <c r="BQ257" s="54"/>
      <c r="BR257" s="54"/>
      <c r="BS257" s="54"/>
      <c r="BT257" s="54"/>
      <c r="BU257" s="54"/>
      <c r="BV257" s="54"/>
      <c r="BW257" s="54"/>
      <c r="BX257" s="54"/>
      <c r="BY257" s="54"/>
      <c r="BZ257" s="54"/>
      <c r="CA257" s="54"/>
      <c r="CB257" s="54"/>
      <c r="CC257" s="54"/>
      <c r="CD257" s="54"/>
      <c r="CE257" s="54"/>
      <c r="CF257" s="54"/>
      <c r="CG257" s="54"/>
      <c r="CH257" s="54"/>
      <c r="CI257" s="54"/>
      <c r="CJ257" s="54"/>
      <c r="CK257" s="54"/>
      <c r="CL257" s="54"/>
      <c r="CM257" s="54"/>
      <c r="CN257" s="54"/>
      <c r="CO257" s="54"/>
      <c r="CP257" s="54"/>
      <c r="CQ257" s="54"/>
      <c r="CR257" s="54"/>
      <c r="CS257" s="54"/>
      <c r="CT257" s="54"/>
      <c r="CU257" s="54"/>
      <c r="CV257" s="54"/>
      <c r="CW257" s="54"/>
      <c r="CX257" s="54"/>
      <c r="CY257" s="54"/>
      <c r="CZ257" s="54"/>
      <c r="DA257" s="54"/>
      <c r="DB257" s="54"/>
      <c r="DC257" s="54"/>
      <c r="DD257" s="54"/>
      <c r="DE257" s="54"/>
      <c r="DF257" s="54"/>
      <c r="DG257" s="54"/>
      <c r="DH257" s="54"/>
      <c r="DI257" s="54"/>
      <c r="DJ257" s="54"/>
      <c r="DK257" s="54"/>
      <c r="DL257" s="54"/>
      <c r="DM257" s="54"/>
      <c r="DN257" s="54"/>
      <c r="DO257" s="54"/>
      <c r="DP257" s="54"/>
      <c r="DQ257" s="54"/>
      <c r="DR257" s="54"/>
      <c r="DS257" s="54"/>
      <c r="DT257" s="54"/>
      <c r="DU257" s="54"/>
      <c r="DV257" s="54"/>
      <c r="DW257" s="54"/>
      <c r="DX257" s="54"/>
      <c r="DY257" s="54"/>
      <c r="DZ257" s="54"/>
      <c r="EA257" s="54"/>
      <c r="EB257" s="54"/>
      <c r="EC257" s="54"/>
      <c r="ED257" s="54"/>
      <c r="EE257" s="54"/>
      <c r="EF257" s="54"/>
      <c r="EG257" s="54"/>
      <c r="EH257" s="54"/>
      <c r="EI257" s="54"/>
      <c r="EJ257" s="54"/>
      <c r="EK257" s="54"/>
      <c r="EL257" s="54"/>
      <c r="EM257" s="54"/>
      <c r="EN257" s="54"/>
      <c r="EO257" s="54"/>
      <c r="EP257" s="54"/>
      <c r="EQ257" s="54"/>
      <c r="ER257" s="54"/>
      <c r="ES257" s="54"/>
      <c r="ET257" s="54"/>
      <c r="EU257" s="54"/>
      <c r="EV257" s="54"/>
      <c r="EW257" s="54"/>
      <c r="EX257" s="54"/>
      <c r="EY257" s="54"/>
      <c r="EZ257" s="54"/>
      <c r="FA257" s="54"/>
      <c r="FB257" s="54"/>
      <c r="FC257" s="54"/>
      <c r="FD257" s="54"/>
      <c r="FE257" s="54"/>
      <c r="FF257" s="54"/>
      <c r="FG257" s="54"/>
      <c r="FH257" s="54"/>
      <c r="FI257" s="54"/>
      <c r="FJ257" s="54"/>
      <c r="FK257" s="54"/>
      <c r="FL257" s="54"/>
      <c r="FM257" s="54"/>
      <c r="FN257" s="54"/>
      <c r="FO257" s="54"/>
      <c r="FP257" s="54"/>
      <c r="FQ257" s="54"/>
      <c r="FR257" s="54"/>
      <c r="FS257" s="54"/>
      <c r="FT257" s="54"/>
      <c r="FU257" s="54"/>
      <c r="FV257" s="54"/>
      <c r="FW257" s="54"/>
      <c r="FX257" s="54"/>
      <c r="FY257" s="54"/>
      <c r="FZ257" s="54"/>
      <c r="GA257" s="54"/>
      <c r="GB257" s="54"/>
      <c r="GC257" s="54"/>
      <c r="GD257" s="54"/>
      <c r="GE257" s="54"/>
      <c r="GF257" s="54"/>
      <c r="GG257" s="54"/>
      <c r="GH257" s="54"/>
      <c r="GI257" s="54"/>
      <c r="GJ257" s="54"/>
      <c r="GK257" s="54"/>
      <c r="GL257" s="54"/>
      <c r="GM257" s="54"/>
      <c r="GN257" s="54"/>
    </row>
    <row r="258" spans="1:196" ht="25.5">
      <c r="A258" s="311">
        <v>720</v>
      </c>
      <c r="B258" s="307">
        <v>200</v>
      </c>
      <c r="C258" s="307">
        <v>200</v>
      </c>
      <c r="D258" s="307">
        <v>200</v>
      </c>
      <c r="E258" s="304">
        <v>60</v>
      </c>
      <c r="F258" s="306">
        <v>0</v>
      </c>
      <c r="G258" s="479" t="s">
        <v>3459</v>
      </c>
      <c r="H258" s="60" t="s">
        <v>510</v>
      </c>
      <c r="I258" s="62" t="s">
        <v>511</v>
      </c>
      <c r="J258" s="58"/>
      <c r="K258" s="249">
        <v>0</v>
      </c>
      <c r="L258" s="249">
        <v>101.94</v>
      </c>
      <c r="M258" s="249">
        <f t="shared" si="3"/>
        <v>-101.94</v>
      </c>
      <c r="N258" s="54"/>
      <c r="O258" s="54"/>
      <c r="P258" s="275"/>
      <c r="Q258" s="54"/>
      <c r="R258" s="54"/>
      <c r="S258" s="54"/>
      <c r="T258" s="54"/>
      <c r="U258" s="54"/>
      <c r="V258" s="54"/>
      <c r="W258" s="54"/>
      <c r="X258" s="54"/>
      <c r="Y258" s="54"/>
      <c r="Z258" s="54"/>
      <c r="AA258" s="54"/>
      <c r="AB258" s="54"/>
      <c r="AC258" s="54"/>
      <c r="AD258" s="54"/>
      <c r="AE258" s="54"/>
      <c r="AF258" s="54"/>
      <c r="AG258" s="54"/>
      <c r="AH258" s="54"/>
      <c r="AI258" s="54"/>
      <c r="AJ258" s="54"/>
      <c r="AK258" s="54"/>
      <c r="AL258" s="54"/>
      <c r="AM258" s="54"/>
      <c r="AN258" s="54"/>
      <c r="AO258" s="54"/>
      <c r="AP258" s="54"/>
      <c r="AQ258" s="54"/>
      <c r="AR258" s="54"/>
      <c r="AS258" s="54"/>
      <c r="AT258" s="54"/>
      <c r="AU258" s="54"/>
      <c r="AV258" s="54"/>
      <c r="AW258" s="54"/>
      <c r="AX258" s="54"/>
      <c r="AY258" s="54"/>
      <c r="AZ258" s="54"/>
      <c r="BA258" s="54"/>
      <c r="BB258" s="54"/>
      <c r="BC258" s="54"/>
      <c r="BD258" s="54"/>
      <c r="BE258" s="54"/>
      <c r="BF258" s="54"/>
      <c r="BG258" s="54"/>
      <c r="BH258" s="54"/>
      <c r="BI258" s="54"/>
      <c r="BJ258" s="54"/>
      <c r="BK258" s="54"/>
      <c r="BL258" s="54"/>
      <c r="BM258" s="54"/>
      <c r="BN258" s="54"/>
      <c r="BO258" s="54"/>
      <c r="BP258" s="54"/>
      <c r="BQ258" s="54"/>
      <c r="BR258" s="54"/>
      <c r="BS258" s="54"/>
      <c r="BT258" s="54"/>
      <c r="BU258" s="54"/>
      <c r="BV258" s="54"/>
      <c r="BW258" s="54"/>
      <c r="BX258" s="54"/>
      <c r="BY258" s="54"/>
      <c r="BZ258" s="54"/>
      <c r="CA258" s="54"/>
      <c r="CB258" s="54"/>
      <c r="CC258" s="54"/>
      <c r="CD258" s="54"/>
      <c r="CE258" s="54"/>
      <c r="CF258" s="54"/>
      <c r="CG258" s="54"/>
      <c r="CH258" s="54"/>
      <c r="CI258" s="54"/>
      <c r="CJ258" s="54"/>
      <c r="CK258" s="54"/>
      <c r="CL258" s="54"/>
      <c r="CM258" s="54"/>
      <c r="CN258" s="54"/>
      <c r="CO258" s="54"/>
      <c r="CP258" s="54"/>
      <c r="CQ258" s="54"/>
      <c r="CR258" s="54"/>
      <c r="CS258" s="54"/>
      <c r="CT258" s="54"/>
      <c r="CU258" s="54"/>
      <c r="CV258" s="54"/>
      <c r="CW258" s="54"/>
      <c r="CX258" s="54"/>
      <c r="CY258" s="54"/>
      <c r="CZ258" s="54"/>
      <c r="DA258" s="54"/>
      <c r="DB258" s="54"/>
      <c r="DC258" s="54"/>
      <c r="DD258" s="54"/>
      <c r="DE258" s="54"/>
      <c r="DF258" s="54"/>
      <c r="DG258" s="54"/>
      <c r="DH258" s="54"/>
      <c r="DI258" s="54"/>
      <c r="DJ258" s="54"/>
      <c r="DK258" s="54"/>
      <c r="DL258" s="54"/>
      <c r="DM258" s="54"/>
      <c r="DN258" s="54"/>
      <c r="DO258" s="54"/>
      <c r="DP258" s="54"/>
      <c r="DQ258" s="54"/>
      <c r="DR258" s="54"/>
      <c r="DS258" s="54"/>
      <c r="DT258" s="54"/>
      <c r="DU258" s="54"/>
      <c r="DV258" s="54"/>
      <c r="DW258" s="54"/>
      <c r="DX258" s="54"/>
      <c r="DY258" s="54"/>
      <c r="DZ258" s="54"/>
      <c r="EA258" s="54"/>
      <c r="EB258" s="54"/>
      <c r="EC258" s="54"/>
      <c r="ED258" s="54"/>
      <c r="EE258" s="54"/>
      <c r="EF258" s="54"/>
      <c r="EG258" s="54"/>
      <c r="EH258" s="54"/>
      <c r="EI258" s="54"/>
      <c r="EJ258" s="54"/>
      <c r="EK258" s="54"/>
      <c r="EL258" s="54"/>
      <c r="EM258" s="54"/>
      <c r="EN258" s="54"/>
      <c r="EO258" s="54"/>
      <c r="EP258" s="54"/>
      <c r="EQ258" s="54"/>
      <c r="ER258" s="54"/>
      <c r="ES258" s="54"/>
      <c r="ET258" s="54"/>
      <c r="EU258" s="54"/>
      <c r="EV258" s="54"/>
      <c r="EW258" s="54"/>
      <c r="EX258" s="54"/>
      <c r="EY258" s="54"/>
      <c r="EZ258" s="54"/>
      <c r="FA258" s="54"/>
      <c r="FB258" s="54"/>
      <c r="FC258" s="54"/>
      <c r="FD258" s="54"/>
      <c r="FE258" s="54"/>
      <c r="FF258" s="54"/>
      <c r="FG258" s="54"/>
      <c r="FH258" s="54"/>
      <c r="FI258" s="54"/>
      <c r="FJ258" s="54"/>
      <c r="FK258" s="54"/>
      <c r="FL258" s="54"/>
      <c r="FM258" s="54"/>
      <c r="FN258" s="54"/>
      <c r="FO258" s="54"/>
      <c r="FP258" s="54"/>
      <c r="FQ258" s="54"/>
      <c r="FR258" s="54"/>
      <c r="FS258" s="54"/>
      <c r="FT258" s="54"/>
      <c r="FU258" s="54"/>
      <c r="FV258" s="54"/>
      <c r="FW258" s="54"/>
      <c r="FX258" s="54"/>
      <c r="FY258" s="54"/>
      <c r="FZ258" s="54"/>
      <c r="GA258" s="54"/>
      <c r="GB258" s="54"/>
      <c r="GC258" s="54"/>
      <c r="GD258" s="54"/>
      <c r="GE258" s="54"/>
      <c r="GF258" s="54"/>
      <c r="GG258" s="54"/>
      <c r="GH258" s="54"/>
      <c r="GI258" s="54"/>
      <c r="GJ258" s="54"/>
      <c r="GK258" s="54"/>
      <c r="GL258" s="54"/>
      <c r="GM258" s="54"/>
      <c r="GN258" s="54"/>
    </row>
    <row r="259" spans="1:196">
      <c r="A259" s="311">
        <v>720</v>
      </c>
      <c r="B259" s="307">
        <v>200</v>
      </c>
      <c r="C259" s="307">
        <v>200</v>
      </c>
      <c r="D259" s="307">
        <v>200</v>
      </c>
      <c r="E259" s="304">
        <v>90</v>
      </c>
      <c r="F259" s="306">
        <v>0</v>
      </c>
      <c r="G259" s="479" t="s">
        <v>3460</v>
      </c>
      <c r="H259" s="60" t="s">
        <v>512</v>
      </c>
      <c r="I259" s="62" t="s">
        <v>513</v>
      </c>
      <c r="J259" s="58"/>
      <c r="K259" s="249">
        <v>0</v>
      </c>
      <c r="L259" s="249">
        <v>100000</v>
      </c>
      <c r="M259" s="249">
        <f t="shared" si="3"/>
        <v>-100000</v>
      </c>
      <c r="N259" s="54"/>
      <c r="O259" s="54"/>
      <c r="P259" s="275"/>
      <c r="Q259" s="54"/>
      <c r="R259" s="54"/>
      <c r="S259" s="54"/>
      <c r="T259" s="54"/>
      <c r="U259" s="54"/>
      <c r="V259" s="54"/>
      <c r="W259" s="54"/>
      <c r="X259" s="54"/>
      <c r="Y259" s="54"/>
      <c r="Z259" s="54"/>
      <c r="AA259" s="54"/>
      <c r="AB259" s="54"/>
      <c r="AC259" s="54"/>
      <c r="AD259" s="54"/>
      <c r="AE259" s="54"/>
      <c r="AF259" s="54"/>
      <c r="AG259" s="54"/>
      <c r="AH259" s="54"/>
      <c r="AI259" s="54"/>
      <c r="AJ259" s="54"/>
      <c r="AK259" s="54"/>
      <c r="AL259" s="54"/>
      <c r="AM259" s="54"/>
      <c r="AN259" s="54"/>
      <c r="AO259" s="54"/>
      <c r="AP259" s="54"/>
      <c r="AQ259" s="54"/>
      <c r="AR259" s="54"/>
      <c r="AS259" s="54"/>
      <c r="AT259" s="54"/>
      <c r="AU259" s="54"/>
      <c r="AV259" s="54"/>
      <c r="AW259" s="54"/>
      <c r="AX259" s="54"/>
      <c r="AY259" s="54"/>
      <c r="AZ259" s="54"/>
      <c r="BA259" s="54"/>
      <c r="BB259" s="54"/>
      <c r="BC259" s="54"/>
      <c r="BD259" s="54"/>
      <c r="BE259" s="54"/>
      <c r="BF259" s="54"/>
      <c r="BG259" s="54"/>
      <c r="BH259" s="54"/>
      <c r="BI259" s="54"/>
      <c r="BJ259" s="54"/>
      <c r="BK259" s="54"/>
      <c r="BL259" s="54"/>
      <c r="BM259" s="54"/>
      <c r="BN259" s="54"/>
      <c r="BO259" s="54"/>
      <c r="BP259" s="54"/>
      <c r="BQ259" s="54"/>
      <c r="BR259" s="54"/>
      <c r="BS259" s="54"/>
      <c r="BT259" s="54"/>
      <c r="BU259" s="54"/>
      <c r="BV259" s="54"/>
      <c r="BW259" s="54"/>
      <c r="BX259" s="54"/>
      <c r="BY259" s="54"/>
      <c r="BZ259" s="54"/>
      <c r="CA259" s="54"/>
      <c r="CB259" s="54"/>
      <c r="CC259" s="54"/>
      <c r="CD259" s="54"/>
      <c r="CE259" s="54"/>
      <c r="CF259" s="54"/>
      <c r="CG259" s="54"/>
      <c r="CH259" s="54"/>
      <c r="CI259" s="54"/>
      <c r="CJ259" s="54"/>
      <c r="CK259" s="54"/>
      <c r="CL259" s="54"/>
      <c r="CM259" s="54"/>
      <c r="CN259" s="54"/>
      <c r="CO259" s="54"/>
      <c r="CP259" s="54"/>
      <c r="CQ259" s="54"/>
      <c r="CR259" s="54"/>
      <c r="CS259" s="54"/>
      <c r="CT259" s="54"/>
      <c r="CU259" s="54"/>
      <c r="CV259" s="54"/>
      <c r="CW259" s="54"/>
      <c r="CX259" s="54"/>
      <c r="CY259" s="54"/>
      <c r="CZ259" s="54"/>
      <c r="DA259" s="54"/>
      <c r="DB259" s="54"/>
      <c r="DC259" s="54"/>
      <c r="DD259" s="54"/>
      <c r="DE259" s="54"/>
      <c r="DF259" s="54"/>
      <c r="DG259" s="54"/>
      <c r="DH259" s="54"/>
      <c r="DI259" s="54"/>
      <c r="DJ259" s="54"/>
      <c r="DK259" s="54"/>
      <c r="DL259" s="54"/>
      <c r="DM259" s="54"/>
      <c r="DN259" s="54"/>
      <c r="DO259" s="54"/>
      <c r="DP259" s="54"/>
      <c r="DQ259" s="54"/>
      <c r="DR259" s="54"/>
      <c r="DS259" s="54"/>
      <c r="DT259" s="54"/>
      <c r="DU259" s="54"/>
      <c r="DV259" s="54"/>
      <c r="DW259" s="54"/>
      <c r="DX259" s="54"/>
      <c r="DY259" s="54"/>
      <c r="DZ259" s="54"/>
      <c r="EA259" s="54"/>
      <c r="EB259" s="54"/>
      <c r="EC259" s="54"/>
      <c r="ED259" s="54"/>
      <c r="EE259" s="54"/>
      <c r="EF259" s="54"/>
      <c r="EG259" s="54"/>
      <c r="EH259" s="54"/>
      <c r="EI259" s="54"/>
      <c r="EJ259" s="54"/>
      <c r="EK259" s="54"/>
      <c r="EL259" s="54"/>
      <c r="EM259" s="54"/>
      <c r="EN259" s="54"/>
      <c r="EO259" s="54"/>
      <c r="EP259" s="54"/>
      <c r="EQ259" s="54"/>
      <c r="ER259" s="54"/>
      <c r="ES259" s="54"/>
      <c r="ET259" s="54"/>
      <c r="EU259" s="54"/>
      <c r="EV259" s="54"/>
      <c r="EW259" s="54"/>
      <c r="EX259" s="54"/>
      <c r="EY259" s="54"/>
      <c r="EZ259" s="54"/>
      <c r="FA259" s="54"/>
      <c r="FB259" s="54"/>
      <c r="FC259" s="54"/>
      <c r="FD259" s="54"/>
      <c r="FE259" s="54"/>
      <c r="FF259" s="54"/>
      <c r="FG259" s="54"/>
      <c r="FH259" s="54"/>
      <c r="FI259" s="54"/>
      <c r="FJ259" s="54"/>
      <c r="FK259" s="54"/>
      <c r="FL259" s="54"/>
      <c r="FM259" s="54"/>
      <c r="FN259" s="54"/>
      <c r="FO259" s="54"/>
      <c r="FP259" s="54"/>
      <c r="FQ259" s="54"/>
      <c r="FR259" s="54"/>
      <c r="FS259" s="54"/>
      <c r="FT259" s="54"/>
      <c r="FU259" s="54"/>
      <c r="FV259" s="54"/>
      <c r="FW259" s="54"/>
      <c r="FX259" s="54"/>
      <c r="FY259" s="54"/>
      <c r="FZ259" s="54"/>
      <c r="GA259" s="54"/>
      <c r="GB259" s="54"/>
      <c r="GC259" s="54"/>
      <c r="GD259" s="54"/>
      <c r="GE259" s="54"/>
      <c r="GF259" s="54"/>
      <c r="GG259" s="54"/>
      <c r="GH259" s="54"/>
      <c r="GI259" s="54"/>
      <c r="GJ259" s="54"/>
      <c r="GK259" s="54"/>
      <c r="GL259" s="54"/>
      <c r="GM259" s="54"/>
      <c r="GN259" s="54"/>
    </row>
    <row r="260" spans="1:196">
      <c r="A260" s="311">
        <v>720</v>
      </c>
      <c r="B260" s="307">
        <v>200</v>
      </c>
      <c r="C260" s="307">
        <v>300</v>
      </c>
      <c r="D260" s="307">
        <v>0</v>
      </c>
      <c r="E260" s="307">
        <v>0</v>
      </c>
      <c r="F260" s="317">
        <v>0</v>
      </c>
      <c r="G260" s="481" t="s">
        <v>3461</v>
      </c>
      <c r="H260" s="57" t="s">
        <v>514</v>
      </c>
      <c r="I260" s="62"/>
      <c r="J260" s="58"/>
      <c r="K260" s="250">
        <v>0</v>
      </c>
      <c r="L260" s="250">
        <v>0</v>
      </c>
      <c r="M260" s="250"/>
      <c r="N260" s="54"/>
      <c r="O260" s="54"/>
      <c r="P260" s="275"/>
      <c r="Q260" s="54"/>
      <c r="R260" s="54"/>
      <c r="S260" s="54"/>
      <c r="T260" s="54"/>
      <c r="U260" s="54"/>
      <c r="V260" s="54"/>
      <c r="W260" s="54"/>
      <c r="X260" s="54"/>
      <c r="Y260" s="54"/>
      <c r="Z260" s="54"/>
      <c r="AA260" s="54"/>
      <c r="AB260" s="54"/>
      <c r="AC260" s="54"/>
      <c r="AD260" s="54"/>
      <c r="AE260" s="54"/>
      <c r="AF260" s="54"/>
      <c r="AG260" s="54"/>
      <c r="AH260" s="54"/>
      <c r="AI260" s="54"/>
      <c r="AJ260" s="54"/>
      <c r="AK260" s="54"/>
      <c r="AL260" s="54"/>
      <c r="AM260" s="54"/>
      <c r="AN260" s="54"/>
      <c r="AO260" s="54"/>
      <c r="AP260" s="54"/>
      <c r="AQ260" s="54"/>
      <c r="AR260" s="54"/>
      <c r="AS260" s="54"/>
      <c r="AT260" s="54"/>
      <c r="AU260" s="54"/>
      <c r="AV260" s="54"/>
      <c r="AW260" s="54"/>
      <c r="AX260" s="54"/>
      <c r="AY260" s="54"/>
      <c r="AZ260" s="54"/>
      <c r="BA260" s="54"/>
      <c r="BB260" s="54"/>
      <c r="BC260" s="54"/>
      <c r="BD260" s="54"/>
      <c r="BE260" s="54"/>
      <c r="BF260" s="54"/>
      <c r="BG260" s="54"/>
      <c r="BH260" s="54"/>
      <c r="BI260" s="54"/>
      <c r="BJ260" s="54"/>
      <c r="BK260" s="54"/>
      <c r="BL260" s="54"/>
      <c r="BM260" s="54"/>
      <c r="BN260" s="54"/>
      <c r="BO260" s="54"/>
      <c r="BP260" s="54"/>
      <c r="BQ260" s="54"/>
      <c r="BR260" s="54"/>
      <c r="BS260" s="54"/>
      <c r="BT260" s="54"/>
      <c r="BU260" s="54"/>
      <c r="BV260" s="54"/>
      <c r="BW260" s="54"/>
      <c r="BX260" s="54"/>
      <c r="BY260" s="54"/>
      <c r="BZ260" s="54"/>
      <c r="CA260" s="54"/>
      <c r="CB260" s="54"/>
      <c r="CC260" s="54"/>
      <c r="CD260" s="54"/>
      <c r="CE260" s="54"/>
      <c r="CF260" s="54"/>
      <c r="CG260" s="54"/>
      <c r="CH260" s="54"/>
      <c r="CI260" s="54"/>
      <c r="CJ260" s="54"/>
      <c r="CK260" s="54"/>
      <c r="CL260" s="54"/>
      <c r="CM260" s="54"/>
      <c r="CN260" s="54"/>
      <c r="CO260" s="54"/>
      <c r="CP260" s="54"/>
      <c r="CQ260" s="54"/>
      <c r="CR260" s="54"/>
      <c r="CS260" s="54"/>
      <c r="CT260" s="54"/>
      <c r="CU260" s="54"/>
      <c r="CV260" s="54"/>
      <c r="CW260" s="54"/>
      <c r="CX260" s="54"/>
      <c r="CY260" s="54"/>
      <c r="CZ260" s="54"/>
      <c r="DA260" s="54"/>
      <c r="DB260" s="54"/>
      <c r="DC260" s="54"/>
      <c r="DD260" s="54"/>
      <c r="DE260" s="54"/>
      <c r="DF260" s="54"/>
      <c r="DG260" s="54"/>
      <c r="DH260" s="54"/>
      <c r="DI260" s="54"/>
      <c r="DJ260" s="54"/>
      <c r="DK260" s="54"/>
      <c r="DL260" s="54"/>
      <c r="DM260" s="54"/>
      <c r="DN260" s="54"/>
      <c r="DO260" s="54"/>
      <c r="DP260" s="54"/>
      <c r="DQ260" s="54"/>
      <c r="DR260" s="54"/>
      <c r="DS260" s="54"/>
      <c r="DT260" s="54"/>
      <c r="DU260" s="54"/>
      <c r="DV260" s="54"/>
      <c r="DW260" s="54"/>
      <c r="DX260" s="54"/>
      <c r="DY260" s="54"/>
      <c r="DZ260" s="54"/>
      <c r="EA260" s="54"/>
      <c r="EB260" s="54"/>
      <c r="EC260" s="54"/>
      <c r="ED260" s="54"/>
      <c r="EE260" s="54"/>
      <c r="EF260" s="54"/>
      <c r="EG260" s="54"/>
      <c r="EH260" s="54"/>
      <c r="EI260" s="54"/>
      <c r="EJ260" s="54"/>
      <c r="EK260" s="54"/>
      <c r="EL260" s="54"/>
      <c r="EM260" s="54"/>
      <c r="EN260" s="54"/>
      <c r="EO260" s="54"/>
      <c r="EP260" s="54"/>
      <c r="EQ260" s="54"/>
      <c r="ER260" s="54"/>
      <c r="ES260" s="54"/>
      <c r="ET260" s="54"/>
      <c r="EU260" s="54"/>
      <c r="EV260" s="54"/>
      <c r="EW260" s="54"/>
      <c r="EX260" s="54"/>
      <c r="EY260" s="54"/>
      <c r="EZ260" s="54"/>
      <c r="FA260" s="54"/>
      <c r="FB260" s="54"/>
      <c r="FC260" s="54"/>
      <c r="FD260" s="54"/>
      <c r="FE260" s="54"/>
      <c r="FF260" s="54"/>
      <c r="FG260" s="54"/>
      <c r="FH260" s="54"/>
      <c r="FI260" s="54"/>
      <c r="FJ260" s="54"/>
      <c r="FK260" s="54"/>
      <c r="FL260" s="54"/>
      <c r="FM260" s="54"/>
      <c r="FN260" s="54"/>
      <c r="FO260" s="54"/>
      <c r="FP260" s="54"/>
      <c r="FQ260" s="54"/>
      <c r="FR260" s="54"/>
      <c r="FS260" s="54"/>
      <c r="FT260" s="54"/>
      <c r="FU260" s="54"/>
      <c r="FV260" s="54"/>
      <c r="FW260" s="54"/>
      <c r="FX260" s="54"/>
      <c r="FY260" s="54"/>
      <c r="FZ260" s="54"/>
      <c r="GA260" s="54"/>
      <c r="GB260" s="54"/>
      <c r="GC260" s="54"/>
      <c r="GD260" s="54"/>
      <c r="GE260" s="54"/>
      <c r="GF260" s="54"/>
      <c r="GG260" s="54"/>
      <c r="GH260" s="54"/>
      <c r="GI260" s="54"/>
      <c r="GJ260" s="54"/>
      <c r="GK260" s="54"/>
      <c r="GL260" s="54"/>
      <c r="GM260" s="54"/>
      <c r="GN260" s="54"/>
    </row>
    <row r="261" spans="1:196" ht="25.5">
      <c r="A261" s="311">
        <v>720</v>
      </c>
      <c r="B261" s="307">
        <v>200</v>
      </c>
      <c r="C261" s="307">
        <v>300</v>
      </c>
      <c r="D261" s="304">
        <v>100</v>
      </c>
      <c r="E261" s="304">
        <v>0</v>
      </c>
      <c r="F261" s="304">
        <v>0</v>
      </c>
      <c r="G261" s="479" t="s">
        <v>3462</v>
      </c>
      <c r="H261" s="60" t="s">
        <v>515</v>
      </c>
      <c r="I261" s="62" t="s">
        <v>516</v>
      </c>
      <c r="J261" s="58" t="s">
        <v>1538</v>
      </c>
      <c r="K261" s="249">
        <v>0</v>
      </c>
      <c r="L261" s="249">
        <v>0</v>
      </c>
      <c r="M261" s="249">
        <f t="shared" ref="M261:M273" si="4">+K261-L261</f>
        <v>0</v>
      </c>
      <c r="N261" s="54"/>
      <c r="O261" s="54"/>
      <c r="P261" s="275"/>
      <c r="Q261" s="54"/>
      <c r="R261" s="54"/>
      <c r="S261" s="54"/>
      <c r="T261" s="54"/>
      <c r="U261" s="54"/>
      <c r="V261" s="54"/>
      <c r="W261" s="54"/>
      <c r="X261" s="54"/>
      <c r="Y261" s="54"/>
      <c r="Z261" s="54"/>
      <c r="AA261" s="54"/>
      <c r="AB261" s="54"/>
      <c r="AC261" s="54"/>
      <c r="AD261" s="54"/>
      <c r="AE261" s="54"/>
      <c r="AF261" s="54"/>
      <c r="AG261" s="54"/>
      <c r="AH261" s="54"/>
      <c r="AI261" s="54"/>
      <c r="AJ261" s="54"/>
      <c r="AK261" s="54"/>
      <c r="AL261" s="54"/>
      <c r="AM261" s="54"/>
      <c r="AN261" s="54"/>
      <c r="AO261" s="54"/>
      <c r="AP261" s="54"/>
      <c r="AQ261" s="54"/>
      <c r="AR261" s="54"/>
      <c r="AS261" s="54"/>
      <c r="AT261" s="54"/>
      <c r="AU261" s="54"/>
      <c r="AV261" s="54"/>
      <c r="AW261" s="54"/>
      <c r="AX261" s="54"/>
      <c r="AY261" s="54"/>
      <c r="AZ261" s="54"/>
      <c r="BA261" s="54"/>
      <c r="BB261" s="54"/>
      <c r="BC261" s="54"/>
      <c r="BD261" s="54"/>
      <c r="BE261" s="54"/>
      <c r="BF261" s="54"/>
      <c r="BG261" s="54"/>
      <c r="BH261" s="54"/>
      <c r="BI261" s="54"/>
      <c r="BJ261" s="54"/>
      <c r="BK261" s="54"/>
      <c r="BL261" s="54"/>
      <c r="BM261" s="54"/>
      <c r="BN261" s="54"/>
      <c r="BO261" s="54"/>
      <c r="BP261" s="54"/>
      <c r="BQ261" s="54"/>
      <c r="BR261" s="54"/>
      <c r="BS261" s="54"/>
      <c r="BT261" s="54"/>
      <c r="BU261" s="54"/>
      <c r="BV261" s="54"/>
      <c r="BW261" s="54"/>
      <c r="BX261" s="54"/>
      <c r="BY261" s="54"/>
      <c r="BZ261" s="54"/>
      <c r="CA261" s="54"/>
      <c r="CB261" s="54"/>
      <c r="CC261" s="54"/>
      <c r="CD261" s="54"/>
      <c r="CE261" s="54"/>
      <c r="CF261" s="54"/>
      <c r="CG261" s="54"/>
      <c r="CH261" s="54"/>
      <c r="CI261" s="54"/>
      <c r="CJ261" s="54"/>
      <c r="CK261" s="54"/>
      <c r="CL261" s="54"/>
      <c r="CM261" s="54"/>
      <c r="CN261" s="54"/>
      <c r="CO261" s="54"/>
      <c r="CP261" s="54"/>
      <c r="CQ261" s="54"/>
      <c r="CR261" s="54"/>
      <c r="CS261" s="54"/>
      <c r="CT261" s="54"/>
      <c r="CU261" s="54"/>
      <c r="CV261" s="54"/>
      <c r="CW261" s="54"/>
      <c r="CX261" s="54"/>
      <c r="CY261" s="54"/>
      <c r="CZ261" s="54"/>
      <c r="DA261" s="54"/>
      <c r="DB261" s="54"/>
      <c r="DC261" s="54"/>
      <c r="DD261" s="54"/>
      <c r="DE261" s="54"/>
      <c r="DF261" s="54"/>
      <c r="DG261" s="54"/>
      <c r="DH261" s="54"/>
      <c r="DI261" s="54"/>
      <c r="DJ261" s="54"/>
      <c r="DK261" s="54"/>
      <c r="DL261" s="54"/>
      <c r="DM261" s="54"/>
      <c r="DN261" s="54"/>
      <c r="DO261" s="54"/>
      <c r="DP261" s="54"/>
      <c r="DQ261" s="54"/>
      <c r="DR261" s="54"/>
      <c r="DS261" s="54"/>
      <c r="DT261" s="54"/>
      <c r="DU261" s="54"/>
      <c r="DV261" s="54"/>
      <c r="DW261" s="54"/>
      <c r="DX261" s="54"/>
      <c r="DY261" s="54"/>
      <c r="DZ261" s="54"/>
      <c r="EA261" s="54"/>
      <c r="EB261" s="54"/>
      <c r="EC261" s="54"/>
      <c r="ED261" s="54"/>
      <c r="EE261" s="54"/>
      <c r="EF261" s="54"/>
      <c r="EG261" s="54"/>
      <c r="EH261" s="54"/>
      <c r="EI261" s="54"/>
      <c r="EJ261" s="54"/>
      <c r="EK261" s="54"/>
      <c r="EL261" s="54"/>
      <c r="EM261" s="54"/>
      <c r="EN261" s="54"/>
      <c r="EO261" s="54"/>
      <c r="EP261" s="54"/>
      <c r="EQ261" s="54"/>
      <c r="ER261" s="54"/>
      <c r="ES261" s="54"/>
      <c r="ET261" s="54"/>
      <c r="EU261" s="54"/>
      <c r="EV261" s="54"/>
      <c r="EW261" s="54"/>
      <c r="EX261" s="54"/>
      <c r="EY261" s="54"/>
      <c r="EZ261" s="54"/>
      <c r="FA261" s="54"/>
      <c r="FB261" s="54"/>
      <c r="FC261" s="54"/>
      <c r="FD261" s="54"/>
      <c r="FE261" s="54"/>
      <c r="FF261" s="54"/>
      <c r="FG261" s="54"/>
      <c r="FH261" s="54"/>
      <c r="FI261" s="54"/>
      <c r="FJ261" s="54"/>
      <c r="FK261" s="54"/>
      <c r="FL261" s="54"/>
      <c r="FM261" s="54"/>
      <c r="FN261" s="54"/>
      <c r="FO261" s="54"/>
      <c r="FP261" s="54"/>
      <c r="FQ261" s="54"/>
      <c r="FR261" s="54"/>
      <c r="FS261" s="54"/>
      <c r="FT261" s="54"/>
      <c r="FU261" s="54"/>
      <c r="FV261" s="54"/>
      <c r="FW261" s="54"/>
      <c r="FX261" s="54"/>
      <c r="FY261" s="54"/>
      <c r="FZ261" s="54"/>
      <c r="GA261" s="54"/>
      <c r="GB261" s="54"/>
      <c r="GC261" s="54"/>
      <c r="GD261" s="54"/>
      <c r="GE261" s="54"/>
      <c r="GF261" s="54"/>
      <c r="GG261" s="54"/>
      <c r="GH261" s="54"/>
      <c r="GI261" s="54"/>
      <c r="GJ261" s="54"/>
      <c r="GK261" s="54"/>
      <c r="GL261" s="54"/>
      <c r="GM261" s="54"/>
      <c r="GN261" s="54"/>
    </row>
    <row r="262" spans="1:196">
      <c r="A262" s="311">
        <v>720</v>
      </c>
      <c r="B262" s="307">
        <v>200</v>
      </c>
      <c r="C262" s="307">
        <v>300</v>
      </c>
      <c r="D262" s="307">
        <v>200</v>
      </c>
      <c r="E262" s="307">
        <v>0</v>
      </c>
      <c r="F262" s="307">
        <v>0</v>
      </c>
      <c r="G262" s="481" t="s">
        <v>3463</v>
      </c>
      <c r="H262" s="57" t="s">
        <v>517</v>
      </c>
      <c r="I262" s="62"/>
      <c r="J262" s="58" t="s">
        <v>1538</v>
      </c>
      <c r="K262" s="250">
        <v>0</v>
      </c>
      <c r="L262" s="250">
        <v>0</v>
      </c>
      <c r="M262" s="250"/>
      <c r="P262" s="275"/>
    </row>
    <row r="263" spans="1:196" ht="25.5">
      <c r="A263" s="311">
        <v>720</v>
      </c>
      <c r="B263" s="307">
        <v>200</v>
      </c>
      <c r="C263" s="307">
        <v>300</v>
      </c>
      <c r="D263" s="307">
        <v>200</v>
      </c>
      <c r="E263" s="304">
        <v>10</v>
      </c>
      <c r="F263" s="304">
        <v>0</v>
      </c>
      <c r="G263" s="479" t="s">
        <v>3464</v>
      </c>
      <c r="H263" s="60" t="s">
        <v>518</v>
      </c>
      <c r="I263" s="62" t="s">
        <v>519</v>
      </c>
      <c r="J263" s="58" t="s">
        <v>1583</v>
      </c>
      <c r="K263" s="249">
        <v>0</v>
      </c>
      <c r="L263" s="249">
        <v>0</v>
      </c>
      <c r="M263" s="249">
        <f t="shared" si="4"/>
        <v>0</v>
      </c>
      <c r="N263" s="54"/>
      <c r="O263" s="54"/>
      <c r="P263" s="275"/>
      <c r="Q263" s="54"/>
      <c r="R263" s="54"/>
      <c r="S263" s="54"/>
      <c r="T263" s="54"/>
      <c r="U263" s="54"/>
      <c r="V263" s="54"/>
      <c r="W263" s="54"/>
      <c r="X263" s="54"/>
      <c r="Y263" s="54"/>
      <c r="Z263" s="54"/>
      <c r="AA263" s="54"/>
      <c r="AB263" s="54"/>
      <c r="AC263" s="54"/>
      <c r="AD263" s="54"/>
      <c r="AE263" s="54"/>
      <c r="AF263" s="54"/>
      <c r="AG263" s="54"/>
      <c r="AH263" s="54"/>
      <c r="AI263" s="54"/>
      <c r="AJ263" s="54"/>
      <c r="AK263" s="54"/>
      <c r="AL263" s="54"/>
      <c r="AM263" s="54"/>
      <c r="AN263" s="54"/>
      <c r="AO263" s="54"/>
      <c r="AP263" s="54"/>
      <c r="AQ263" s="54"/>
      <c r="AR263" s="54"/>
      <c r="AS263" s="54"/>
      <c r="AT263" s="54"/>
      <c r="AU263" s="54"/>
      <c r="AV263" s="54"/>
      <c r="AW263" s="54"/>
      <c r="AX263" s="54"/>
      <c r="AY263" s="54"/>
      <c r="AZ263" s="54"/>
      <c r="BA263" s="54"/>
      <c r="BB263" s="54"/>
      <c r="BC263" s="54"/>
      <c r="BD263" s="54"/>
      <c r="BE263" s="54"/>
      <c r="BF263" s="54"/>
      <c r="BG263" s="54"/>
      <c r="BH263" s="54"/>
      <c r="BI263" s="54"/>
      <c r="BJ263" s="54"/>
      <c r="BK263" s="54"/>
      <c r="BL263" s="54"/>
      <c r="BM263" s="54"/>
      <c r="BN263" s="54"/>
      <c r="BO263" s="54"/>
      <c r="BP263" s="54"/>
      <c r="BQ263" s="54"/>
      <c r="BR263" s="54"/>
      <c r="BS263" s="54"/>
      <c r="BT263" s="54"/>
      <c r="BU263" s="54"/>
      <c r="BV263" s="54"/>
      <c r="BW263" s="54"/>
      <c r="BX263" s="54"/>
      <c r="BY263" s="54"/>
      <c r="BZ263" s="54"/>
      <c r="CA263" s="54"/>
      <c r="CB263" s="54"/>
      <c r="CC263" s="54"/>
      <c r="CD263" s="54"/>
      <c r="CE263" s="54"/>
      <c r="CF263" s="54"/>
      <c r="CG263" s="54"/>
      <c r="CH263" s="54"/>
      <c r="CI263" s="54"/>
      <c r="CJ263" s="54"/>
      <c r="CK263" s="54"/>
      <c r="CL263" s="54"/>
      <c r="CM263" s="54"/>
      <c r="CN263" s="54"/>
      <c r="CO263" s="54"/>
      <c r="CP263" s="54"/>
      <c r="CQ263" s="54"/>
      <c r="CR263" s="54"/>
      <c r="CS263" s="54"/>
      <c r="CT263" s="54"/>
      <c r="CU263" s="54"/>
      <c r="CV263" s="54"/>
      <c r="CW263" s="54"/>
      <c r="CX263" s="54"/>
      <c r="CY263" s="54"/>
      <c r="CZ263" s="54"/>
      <c r="DA263" s="54"/>
      <c r="DB263" s="54"/>
      <c r="DC263" s="54"/>
      <c r="DD263" s="54"/>
      <c r="DE263" s="54"/>
      <c r="DF263" s="54"/>
      <c r="DG263" s="54"/>
      <c r="DH263" s="54"/>
      <c r="DI263" s="54"/>
      <c r="DJ263" s="54"/>
      <c r="DK263" s="54"/>
      <c r="DL263" s="54"/>
      <c r="DM263" s="54"/>
      <c r="DN263" s="54"/>
      <c r="DO263" s="54"/>
      <c r="DP263" s="54"/>
      <c r="DQ263" s="54"/>
      <c r="DR263" s="54"/>
      <c r="DS263" s="54"/>
      <c r="DT263" s="54"/>
      <c r="DU263" s="54"/>
      <c r="DV263" s="54"/>
      <c r="DW263" s="54"/>
      <c r="DX263" s="54"/>
      <c r="DY263" s="54"/>
      <c r="DZ263" s="54"/>
      <c r="EA263" s="54"/>
      <c r="EB263" s="54"/>
      <c r="EC263" s="54"/>
      <c r="ED263" s="54"/>
      <c r="EE263" s="54"/>
      <c r="EF263" s="54"/>
      <c r="EG263" s="54"/>
      <c r="EH263" s="54"/>
      <c r="EI263" s="54"/>
      <c r="EJ263" s="54"/>
      <c r="EK263" s="54"/>
      <c r="EL263" s="54"/>
      <c r="EM263" s="54"/>
      <c r="EN263" s="54"/>
      <c r="EO263" s="54"/>
      <c r="EP263" s="54"/>
      <c r="EQ263" s="54"/>
      <c r="ER263" s="54"/>
      <c r="ES263" s="54"/>
      <c r="ET263" s="54"/>
      <c r="EU263" s="54"/>
      <c r="EV263" s="54"/>
      <c r="EW263" s="54"/>
      <c r="EX263" s="54"/>
      <c r="EY263" s="54"/>
      <c r="EZ263" s="54"/>
      <c r="FA263" s="54"/>
      <c r="FB263" s="54"/>
      <c r="FC263" s="54"/>
      <c r="FD263" s="54"/>
      <c r="FE263" s="54"/>
      <c r="FF263" s="54"/>
      <c r="FG263" s="54"/>
      <c r="FH263" s="54"/>
      <c r="FI263" s="54"/>
      <c r="FJ263" s="54"/>
      <c r="FK263" s="54"/>
      <c r="FL263" s="54"/>
      <c r="FM263" s="54"/>
      <c r="FN263" s="54"/>
      <c r="FO263" s="54"/>
      <c r="FP263" s="54"/>
      <c r="FQ263" s="54"/>
      <c r="FR263" s="54"/>
      <c r="FS263" s="54"/>
      <c r="FT263" s="54"/>
      <c r="FU263" s="54"/>
      <c r="FV263" s="54"/>
      <c r="FW263" s="54"/>
      <c r="FX263" s="54"/>
      <c r="FY263" s="54"/>
      <c r="FZ263" s="54"/>
      <c r="GA263" s="54"/>
      <c r="GB263" s="54"/>
      <c r="GC263" s="54"/>
      <c r="GD263" s="54"/>
      <c r="GE263" s="54"/>
      <c r="GF263" s="54"/>
      <c r="GG263" s="54"/>
      <c r="GH263" s="54"/>
      <c r="GI263" s="54"/>
      <c r="GJ263" s="54"/>
      <c r="GK263" s="54"/>
      <c r="GL263" s="54"/>
      <c r="GM263" s="54"/>
      <c r="GN263" s="54"/>
    </row>
    <row r="264" spans="1:196">
      <c r="A264" s="311">
        <v>720</v>
      </c>
      <c r="B264" s="307">
        <v>200</v>
      </c>
      <c r="C264" s="307">
        <v>300</v>
      </c>
      <c r="D264" s="307">
        <v>200</v>
      </c>
      <c r="E264" s="304">
        <v>20</v>
      </c>
      <c r="F264" s="304">
        <v>0</v>
      </c>
      <c r="G264" s="479" t="s">
        <v>3465</v>
      </c>
      <c r="H264" s="60" t="s">
        <v>520</v>
      </c>
      <c r="I264" s="62" t="s">
        <v>521</v>
      </c>
      <c r="J264" s="58"/>
      <c r="K264" s="249">
        <v>0</v>
      </c>
      <c r="L264" s="249">
        <v>0</v>
      </c>
      <c r="M264" s="249">
        <f t="shared" si="4"/>
        <v>0</v>
      </c>
      <c r="N264" s="54"/>
      <c r="O264" s="54"/>
      <c r="P264" s="275"/>
      <c r="Q264" s="54"/>
      <c r="R264" s="54"/>
      <c r="S264" s="54"/>
      <c r="T264" s="54"/>
      <c r="U264" s="54"/>
      <c r="V264" s="54"/>
      <c r="W264" s="54"/>
      <c r="X264" s="54"/>
      <c r="Y264" s="54"/>
      <c r="Z264" s="54"/>
      <c r="AA264" s="54"/>
      <c r="AB264" s="54"/>
      <c r="AC264" s="54"/>
      <c r="AD264" s="54"/>
      <c r="AE264" s="54"/>
      <c r="AF264" s="54"/>
      <c r="AG264" s="54"/>
      <c r="AH264" s="54"/>
      <c r="AI264" s="54"/>
      <c r="AJ264" s="54"/>
      <c r="AK264" s="54"/>
      <c r="AL264" s="54"/>
      <c r="AM264" s="54"/>
      <c r="AN264" s="54"/>
      <c r="AO264" s="54"/>
      <c r="AP264" s="54"/>
      <c r="AQ264" s="54"/>
      <c r="AR264" s="54"/>
      <c r="AS264" s="54"/>
      <c r="AT264" s="54"/>
      <c r="AU264" s="54"/>
      <c r="AV264" s="54"/>
      <c r="AW264" s="54"/>
      <c r="AX264" s="54"/>
      <c r="AY264" s="54"/>
      <c r="AZ264" s="54"/>
      <c r="BA264" s="54"/>
      <c r="BB264" s="54"/>
      <c r="BC264" s="54"/>
      <c r="BD264" s="54"/>
      <c r="BE264" s="54"/>
      <c r="BF264" s="54"/>
      <c r="BG264" s="54"/>
      <c r="BH264" s="54"/>
      <c r="BI264" s="54"/>
      <c r="BJ264" s="54"/>
      <c r="BK264" s="54"/>
      <c r="BL264" s="54"/>
      <c r="BM264" s="54"/>
      <c r="BN264" s="54"/>
      <c r="BO264" s="54"/>
      <c r="BP264" s="54"/>
      <c r="BQ264" s="54"/>
      <c r="BR264" s="54"/>
      <c r="BS264" s="54"/>
      <c r="BT264" s="54"/>
      <c r="BU264" s="54"/>
      <c r="BV264" s="54"/>
      <c r="BW264" s="54"/>
      <c r="BX264" s="54"/>
      <c r="BY264" s="54"/>
      <c r="BZ264" s="54"/>
      <c r="CA264" s="54"/>
      <c r="CB264" s="54"/>
      <c r="CC264" s="54"/>
      <c r="CD264" s="54"/>
      <c r="CE264" s="54"/>
      <c r="CF264" s="54"/>
      <c r="CG264" s="54"/>
      <c r="CH264" s="54"/>
      <c r="CI264" s="54"/>
      <c r="CJ264" s="54"/>
      <c r="CK264" s="54"/>
      <c r="CL264" s="54"/>
      <c r="CM264" s="54"/>
      <c r="CN264" s="54"/>
      <c r="CO264" s="54"/>
      <c r="CP264" s="54"/>
      <c r="CQ264" s="54"/>
      <c r="CR264" s="54"/>
      <c r="CS264" s="54"/>
      <c r="CT264" s="54"/>
      <c r="CU264" s="54"/>
      <c r="CV264" s="54"/>
      <c r="CW264" s="54"/>
      <c r="CX264" s="54"/>
      <c r="CY264" s="54"/>
      <c r="CZ264" s="54"/>
      <c r="DA264" s="54"/>
      <c r="DB264" s="54"/>
      <c r="DC264" s="54"/>
      <c r="DD264" s="54"/>
      <c r="DE264" s="54"/>
      <c r="DF264" s="54"/>
      <c r="DG264" s="54"/>
      <c r="DH264" s="54"/>
      <c r="DI264" s="54"/>
      <c r="DJ264" s="54"/>
      <c r="DK264" s="54"/>
      <c r="DL264" s="54"/>
      <c r="DM264" s="54"/>
      <c r="DN264" s="54"/>
      <c r="DO264" s="54"/>
      <c r="DP264" s="54"/>
      <c r="DQ264" s="54"/>
      <c r="DR264" s="54"/>
      <c r="DS264" s="54"/>
      <c r="DT264" s="54"/>
      <c r="DU264" s="54"/>
      <c r="DV264" s="54"/>
      <c r="DW264" s="54"/>
      <c r="DX264" s="54"/>
      <c r="DY264" s="54"/>
      <c r="DZ264" s="54"/>
      <c r="EA264" s="54"/>
      <c r="EB264" s="54"/>
      <c r="EC264" s="54"/>
      <c r="ED264" s="54"/>
      <c r="EE264" s="54"/>
      <c r="EF264" s="54"/>
      <c r="EG264" s="54"/>
      <c r="EH264" s="54"/>
      <c r="EI264" s="54"/>
      <c r="EJ264" s="54"/>
      <c r="EK264" s="54"/>
      <c r="EL264" s="54"/>
      <c r="EM264" s="54"/>
      <c r="EN264" s="54"/>
      <c r="EO264" s="54"/>
      <c r="EP264" s="54"/>
      <c r="EQ264" s="54"/>
      <c r="ER264" s="54"/>
      <c r="ES264" s="54"/>
      <c r="ET264" s="54"/>
      <c r="EU264" s="54"/>
      <c r="EV264" s="54"/>
      <c r="EW264" s="54"/>
      <c r="EX264" s="54"/>
      <c r="EY264" s="54"/>
      <c r="EZ264" s="54"/>
      <c r="FA264" s="54"/>
      <c r="FB264" s="54"/>
      <c r="FC264" s="54"/>
      <c r="FD264" s="54"/>
      <c r="FE264" s="54"/>
      <c r="FF264" s="54"/>
      <c r="FG264" s="54"/>
      <c r="FH264" s="54"/>
      <c r="FI264" s="54"/>
      <c r="FJ264" s="54"/>
      <c r="FK264" s="54"/>
      <c r="FL264" s="54"/>
      <c r="FM264" s="54"/>
      <c r="FN264" s="54"/>
      <c r="FO264" s="54"/>
      <c r="FP264" s="54"/>
      <c r="FQ264" s="54"/>
      <c r="FR264" s="54"/>
      <c r="FS264" s="54"/>
      <c r="FT264" s="54"/>
      <c r="FU264" s="54"/>
      <c r="FV264" s="54"/>
      <c r="FW264" s="54"/>
      <c r="FX264" s="54"/>
      <c r="FY264" s="54"/>
      <c r="FZ264" s="54"/>
      <c r="GA264" s="54"/>
      <c r="GB264" s="54"/>
      <c r="GC264" s="54"/>
      <c r="GD264" s="54"/>
      <c r="GE264" s="54"/>
      <c r="GF264" s="54"/>
      <c r="GG264" s="54"/>
      <c r="GH264" s="54"/>
      <c r="GI264" s="54"/>
      <c r="GJ264" s="54"/>
      <c r="GK264" s="54"/>
      <c r="GL264" s="54"/>
      <c r="GM264" s="54"/>
      <c r="GN264" s="54"/>
    </row>
    <row r="265" spans="1:196" ht="25.5">
      <c r="A265" s="311">
        <v>720</v>
      </c>
      <c r="B265" s="307">
        <v>200</v>
      </c>
      <c r="C265" s="307">
        <v>300</v>
      </c>
      <c r="D265" s="307">
        <v>200</v>
      </c>
      <c r="E265" s="304">
        <v>30</v>
      </c>
      <c r="F265" s="304">
        <v>0</v>
      </c>
      <c r="G265" s="479" t="s">
        <v>3466</v>
      </c>
      <c r="H265" s="60" t="s">
        <v>522</v>
      </c>
      <c r="I265" s="62" t="s">
        <v>523</v>
      </c>
      <c r="J265" s="58"/>
      <c r="K265" s="249">
        <v>0</v>
      </c>
      <c r="L265" s="249">
        <v>0</v>
      </c>
      <c r="M265" s="249">
        <f t="shared" si="4"/>
        <v>0</v>
      </c>
      <c r="N265" s="54"/>
      <c r="O265" s="54"/>
      <c r="P265" s="275"/>
      <c r="Q265" s="54"/>
      <c r="R265" s="54"/>
      <c r="S265" s="54"/>
      <c r="T265" s="54"/>
      <c r="U265" s="54"/>
      <c r="V265" s="54"/>
      <c r="W265" s="54"/>
      <c r="X265" s="54"/>
      <c r="Y265" s="54"/>
      <c r="Z265" s="54"/>
      <c r="AA265" s="54"/>
      <c r="AB265" s="54"/>
      <c r="AC265" s="54"/>
      <c r="AD265" s="54"/>
      <c r="AE265" s="54"/>
      <c r="AF265" s="54"/>
      <c r="AG265" s="54"/>
      <c r="AH265" s="54"/>
      <c r="AI265" s="54"/>
      <c r="AJ265" s="54"/>
      <c r="AK265" s="54"/>
      <c r="AL265" s="54"/>
      <c r="AM265" s="54"/>
      <c r="AN265" s="54"/>
      <c r="AO265" s="54"/>
      <c r="AP265" s="54"/>
      <c r="AQ265" s="54"/>
      <c r="AR265" s="54"/>
      <c r="AS265" s="54"/>
      <c r="AT265" s="54"/>
      <c r="AU265" s="54"/>
      <c r="AV265" s="54"/>
      <c r="AW265" s="54"/>
      <c r="AX265" s="54"/>
      <c r="AY265" s="54"/>
      <c r="AZ265" s="54"/>
      <c r="BA265" s="54"/>
      <c r="BB265" s="54"/>
      <c r="BC265" s="54"/>
      <c r="BD265" s="54"/>
      <c r="BE265" s="54"/>
      <c r="BF265" s="54"/>
      <c r="BG265" s="54"/>
      <c r="BH265" s="54"/>
      <c r="BI265" s="54"/>
      <c r="BJ265" s="54"/>
      <c r="BK265" s="54"/>
      <c r="BL265" s="54"/>
      <c r="BM265" s="54"/>
      <c r="BN265" s="54"/>
      <c r="BO265" s="54"/>
      <c r="BP265" s="54"/>
      <c r="BQ265" s="54"/>
      <c r="BR265" s="54"/>
      <c r="BS265" s="54"/>
      <c r="BT265" s="54"/>
      <c r="BU265" s="54"/>
      <c r="BV265" s="54"/>
      <c r="BW265" s="54"/>
      <c r="BX265" s="54"/>
      <c r="BY265" s="54"/>
      <c r="BZ265" s="54"/>
      <c r="CA265" s="54"/>
      <c r="CB265" s="54"/>
      <c r="CC265" s="54"/>
      <c r="CD265" s="54"/>
      <c r="CE265" s="54"/>
      <c r="CF265" s="54"/>
      <c r="CG265" s="54"/>
      <c r="CH265" s="54"/>
      <c r="CI265" s="54"/>
      <c r="CJ265" s="54"/>
      <c r="CK265" s="54"/>
      <c r="CL265" s="54"/>
      <c r="CM265" s="54"/>
      <c r="CN265" s="54"/>
      <c r="CO265" s="54"/>
      <c r="CP265" s="54"/>
      <c r="CQ265" s="54"/>
      <c r="CR265" s="54"/>
      <c r="CS265" s="54"/>
      <c r="CT265" s="54"/>
      <c r="CU265" s="54"/>
      <c r="CV265" s="54"/>
      <c r="CW265" s="54"/>
      <c r="CX265" s="54"/>
      <c r="CY265" s="54"/>
      <c r="CZ265" s="54"/>
      <c r="DA265" s="54"/>
      <c r="DB265" s="54"/>
      <c r="DC265" s="54"/>
      <c r="DD265" s="54"/>
      <c r="DE265" s="54"/>
      <c r="DF265" s="54"/>
      <c r="DG265" s="54"/>
      <c r="DH265" s="54"/>
      <c r="DI265" s="54"/>
      <c r="DJ265" s="54"/>
      <c r="DK265" s="54"/>
      <c r="DL265" s="54"/>
      <c r="DM265" s="54"/>
      <c r="DN265" s="54"/>
      <c r="DO265" s="54"/>
      <c r="DP265" s="54"/>
      <c r="DQ265" s="54"/>
      <c r="DR265" s="54"/>
      <c r="DS265" s="54"/>
      <c r="DT265" s="54"/>
      <c r="DU265" s="54"/>
      <c r="DV265" s="54"/>
      <c r="DW265" s="54"/>
      <c r="DX265" s="54"/>
      <c r="DY265" s="54"/>
      <c r="DZ265" s="54"/>
      <c r="EA265" s="54"/>
      <c r="EB265" s="54"/>
      <c r="EC265" s="54"/>
      <c r="ED265" s="54"/>
      <c r="EE265" s="54"/>
      <c r="EF265" s="54"/>
      <c r="EG265" s="54"/>
      <c r="EH265" s="54"/>
      <c r="EI265" s="54"/>
      <c r="EJ265" s="54"/>
      <c r="EK265" s="54"/>
      <c r="EL265" s="54"/>
      <c r="EM265" s="54"/>
      <c r="EN265" s="54"/>
      <c r="EO265" s="54"/>
      <c r="EP265" s="54"/>
      <c r="EQ265" s="54"/>
      <c r="ER265" s="54"/>
      <c r="ES265" s="54"/>
      <c r="ET265" s="54"/>
      <c r="EU265" s="54"/>
      <c r="EV265" s="54"/>
      <c r="EW265" s="54"/>
      <c r="EX265" s="54"/>
      <c r="EY265" s="54"/>
      <c r="EZ265" s="54"/>
      <c r="FA265" s="54"/>
      <c r="FB265" s="54"/>
      <c r="FC265" s="54"/>
      <c r="FD265" s="54"/>
      <c r="FE265" s="54"/>
      <c r="FF265" s="54"/>
      <c r="FG265" s="54"/>
      <c r="FH265" s="54"/>
      <c r="FI265" s="54"/>
      <c r="FJ265" s="54"/>
      <c r="FK265" s="54"/>
      <c r="FL265" s="54"/>
      <c r="FM265" s="54"/>
      <c r="FN265" s="54"/>
      <c r="FO265" s="54"/>
      <c r="FP265" s="54"/>
      <c r="FQ265" s="54"/>
      <c r="FR265" s="54"/>
      <c r="FS265" s="54"/>
      <c r="FT265" s="54"/>
      <c r="FU265" s="54"/>
      <c r="FV265" s="54"/>
      <c r="FW265" s="54"/>
      <c r="FX265" s="54"/>
      <c r="FY265" s="54"/>
      <c r="FZ265" s="54"/>
      <c r="GA265" s="54"/>
      <c r="GB265" s="54"/>
      <c r="GC265" s="54"/>
      <c r="GD265" s="54"/>
      <c r="GE265" s="54"/>
      <c r="GF265" s="54"/>
      <c r="GG265" s="54"/>
      <c r="GH265" s="54"/>
      <c r="GI265" s="54"/>
      <c r="GJ265" s="54"/>
      <c r="GK265" s="54"/>
      <c r="GL265" s="54"/>
      <c r="GM265" s="54"/>
      <c r="GN265" s="54"/>
    </row>
    <row r="266" spans="1:196" ht="25.5">
      <c r="A266" s="311">
        <v>720</v>
      </c>
      <c r="B266" s="307">
        <v>200</v>
      </c>
      <c r="C266" s="307">
        <v>300</v>
      </c>
      <c r="D266" s="307">
        <v>200</v>
      </c>
      <c r="E266" s="304">
        <v>40</v>
      </c>
      <c r="F266" s="304">
        <v>0</v>
      </c>
      <c r="G266" s="479" t="s">
        <v>3467</v>
      </c>
      <c r="H266" s="60" t="s">
        <v>524</v>
      </c>
      <c r="I266" s="62" t="s">
        <v>525</v>
      </c>
      <c r="J266" s="58"/>
      <c r="K266" s="249">
        <v>0</v>
      </c>
      <c r="L266" s="249">
        <v>0</v>
      </c>
      <c r="M266" s="249">
        <f t="shared" si="4"/>
        <v>0</v>
      </c>
      <c r="N266" s="54"/>
      <c r="O266" s="54"/>
      <c r="P266" s="275"/>
      <c r="Q266" s="54"/>
      <c r="R266" s="54"/>
      <c r="S266" s="54"/>
      <c r="T266" s="54"/>
      <c r="U266" s="54"/>
      <c r="V266" s="54"/>
      <c r="W266" s="54"/>
      <c r="X266" s="54"/>
      <c r="Y266" s="54"/>
      <c r="Z266" s="54"/>
      <c r="AA266" s="54"/>
      <c r="AB266" s="54"/>
      <c r="AC266" s="54"/>
      <c r="AD266" s="54"/>
      <c r="AE266" s="54"/>
      <c r="AF266" s="54"/>
      <c r="AG266" s="54"/>
      <c r="AH266" s="54"/>
      <c r="AI266" s="54"/>
      <c r="AJ266" s="54"/>
      <c r="AK266" s="54"/>
      <c r="AL266" s="54"/>
      <c r="AM266" s="54"/>
      <c r="AN266" s="54"/>
      <c r="AO266" s="54"/>
      <c r="AP266" s="54"/>
      <c r="AQ266" s="54"/>
      <c r="AR266" s="54"/>
      <c r="AS266" s="54"/>
      <c r="AT266" s="54"/>
      <c r="AU266" s="54"/>
      <c r="AV266" s="54"/>
      <c r="AW266" s="54"/>
      <c r="AX266" s="54"/>
      <c r="AY266" s="54"/>
      <c r="AZ266" s="54"/>
      <c r="BA266" s="54"/>
      <c r="BB266" s="54"/>
      <c r="BC266" s="54"/>
      <c r="BD266" s="54"/>
      <c r="BE266" s="54"/>
      <c r="BF266" s="54"/>
      <c r="BG266" s="54"/>
      <c r="BH266" s="54"/>
      <c r="BI266" s="54"/>
      <c r="BJ266" s="54"/>
      <c r="BK266" s="54"/>
      <c r="BL266" s="54"/>
      <c r="BM266" s="54"/>
      <c r="BN266" s="54"/>
      <c r="BO266" s="54"/>
      <c r="BP266" s="54"/>
      <c r="BQ266" s="54"/>
      <c r="BR266" s="54"/>
      <c r="BS266" s="54"/>
      <c r="BT266" s="54"/>
      <c r="BU266" s="54"/>
      <c r="BV266" s="54"/>
      <c r="BW266" s="54"/>
      <c r="BX266" s="54"/>
      <c r="BY266" s="54"/>
      <c r="BZ266" s="54"/>
      <c r="CA266" s="54"/>
      <c r="CB266" s="54"/>
      <c r="CC266" s="54"/>
      <c r="CD266" s="54"/>
      <c r="CE266" s="54"/>
      <c r="CF266" s="54"/>
      <c r="CG266" s="54"/>
      <c r="CH266" s="54"/>
      <c r="CI266" s="54"/>
      <c r="CJ266" s="54"/>
      <c r="CK266" s="54"/>
      <c r="CL266" s="54"/>
      <c r="CM266" s="54"/>
      <c r="CN266" s="54"/>
      <c r="CO266" s="54"/>
      <c r="CP266" s="54"/>
      <c r="CQ266" s="54"/>
      <c r="CR266" s="54"/>
      <c r="CS266" s="54"/>
      <c r="CT266" s="54"/>
      <c r="CU266" s="54"/>
      <c r="CV266" s="54"/>
      <c r="CW266" s="54"/>
      <c r="CX266" s="54"/>
      <c r="CY266" s="54"/>
      <c r="CZ266" s="54"/>
      <c r="DA266" s="54"/>
      <c r="DB266" s="54"/>
      <c r="DC266" s="54"/>
      <c r="DD266" s="54"/>
      <c r="DE266" s="54"/>
      <c r="DF266" s="54"/>
      <c r="DG266" s="54"/>
      <c r="DH266" s="54"/>
      <c r="DI266" s="54"/>
      <c r="DJ266" s="54"/>
      <c r="DK266" s="54"/>
      <c r="DL266" s="54"/>
      <c r="DM266" s="54"/>
      <c r="DN266" s="54"/>
      <c r="DO266" s="54"/>
      <c r="DP266" s="54"/>
      <c r="DQ266" s="54"/>
      <c r="DR266" s="54"/>
      <c r="DS266" s="54"/>
      <c r="DT266" s="54"/>
      <c r="DU266" s="54"/>
      <c r="DV266" s="54"/>
      <c r="DW266" s="54"/>
      <c r="DX266" s="54"/>
      <c r="DY266" s="54"/>
      <c r="DZ266" s="54"/>
      <c r="EA266" s="54"/>
      <c r="EB266" s="54"/>
      <c r="EC266" s="54"/>
      <c r="ED266" s="54"/>
      <c r="EE266" s="54"/>
      <c r="EF266" s="54"/>
      <c r="EG266" s="54"/>
      <c r="EH266" s="54"/>
      <c r="EI266" s="54"/>
      <c r="EJ266" s="54"/>
      <c r="EK266" s="54"/>
      <c r="EL266" s="54"/>
      <c r="EM266" s="54"/>
      <c r="EN266" s="54"/>
      <c r="EO266" s="54"/>
      <c r="EP266" s="54"/>
      <c r="EQ266" s="54"/>
      <c r="ER266" s="54"/>
      <c r="ES266" s="54"/>
      <c r="ET266" s="54"/>
      <c r="EU266" s="54"/>
      <c r="EV266" s="54"/>
      <c r="EW266" s="54"/>
      <c r="EX266" s="54"/>
      <c r="EY266" s="54"/>
      <c r="EZ266" s="54"/>
      <c r="FA266" s="54"/>
      <c r="FB266" s="54"/>
      <c r="FC266" s="54"/>
      <c r="FD266" s="54"/>
      <c r="FE266" s="54"/>
      <c r="FF266" s="54"/>
      <c r="FG266" s="54"/>
      <c r="FH266" s="54"/>
      <c r="FI266" s="54"/>
      <c r="FJ266" s="54"/>
      <c r="FK266" s="54"/>
      <c r="FL266" s="54"/>
      <c r="FM266" s="54"/>
      <c r="FN266" s="54"/>
      <c r="FO266" s="54"/>
      <c r="FP266" s="54"/>
      <c r="FQ266" s="54"/>
      <c r="FR266" s="54"/>
      <c r="FS266" s="54"/>
      <c r="FT266" s="54"/>
      <c r="FU266" s="54"/>
      <c r="FV266" s="54"/>
      <c r="FW266" s="54"/>
      <c r="FX266" s="54"/>
      <c r="FY266" s="54"/>
      <c r="FZ266" s="54"/>
      <c r="GA266" s="54"/>
      <c r="GB266" s="54"/>
      <c r="GC266" s="54"/>
      <c r="GD266" s="54"/>
      <c r="GE266" s="54"/>
      <c r="GF266" s="54"/>
      <c r="GG266" s="54"/>
      <c r="GH266" s="54"/>
      <c r="GI266" s="54"/>
      <c r="GJ266" s="54"/>
      <c r="GK266" s="54"/>
      <c r="GL266" s="54"/>
      <c r="GM266" s="54"/>
      <c r="GN266" s="54"/>
    </row>
    <row r="267" spans="1:196" ht="25.5">
      <c r="A267" s="311">
        <v>720</v>
      </c>
      <c r="B267" s="307">
        <v>200</v>
      </c>
      <c r="C267" s="307">
        <v>300</v>
      </c>
      <c r="D267" s="307">
        <v>200</v>
      </c>
      <c r="E267" s="304">
        <v>50</v>
      </c>
      <c r="F267" s="304">
        <v>0</v>
      </c>
      <c r="G267" s="479" t="s">
        <v>3468</v>
      </c>
      <c r="H267" s="60" t="s">
        <v>526</v>
      </c>
      <c r="I267" s="62" t="s">
        <v>527</v>
      </c>
      <c r="J267" s="58"/>
      <c r="K267" s="249">
        <v>0</v>
      </c>
      <c r="L267" s="249">
        <v>0</v>
      </c>
      <c r="M267" s="249">
        <f t="shared" si="4"/>
        <v>0</v>
      </c>
      <c r="N267" s="54"/>
      <c r="O267" s="54"/>
      <c r="P267" s="275"/>
      <c r="Q267" s="54"/>
      <c r="R267" s="54"/>
      <c r="S267" s="54"/>
      <c r="T267" s="54"/>
      <c r="U267" s="54"/>
      <c r="V267" s="54"/>
      <c r="W267" s="54"/>
      <c r="X267" s="54"/>
      <c r="Y267" s="54"/>
      <c r="Z267" s="54"/>
      <c r="AA267" s="54"/>
      <c r="AB267" s="54"/>
      <c r="AC267" s="54"/>
      <c r="AD267" s="54"/>
      <c r="AE267" s="54"/>
      <c r="AF267" s="54"/>
      <c r="AG267" s="54"/>
      <c r="AH267" s="54"/>
      <c r="AI267" s="54"/>
      <c r="AJ267" s="54"/>
      <c r="AK267" s="54"/>
      <c r="AL267" s="54"/>
      <c r="AM267" s="54"/>
      <c r="AN267" s="54"/>
      <c r="AO267" s="54"/>
      <c r="AP267" s="54"/>
      <c r="AQ267" s="54"/>
      <c r="AR267" s="54"/>
      <c r="AS267" s="54"/>
      <c r="AT267" s="54"/>
      <c r="AU267" s="54"/>
      <c r="AV267" s="54"/>
      <c r="AW267" s="54"/>
      <c r="AX267" s="54"/>
      <c r="AY267" s="54"/>
      <c r="AZ267" s="54"/>
      <c r="BA267" s="54"/>
      <c r="BB267" s="54"/>
      <c r="BC267" s="54"/>
      <c r="BD267" s="54"/>
      <c r="BE267" s="54"/>
      <c r="BF267" s="54"/>
      <c r="BG267" s="54"/>
      <c r="BH267" s="54"/>
      <c r="BI267" s="54"/>
      <c r="BJ267" s="54"/>
      <c r="BK267" s="54"/>
      <c r="BL267" s="54"/>
      <c r="BM267" s="54"/>
      <c r="BN267" s="54"/>
      <c r="BO267" s="54"/>
      <c r="BP267" s="54"/>
      <c r="BQ267" s="54"/>
      <c r="BR267" s="54"/>
      <c r="BS267" s="54"/>
      <c r="BT267" s="54"/>
      <c r="BU267" s="54"/>
      <c r="BV267" s="54"/>
      <c r="BW267" s="54"/>
      <c r="BX267" s="54"/>
      <c r="BY267" s="54"/>
      <c r="BZ267" s="54"/>
      <c r="CA267" s="54"/>
      <c r="CB267" s="54"/>
      <c r="CC267" s="54"/>
      <c r="CD267" s="54"/>
      <c r="CE267" s="54"/>
      <c r="CF267" s="54"/>
      <c r="CG267" s="54"/>
      <c r="CH267" s="54"/>
      <c r="CI267" s="54"/>
      <c r="CJ267" s="54"/>
      <c r="CK267" s="54"/>
      <c r="CL267" s="54"/>
      <c r="CM267" s="54"/>
      <c r="CN267" s="54"/>
      <c r="CO267" s="54"/>
      <c r="CP267" s="54"/>
      <c r="CQ267" s="54"/>
      <c r="CR267" s="54"/>
      <c r="CS267" s="54"/>
      <c r="CT267" s="54"/>
      <c r="CU267" s="54"/>
      <c r="CV267" s="54"/>
      <c r="CW267" s="54"/>
      <c r="CX267" s="54"/>
      <c r="CY267" s="54"/>
      <c r="CZ267" s="54"/>
      <c r="DA267" s="54"/>
      <c r="DB267" s="54"/>
      <c r="DC267" s="54"/>
      <c r="DD267" s="54"/>
      <c r="DE267" s="54"/>
      <c r="DF267" s="54"/>
      <c r="DG267" s="54"/>
      <c r="DH267" s="54"/>
      <c r="DI267" s="54"/>
      <c r="DJ267" s="54"/>
      <c r="DK267" s="54"/>
      <c r="DL267" s="54"/>
      <c r="DM267" s="54"/>
      <c r="DN267" s="54"/>
      <c r="DO267" s="54"/>
      <c r="DP267" s="54"/>
      <c r="DQ267" s="54"/>
      <c r="DR267" s="54"/>
      <c r="DS267" s="54"/>
      <c r="DT267" s="54"/>
      <c r="DU267" s="54"/>
      <c r="DV267" s="54"/>
      <c r="DW267" s="54"/>
      <c r="DX267" s="54"/>
      <c r="DY267" s="54"/>
      <c r="DZ267" s="54"/>
      <c r="EA267" s="54"/>
      <c r="EB267" s="54"/>
      <c r="EC267" s="54"/>
      <c r="ED267" s="54"/>
      <c r="EE267" s="54"/>
      <c r="EF267" s="54"/>
      <c r="EG267" s="54"/>
      <c r="EH267" s="54"/>
      <c r="EI267" s="54"/>
      <c r="EJ267" s="54"/>
      <c r="EK267" s="54"/>
      <c r="EL267" s="54"/>
      <c r="EM267" s="54"/>
      <c r="EN267" s="54"/>
      <c r="EO267" s="54"/>
      <c r="EP267" s="54"/>
      <c r="EQ267" s="54"/>
      <c r="ER267" s="54"/>
      <c r="ES267" s="54"/>
      <c r="ET267" s="54"/>
      <c r="EU267" s="54"/>
      <c r="EV267" s="54"/>
      <c r="EW267" s="54"/>
      <c r="EX267" s="54"/>
      <c r="EY267" s="54"/>
      <c r="EZ267" s="54"/>
      <c r="FA267" s="54"/>
      <c r="FB267" s="54"/>
      <c r="FC267" s="54"/>
      <c r="FD267" s="54"/>
      <c r="FE267" s="54"/>
      <c r="FF267" s="54"/>
      <c r="FG267" s="54"/>
      <c r="FH267" s="54"/>
      <c r="FI267" s="54"/>
      <c r="FJ267" s="54"/>
      <c r="FK267" s="54"/>
      <c r="FL267" s="54"/>
      <c r="FM267" s="54"/>
      <c r="FN267" s="54"/>
      <c r="FO267" s="54"/>
      <c r="FP267" s="54"/>
      <c r="FQ267" s="54"/>
      <c r="FR267" s="54"/>
      <c r="FS267" s="54"/>
      <c r="FT267" s="54"/>
      <c r="FU267" s="54"/>
      <c r="FV267" s="54"/>
      <c r="FW267" s="54"/>
      <c r="FX267" s="54"/>
      <c r="FY267" s="54"/>
      <c r="FZ267" s="54"/>
      <c r="GA267" s="54"/>
      <c r="GB267" s="54"/>
      <c r="GC267" s="54"/>
      <c r="GD267" s="54"/>
      <c r="GE267" s="54"/>
      <c r="GF267" s="54"/>
      <c r="GG267" s="54"/>
      <c r="GH267" s="54"/>
      <c r="GI267" s="54"/>
      <c r="GJ267" s="54"/>
      <c r="GK267" s="54"/>
      <c r="GL267" s="54"/>
      <c r="GM267" s="54"/>
      <c r="GN267" s="54"/>
    </row>
    <row r="268" spans="1:196" ht="25.5">
      <c r="A268" s="311">
        <v>720</v>
      </c>
      <c r="B268" s="307">
        <v>200</v>
      </c>
      <c r="C268" s="307">
        <v>300</v>
      </c>
      <c r="D268" s="307">
        <v>200</v>
      </c>
      <c r="E268" s="304">
        <v>60</v>
      </c>
      <c r="F268" s="304">
        <v>0</v>
      </c>
      <c r="G268" s="479" t="s">
        <v>3469</v>
      </c>
      <c r="H268" s="60" t="s">
        <v>528</v>
      </c>
      <c r="I268" s="62" t="s">
        <v>529</v>
      </c>
      <c r="J268" s="58"/>
      <c r="K268" s="249">
        <v>0</v>
      </c>
      <c r="L268" s="249">
        <v>0</v>
      </c>
      <c r="M268" s="249">
        <f t="shared" si="4"/>
        <v>0</v>
      </c>
      <c r="N268" s="54"/>
      <c r="O268" s="54"/>
      <c r="P268" s="275"/>
      <c r="Q268" s="54"/>
      <c r="R268" s="54"/>
      <c r="S268" s="54"/>
      <c r="T268" s="54"/>
      <c r="U268" s="54"/>
      <c r="V268" s="54"/>
      <c r="W268" s="54"/>
      <c r="X268" s="54"/>
      <c r="Y268" s="54"/>
      <c r="Z268" s="54"/>
      <c r="AA268" s="54"/>
      <c r="AB268" s="54"/>
      <c r="AC268" s="54"/>
      <c r="AD268" s="54"/>
      <c r="AE268" s="54"/>
      <c r="AF268" s="54"/>
      <c r="AG268" s="54"/>
      <c r="AH268" s="54"/>
      <c r="AI268" s="54"/>
      <c r="AJ268" s="54"/>
      <c r="AK268" s="54"/>
      <c r="AL268" s="54"/>
      <c r="AM268" s="54"/>
      <c r="AN268" s="54"/>
      <c r="AO268" s="54"/>
      <c r="AP268" s="54"/>
      <c r="AQ268" s="54"/>
      <c r="AR268" s="54"/>
      <c r="AS268" s="54"/>
      <c r="AT268" s="54"/>
      <c r="AU268" s="54"/>
      <c r="AV268" s="54"/>
      <c r="AW268" s="54"/>
      <c r="AX268" s="54"/>
      <c r="AY268" s="54"/>
      <c r="AZ268" s="54"/>
      <c r="BA268" s="54"/>
      <c r="BB268" s="54"/>
      <c r="BC268" s="54"/>
      <c r="BD268" s="54"/>
      <c r="BE268" s="54"/>
      <c r="BF268" s="54"/>
      <c r="BG268" s="54"/>
      <c r="BH268" s="54"/>
      <c r="BI268" s="54"/>
      <c r="BJ268" s="54"/>
      <c r="BK268" s="54"/>
      <c r="BL268" s="54"/>
      <c r="BM268" s="54"/>
      <c r="BN268" s="54"/>
      <c r="BO268" s="54"/>
      <c r="BP268" s="54"/>
      <c r="BQ268" s="54"/>
      <c r="BR268" s="54"/>
      <c r="BS268" s="54"/>
      <c r="BT268" s="54"/>
      <c r="BU268" s="54"/>
      <c r="BV268" s="54"/>
      <c r="BW268" s="54"/>
      <c r="BX268" s="54"/>
      <c r="BY268" s="54"/>
      <c r="BZ268" s="54"/>
      <c r="CA268" s="54"/>
      <c r="CB268" s="54"/>
      <c r="CC268" s="54"/>
      <c r="CD268" s="54"/>
      <c r="CE268" s="54"/>
      <c r="CF268" s="54"/>
      <c r="CG268" s="54"/>
      <c r="CH268" s="54"/>
      <c r="CI268" s="54"/>
      <c r="CJ268" s="54"/>
      <c r="CK268" s="54"/>
      <c r="CL268" s="54"/>
      <c r="CM268" s="54"/>
      <c r="CN268" s="54"/>
      <c r="CO268" s="54"/>
      <c r="CP268" s="54"/>
      <c r="CQ268" s="54"/>
      <c r="CR268" s="54"/>
      <c r="CS268" s="54"/>
      <c r="CT268" s="54"/>
      <c r="CU268" s="54"/>
      <c r="CV268" s="54"/>
      <c r="CW268" s="54"/>
      <c r="CX268" s="54"/>
      <c r="CY268" s="54"/>
      <c r="CZ268" s="54"/>
      <c r="DA268" s="54"/>
      <c r="DB268" s="54"/>
      <c r="DC268" s="54"/>
      <c r="DD268" s="54"/>
      <c r="DE268" s="54"/>
      <c r="DF268" s="54"/>
      <c r="DG268" s="54"/>
      <c r="DH268" s="54"/>
      <c r="DI268" s="54"/>
      <c r="DJ268" s="54"/>
      <c r="DK268" s="54"/>
      <c r="DL268" s="54"/>
      <c r="DM268" s="54"/>
      <c r="DN268" s="54"/>
      <c r="DO268" s="54"/>
      <c r="DP268" s="54"/>
      <c r="DQ268" s="54"/>
      <c r="DR268" s="54"/>
      <c r="DS268" s="54"/>
      <c r="DT268" s="54"/>
      <c r="DU268" s="54"/>
      <c r="DV268" s="54"/>
      <c r="DW268" s="54"/>
      <c r="DX268" s="54"/>
      <c r="DY268" s="54"/>
      <c r="DZ268" s="54"/>
      <c r="EA268" s="54"/>
      <c r="EB268" s="54"/>
      <c r="EC268" s="54"/>
      <c r="ED268" s="54"/>
      <c r="EE268" s="54"/>
      <c r="EF268" s="54"/>
      <c r="EG268" s="54"/>
      <c r="EH268" s="54"/>
      <c r="EI268" s="54"/>
      <c r="EJ268" s="54"/>
      <c r="EK268" s="54"/>
      <c r="EL268" s="54"/>
      <c r="EM268" s="54"/>
      <c r="EN268" s="54"/>
      <c r="EO268" s="54"/>
      <c r="EP268" s="54"/>
      <c r="EQ268" s="54"/>
      <c r="ER268" s="54"/>
      <c r="ES268" s="54"/>
      <c r="ET268" s="54"/>
      <c r="EU268" s="54"/>
      <c r="EV268" s="54"/>
      <c r="EW268" s="54"/>
      <c r="EX268" s="54"/>
      <c r="EY268" s="54"/>
      <c r="EZ268" s="54"/>
      <c r="FA268" s="54"/>
      <c r="FB268" s="54"/>
      <c r="FC268" s="54"/>
      <c r="FD268" s="54"/>
      <c r="FE268" s="54"/>
      <c r="FF268" s="54"/>
      <c r="FG268" s="54"/>
      <c r="FH268" s="54"/>
      <c r="FI268" s="54"/>
      <c r="FJ268" s="54"/>
      <c r="FK268" s="54"/>
      <c r="FL268" s="54"/>
      <c r="FM268" s="54"/>
      <c r="FN268" s="54"/>
      <c r="FO268" s="54"/>
      <c r="FP268" s="54"/>
      <c r="FQ268" s="54"/>
      <c r="FR268" s="54"/>
      <c r="FS268" s="54"/>
      <c r="FT268" s="54"/>
      <c r="FU268" s="54"/>
      <c r="FV268" s="54"/>
      <c r="FW268" s="54"/>
      <c r="FX268" s="54"/>
      <c r="FY268" s="54"/>
      <c r="FZ268" s="54"/>
      <c r="GA268" s="54"/>
      <c r="GB268" s="54"/>
      <c r="GC268" s="54"/>
      <c r="GD268" s="54"/>
      <c r="GE268" s="54"/>
      <c r="GF268" s="54"/>
      <c r="GG268" s="54"/>
      <c r="GH268" s="54"/>
      <c r="GI268" s="54"/>
      <c r="GJ268" s="54"/>
      <c r="GK268" s="54"/>
      <c r="GL268" s="54"/>
      <c r="GM268" s="54"/>
      <c r="GN268" s="54"/>
    </row>
    <row r="269" spans="1:196">
      <c r="A269" s="311">
        <v>720</v>
      </c>
      <c r="B269" s="307">
        <v>200</v>
      </c>
      <c r="C269" s="307">
        <v>300</v>
      </c>
      <c r="D269" s="307">
        <v>200</v>
      </c>
      <c r="E269" s="304">
        <v>90</v>
      </c>
      <c r="F269" s="304">
        <v>0</v>
      </c>
      <c r="G269" s="479" t="s">
        <v>3470</v>
      </c>
      <c r="H269" s="60" t="s">
        <v>530</v>
      </c>
      <c r="I269" s="62" t="s">
        <v>531</v>
      </c>
      <c r="J269" s="58"/>
      <c r="K269" s="249">
        <v>0</v>
      </c>
      <c r="L269" s="249">
        <v>357.54</v>
      </c>
      <c r="M269" s="249">
        <f t="shared" si="4"/>
        <v>-357.54</v>
      </c>
      <c r="N269" s="54"/>
      <c r="O269" s="54"/>
      <c r="P269" s="275"/>
      <c r="Q269" s="54"/>
      <c r="R269" s="54"/>
      <c r="S269" s="54"/>
      <c r="T269" s="54"/>
      <c r="U269" s="54"/>
      <c r="V269" s="54"/>
      <c r="W269" s="54"/>
      <c r="X269" s="54"/>
      <c r="Y269" s="54"/>
      <c r="Z269" s="54"/>
      <c r="AA269" s="54"/>
      <c r="AB269" s="54"/>
      <c r="AC269" s="54"/>
      <c r="AD269" s="54"/>
      <c r="AE269" s="54"/>
      <c r="AF269" s="54"/>
      <c r="AG269" s="54"/>
      <c r="AH269" s="54"/>
      <c r="AI269" s="54"/>
      <c r="AJ269" s="54"/>
      <c r="AK269" s="54"/>
      <c r="AL269" s="54"/>
      <c r="AM269" s="54"/>
      <c r="AN269" s="54"/>
      <c r="AO269" s="54"/>
      <c r="AP269" s="54"/>
      <c r="AQ269" s="54"/>
      <c r="AR269" s="54"/>
      <c r="AS269" s="54"/>
      <c r="AT269" s="54"/>
      <c r="AU269" s="54"/>
      <c r="AV269" s="54"/>
      <c r="AW269" s="54"/>
      <c r="AX269" s="54"/>
      <c r="AY269" s="54"/>
      <c r="AZ269" s="54"/>
      <c r="BA269" s="54"/>
      <c r="BB269" s="54"/>
      <c r="BC269" s="54"/>
      <c r="BD269" s="54"/>
      <c r="BE269" s="54"/>
      <c r="BF269" s="54"/>
      <c r="BG269" s="54"/>
      <c r="BH269" s="54"/>
      <c r="BI269" s="54"/>
      <c r="BJ269" s="54"/>
      <c r="BK269" s="54"/>
      <c r="BL269" s="54"/>
      <c r="BM269" s="54"/>
      <c r="BN269" s="54"/>
      <c r="BO269" s="54"/>
      <c r="BP269" s="54"/>
      <c r="BQ269" s="54"/>
      <c r="BR269" s="54"/>
      <c r="BS269" s="54"/>
      <c r="BT269" s="54"/>
      <c r="BU269" s="54"/>
      <c r="BV269" s="54"/>
      <c r="BW269" s="54"/>
      <c r="BX269" s="54"/>
      <c r="BY269" s="54"/>
      <c r="BZ269" s="54"/>
      <c r="CA269" s="54"/>
      <c r="CB269" s="54"/>
      <c r="CC269" s="54"/>
      <c r="CD269" s="54"/>
      <c r="CE269" s="54"/>
      <c r="CF269" s="54"/>
      <c r="CG269" s="54"/>
      <c r="CH269" s="54"/>
      <c r="CI269" s="54"/>
      <c r="CJ269" s="54"/>
      <c r="CK269" s="54"/>
      <c r="CL269" s="54"/>
      <c r="CM269" s="54"/>
      <c r="CN269" s="54"/>
      <c r="CO269" s="54"/>
      <c r="CP269" s="54"/>
      <c r="CQ269" s="54"/>
      <c r="CR269" s="54"/>
      <c r="CS269" s="54"/>
      <c r="CT269" s="54"/>
      <c r="CU269" s="54"/>
      <c r="CV269" s="54"/>
      <c r="CW269" s="54"/>
      <c r="CX269" s="54"/>
      <c r="CY269" s="54"/>
      <c r="CZ269" s="54"/>
      <c r="DA269" s="54"/>
      <c r="DB269" s="54"/>
      <c r="DC269" s="54"/>
      <c r="DD269" s="54"/>
      <c r="DE269" s="54"/>
      <c r="DF269" s="54"/>
      <c r="DG269" s="54"/>
      <c r="DH269" s="54"/>
      <c r="DI269" s="54"/>
      <c r="DJ269" s="54"/>
      <c r="DK269" s="54"/>
      <c r="DL269" s="54"/>
      <c r="DM269" s="54"/>
      <c r="DN269" s="54"/>
      <c r="DO269" s="54"/>
      <c r="DP269" s="54"/>
      <c r="DQ269" s="54"/>
      <c r="DR269" s="54"/>
      <c r="DS269" s="54"/>
      <c r="DT269" s="54"/>
      <c r="DU269" s="54"/>
      <c r="DV269" s="54"/>
      <c r="DW269" s="54"/>
      <c r="DX269" s="54"/>
      <c r="DY269" s="54"/>
      <c r="DZ269" s="54"/>
      <c r="EA269" s="54"/>
      <c r="EB269" s="54"/>
      <c r="EC269" s="54"/>
      <c r="ED269" s="54"/>
      <c r="EE269" s="54"/>
      <c r="EF269" s="54"/>
      <c r="EG269" s="54"/>
      <c r="EH269" s="54"/>
      <c r="EI269" s="54"/>
      <c r="EJ269" s="54"/>
      <c r="EK269" s="54"/>
      <c r="EL269" s="54"/>
      <c r="EM269" s="54"/>
      <c r="EN269" s="54"/>
      <c r="EO269" s="54"/>
      <c r="EP269" s="54"/>
      <c r="EQ269" s="54"/>
      <c r="ER269" s="54"/>
      <c r="ES269" s="54"/>
      <c r="ET269" s="54"/>
      <c r="EU269" s="54"/>
      <c r="EV269" s="54"/>
      <c r="EW269" s="54"/>
      <c r="EX269" s="54"/>
      <c r="EY269" s="54"/>
      <c r="EZ269" s="54"/>
      <c r="FA269" s="54"/>
      <c r="FB269" s="54"/>
      <c r="FC269" s="54"/>
      <c r="FD269" s="54"/>
      <c r="FE269" s="54"/>
      <c r="FF269" s="54"/>
      <c r="FG269" s="54"/>
      <c r="FH269" s="54"/>
      <c r="FI269" s="54"/>
      <c r="FJ269" s="54"/>
      <c r="FK269" s="54"/>
      <c r="FL269" s="54"/>
      <c r="FM269" s="54"/>
      <c r="FN269" s="54"/>
      <c r="FO269" s="54"/>
      <c r="FP269" s="54"/>
      <c r="FQ269" s="54"/>
      <c r="FR269" s="54"/>
      <c r="FS269" s="54"/>
      <c r="FT269" s="54"/>
      <c r="FU269" s="54"/>
      <c r="FV269" s="54"/>
      <c r="FW269" s="54"/>
      <c r="FX269" s="54"/>
      <c r="FY269" s="54"/>
      <c r="FZ269" s="54"/>
      <c r="GA269" s="54"/>
      <c r="GB269" s="54"/>
      <c r="GC269" s="54"/>
      <c r="GD269" s="54"/>
      <c r="GE269" s="54"/>
      <c r="GF269" s="54"/>
      <c r="GG269" s="54"/>
      <c r="GH269" s="54"/>
      <c r="GI269" s="54"/>
      <c r="GJ269" s="54"/>
      <c r="GK269" s="54"/>
      <c r="GL269" s="54"/>
      <c r="GM269" s="54"/>
      <c r="GN269" s="54"/>
    </row>
    <row r="270" spans="1:196" ht="13.5" thickBot="1">
      <c r="A270" s="318">
        <v>720</v>
      </c>
      <c r="B270" s="319">
        <v>200</v>
      </c>
      <c r="C270" s="320">
        <v>400</v>
      </c>
      <c r="D270" s="320">
        <v>0</v>
      </c>
      <c r="E270" s="320">
        <v>0</v>
      </c>
      <c r="F270" s="320">
        <v>0</v>
      </c>
      <c r="G270" s="486" t="s">
        <v>3471</v>
      </c>
      <c r="H270" s="66" t="s">
        <v>488</v>
      </c>
      <c r="I270" s="67" t="s">
        <v>532</v>
      </c>
      <c r="J270" s="254"/>
      <c r="K270" s="254">
        <v>0</v>
      </c>
      <c r="L270" s="254">
        <v>1400.61</v>
      </c>
      <c r="M270" s="254">
        <f t="shared" si="4"/>
        <v>-1400.61</v>
      </c>
      <c r="N270" s="54"/>
      <c r="O270" s="54"/>
      <c r="P270" s="275"/>
      <c r="Q270" s="54"/>
      <c r="R270" s="54"/>
      <c r="S270" s="54"/>
      <c r="T270" s="54"/>
      <c r="U270" s="54"/>
      <c r="V270" s="54"/>
      <c r="W270" s="54"/>
      <c r="X270" s="54"/>
      <c r="Y270" s="54"/>
      <c r="Z270" s="54"/>
      <c r="AA270" s="54"/>
      <c r="AB270" s="54"/>
      <c r="AC270" s="54"/>
      <c r="AD270" s="54"/>
      <c r="AE270" s="54"/>
      <c r="AF270" s="54"/>
      <c r="AG270" s="54"/>
      <c r="AH270" s="54"/>
      <c r="AI270" s="54"/>
      <c r="AJ270" s="54"/>
      <c r="AK270" s="54"/>
      <c r="AL270" s="54"/>
      <c r="AM270" s="54"/>
      <c r="AN270" s="54"/>
      <c r="AO270" s="54"/>
      <c r="AP270" s="54"/>
      <c r="AQ270" s="54"/>
      <c r="AR270" s="54"/>
      <c r="AS270" s="54"/>
      <c r="AT270" s="54"/>
      <c r="AU270" s="54"/>
      <c r="AV270" s="54"/>
      <c r="AW270" s="54"/>
      <c r="AX270" s="54"/>
      <c r="AY270" s="54"/>
      <c r="AZ270" s="54"/>
      <c r="BA270" s="54"/>
      <c r="BB270" s="54"/>
      <c r="BC270" s="54"/>
      <c r="BD270" s="54"/>
      <c r="BE270" s="54"/>
      <c r="BF270" s="54"/>
      <c r="BG270" s="54"/>
      <c r="BH270" s="54"/>
      <c r="BI270" s="54"/>
      <c r="BJ270" s="54"/>
      <c r="BK270" s="54"/>
      <c r="BL270" s="54"/>
      <c r="BM270" s="54"/>
      <c r="BN270" s="54"/>
      <c r="BO270" s="54"/>
      <c r="BP270" s="54"/>
      <c r="BQ270" s="54"/>
      <c r="BR270" s="54"/>
      <c r="BS270" s="54"/>
      <c r="BT270" s="54"/>
      <c r="BU270" s="54"/>
      <c r="BV270" s="54"/>
      <c r="BW270" s="54"/>
      <c r="BX270" s="54"/>
      <c r="BY270" s="54"/>
      <c r="BZ270" s="54"/>
      <c r="CA270" s="54"/>
      <c r="CB270" s="54"/>
      <c r="CC270" s="54"/>
      <c r="CD270" s="54"/>
      <c r="CE270" s="54"/>
      <c r="CF270" s="54"/>
      <c r="CG270" s="54"/>
      <c r="CH270" s="54"/>
      <c r="CI270" s="54"/>
      <c r="CJ270" s="54"/>
      <c r="CK270" s="54"/>
      <c r="CL270" s="54"/>
      <c r="CM270" s="54"/>
      <c r="CN270" s="54"/>
      <c r="CO270" s="54"/>
      <c r="CP270" s="54"/>
      <c r="CQ270" s="54"/>
      <c r="CR270" s="54"/>
      <c r="CS270" s="54"/>
      <c r="CT270" s="54"/>
      <c r="CU270" s="54"/>
      <c r="CV270" s="54"/>
      <c r="CW270" s="54"/>
      <c r="CX270" s="54"/>
      <c r="CY270" s="54"/>
      <c r="CZ270" s="54"/>
      <c r="DA270" s="54"/>
      <c r="DB270" s="54"/>
      <c r="DC270" s="54"/>
      <c r="DD270" s="54"/>
      <c r="DE270" s="54"/>
      <c r="DF270" s="54"/>
      <c r="DG270" s="54"/>
      <c r="DH270" s="54"/>
      <c r="DI270" s="54"/>
      <c r="DJ270" s="54"/>
      <c r="DK270" s="54"/>
      <c r="DL270" s="54"/>
      <c r="DM270" s="54"/>
      <c r="DN270" s="54"/>
      <c r="DO270" s="54"/>
      <c r="DP270" s="54"/>
      <c r="DQ270" s="54"/>
      <c r="DR270" s="54"/>
      <c r="DS270" s="54"/>
      <c r="DT270" s="54"/>
      <c r="DU270" s="54"/>
      <c r="DV270" s="54"/>
      <c r="DW270" s="54"/>
      <c r="DX270" s="54"/>
      <c r="DY270" s="54"/>
      <c r="DZ270" s="54"/>
      <c r="EA270" s="54"/>
      <c r="EB270" s="54"/>
      <c r="EC270" s="54"/>
      <c r="ED270" s="54"/>
      <c r="EE270" s="54"/>
      <c r="EF270" s="54"/>
      <c r="EG270" s="54"/>
      <c r="EH270" s="54"/>
      <c r="EI270" s="54"/>
      <c r="EJ270" s="54"/>
      <c r="EK270" s="54"/>
      <c r="EL270" s="54"/>
      <c r="EM270" s="54"/>
      <c r="EN270" s="54"/>
      <c r="EO270" s="54"/>
      <c r="EP270" s="54"/>
      <c r="EQ270" s="54"/>
      <c r="ER270" s="54"/>
      <c r="ES270" s="54"/>
      <c r="ET270" s="54"/>
      <c r="EU270" s="54"/>
      <c r="EV270" s="54"/>
      <c r="EW270" s="54"/>
      <c r="EX270" s="54"/>
      <c r="EY270" s="54"/>
      <c r="EZ270" s="54"/>
      <c r="FA270" s="54"/>
      <c r="FB270" s="54"/>
      <c r="FC270" s="54"/>
      <c r="FD270" s="54"/>
      <c r="FE270" s="54"/>
      <c r="FF270" s="54"/>
      <c r="FG270" s="54"/>
      <c r="FH270" s="54"/>
      <c r="FI270" s="54"/>
      <c r="FJ270" s="54"/>
      <c r="FK270" s="54"/>
      <c r="FL270" s="54"/>
      <c r="FM270" s="54"/>
      <c r="FN270" s="54"/>
      <c r="FO270" s="54"/>
      <c r="FP270" s="54"/>
      <c r="FQ270" s="54"/>
      <c r="FR270" s="54"/>
      <c r="FS270" s="54"/>
      <c r="FT270" s="54"/>
      <c r="FU270" s="54"/>
      <c r="FV270" s="54"/>
      <c r="FW270" s="54"/>
      <c r="FX270" s="54"/>
      <c r="FY270" s="54"/>
      <c r="FZ270" s="54"/>
      <c r="GA270" s="54"/>
      <c r="GB270" s="54"/>
      <c r="GC270" s="54"/>
      <c r="GD270" s="54"/>
      <c r="GE270" s="54"/>
      <c r="GF270" s="54"/>
      <c r="GG270" s="54"/>
      <c r="GH270" s="54"/>
      <c r="GI270" s="54"/>
      <c r="GJ270" s="54"/>
      <c r="GK270" s="54"/>
      <c r="GL270" s="54"/>
      <c r="GM270" s="54"/>
      <c r="GN270" s="54"/>
    </row>
    <row r="271" spans="1:196">
      <c r="A271" s="209"/>
      <c r="B271" s="209"/>
      <c r="C271" s="209"/>
      <c r="D271" s="209"/>
      <c r="E271" s="209"/>
      <c r="F271" s="209"/>
      <c r="G271" s="209"/>
      <c r="H271" s="68" t="s">
        <v>533</v>
      </c>
      <c r="I271" s="69"/>
      <c r="J271" s="69"/>
      <c r="K271" s="487">
        <f>SUM(K3:K270)</f>
        <v>437631560.12</v>
      </c>
      <c r="L271" s="487">
        <f>SUM(L3:L270)</f>
        <v>458029248.56000006</v>
      </c>
      <c r="M271" s="487">
        <f t="shared" si="4"/>
        <v>-20397688.440000057</v>
      </c>
      <c r="N271" s="54"/>
      <c r="O271" s="54"/>
      <c r="P271" s="275"/>
      <c r="Q271" s="54"/>
      <c r="R271" s="54"/>
      <c r="S271" s="54"/>
      <c r="T271" s="54"/>
      <c r="U271" s="54"/>
      <c r="V271" s="54"/>
      <c r="W271" s="54"/>
      <c r="X271" s="54"/>
      <c r="Y271" s="54"/>
      <c r="Z271" s="54"/>
      <c r="AA271" s="54"/>
      <c r="AB271" s="54"/>
      <c r="AC271" s="54"/>
      <c r="AD271" s="54"/>
      <c r="AE271" s="54"/>
      <c r="AF271" s="54"/>
      <c r="AG271" s="54"/>
      <c r="AH271" s="54"/>
      <c r="AI271" s="54"/>
      <c r="AJ271" s="54"/>
      <c r="AK271" s="54"/>
      <c r="AL271" s="54"/>
      <c r="AM271" s="54"/>
      <c r="AN271" s="54"/>
      <c r="AO271" s="54"/>
      <c r="AP271" s="54"/>
      <c r="AQ271" s="54"/>
      <c r="AR271" s="54"/>
      <c r="AS271" s="54"/>
      <c r="AT271" s="54"/>
      <c r="AU271" s="54"/>
      <c r="AV271" s="54"/>
      <c r="AW271" s="54"/>
      <c r="AX271" s="54"/>
      <c r="AY271" s="54"/>
      <c r="AZ271" s="54"/>
      <c r="BA271" s="54"/>
      <c r="BB271" s="54"/>
      <c r="BC271" s="54"/>
      <c r="BD271" s="54"/>
      <c r="BE271" s="54"/>
      <c r="BF271" s="54"/>
      <c r="BG271" s="54"/>
      <c r="BH271" s="54"/>
      <c r="BI271" s="54"/>
      <c r="BJ271" s="54"/>
      <c r="BK271" s="54"/>
      <c r="BL271" s="54"/>
      <c r="BM271" s="54"/>
      <c r="BN271" s="54"/>
      <c r="BO271" s="54"/>
      <c r="BP271" s="54"/>
      <c r="BQ271" s="54"/>
      <c r="BR271" s="54"/>
      <c r="BS271" s="54"/>
      <c r="BT271" s="54"/>
      <c r="BU271" s="54"/>
      <c r="BV271" s="54"/>
      <c r="BW271" s="54"/>
      <c r="BX271" s="54"/>
      <c r="BY271" s="54"/>
      <c r="BZ271" s="54"/>
      <c r="CA271" s="54"/>
      <c r="CB271" s="54"/>
      <c r="CC271" s="54"/>
      <c r="CD271" s="54"/>
      <c r="CE271" s="54"/>
      <c r="CF271" s="54"/>
      <c r="CG271" s="54"/>
      <c r="CH271" s="54"/>
      <c r="CI271" s="54"/>
      <c r="CJ271" s="54"/>
      <c r="CK271" s="54"/>
      <c r="CL271" s="54"/>
      <c r="CM271" s="54"/>
      <c r="CN271" s="54"/>
      <c r="CO271" s="54"/>
      <c r="CP271" s="54"/>
      <c r="CQ271" s="54"/>
      <c r="CR271" s="54"/>
      <c r="CS271" s="54"/>
      <c r="CT271" s="54"/>
      <c r="CU271" s="54"/>
      <c r="CV271" s="54"/>
      <c r="CW271" s="54"/>
      <c r="CX271" s="54"/>
      <c r="CY271" s="54"/>
      <c r="CZ271" s="54"/>
      <c r="DA271" s="54"/>
      <c r="DB271" s="54"/>
      <c r="DC271" s="54"/>
      <c r="DD271" s="54"/>
      <c r="DE271" s="54"/>
      <c r="DF271" s="54"/>
      <c r="DG271" s="54"/>
      <c r="DH271" s="54"/>
      <c r="DI271" s="54"/>
      <c r="DJ271" s="54"/>
      <c r="DK271" s="54"/>
      <c r="DL271" s="54"/>
      <c r="DM271" s="54"/>
      <c r="DN271" s="54"/>
      <c r="DO271" s="54"/>
      <c r="DP271" s="54"/>
      <c r="DQ271" s="54"/>
      <c r="DR271" s="54"/>
      <c r="DS271" s="54"/>
      <c r="DT271" s="54"/>
      <c r="DU271" s="54"/>
      <c r="DV271" s="54"/>
      <c r="DW271" s="54"/>
      <c r="DX271" s="54"/>
      <c r="DY271" s="54"/>
      <c r="DZ271" s="54"/>
      <c r="EA271" s="54"/>
      <c r="EB271" s="54"/>
      <c r="EC271" s="54"/>
      <c r="ED271" s="54"/>
      <c r="EE271" s="54"/>
      <c r="EF271" s="54"/>
      <c r="EG271" s="54"/>
      <c r="EH271" s="54"/>
      <c r="EI271" s="54"/>
      <c r="EJ271" s="54"/>
      <c r="EK271" s="54"/>
      <c r="EL271" s="54"/>
      <c r="EM271" s="54"/>
      <c r="EN271" s="54"/>
      <c r="EO271" s="54"/>
      <c r="EP271" s="54"/>
      <c r="EQ271" s="54"/>
      <c r="ER271" s="54"/>
      <c r="ES271" s="54"/>
      <c r="ET271" s="54"/>
      <c r="EU271" s="54"/>
      <c r="EV271" s="54"/>
      <c r="EW271" s="54"/>
      <c r="EX271" s="54"/>
      <c r="EY271" s="54"/>
      <c r="EZ271" s="54"/>
      <c r="FA271" s="54"/>
      <c r="FB271" s="54"/>
      <c r="FC271" s="54"/>
      <c r="FD271" s="54"/>
      <c r="FE271" s="54"/>
      <c r="FF271" s="54"/>
      <c r="FG271" s="54"/>
      <c r="FH271" s="54"/>
      <c r="FI271" s="54"/>
      <c r="FJ271" s="54"/>
      <c r="FK271" s="54"/>
      <c r="FL271" s="54"/>
      <c r="FM271" s="54"/>
      <c r="FN271" s="54"/>
      <c r="FO271" s="54"/>
      <c r="FP271" s="54"/>
      <c r="FQ271" s="54"/>
      <c r="FR271" s="54"/>
      <c r="FS271" s="54"/>
      <c r="FT271" s="54"/>
      <c r="FU271" s="54"/>
      <c r="FV271" s="54"/>
      <c r="FW271" s="54"/>
      <c r="FX271" s="54"/>
      <c r="FY271" s="54"/>
      <c r="FZ271" s="54"/>
      <c r="GA271" s="54"/>
      <c r="GB271" s="54"/>
      <c r="GC271" s="54"/>
      <c r="GD271" s="54"/>
      <c r="GE271" s="54"/>
      <c r="GF271" s="54"/>
      <c r="GG271" s="54"/>
      <c r="GH271" s="54"/>
      <c r="GI271" s="54"/>
      <c r="GJ271" s="54"/>
      <c r="GK271" s="54"/>
      <c r="GL271" s="54"/>
      <c r="GM271" s="54"/>
      <c r="GN271" s="54"/>
    </row>
    <row r="272" spans="1:196">
      <c r="A272" s="209"/>
      <c r="B272" s="209"/>
      <c r="C272" s="209"/>
      <c r="D272" s="209"/>
      <c r="E272" s="209"/>
      <c r="F272" s="209"/>
      <c r="G272" s="209"/>
      <c r="H272" s="68" t="s">
        <v>534</v>
      </c>
      <c r="I272" s="69"/>
      <c r="J272" s="69"/>
      <c r="K272" s="487">
        <f>+'Alimentazione CE Costi'!L978</f>
        <v>437631560.12281692</v>
      </c>
      <c r="L272" s="487">
        <f>+'Alimentazione CE Costi'!M978</f>
        <v>456596472.36000007</v>
      </c>
      <c r="M272" s="487">
        <f t="shared" si="4"/>
        <v>-18964912.237183154</v>
      </c>
      <c r="N272" s="54"/>
      <c r="O272" s="54"/>
      <c r="P272" s="275"/>
      <c r="Q272" s="54"/>
      <c r="R272" s="54"/>
      <c r="S272" s="54"/>
      <c r="T272" s="54"/>
      <c r="U272" s="54"/>
      <c r="V272" s="54"/>
      <c r="W272" s="54"/>
      <c r="X272" s="54"/>
      <c r="Y272" s="54"/>
      <c r="Z272" s="54"/>
      <c r="AA272" s="54"/>
      <c r="AB272" s="54"/>
      <c r="AC272" s="54"/>
      <c r="AD272" s="54"/>
      <c r="AE272" s="54"/>
      <c r="AF272" s="54"/>
      <c r="AG272" s="54"/>
      <c r="AH272" s="54"/>
      <c r="AI272" s="54"/>
      <c r="AJ272" s="54"/>
      <c r="AK272" s="54"/>
      <c r="AL272" s="54"/>
      <c r="AM272" s="54"/>
      <c r="AN272" s="54"/>
      <c r="AO272" s="54"/>
      <c r="AP272" s="54"/>
      <c r="AQ272" s="54"/>
      <c r="AR272" s="54"/>
      <c r="AS272" s="54"/>
      <c r="AT272" s="54"/>
      <c r="AU272" s="54"/>
      <c r="AV272" s="54"/>
      <c r="AW272" s="54"/>
      <c r="AX272" s="54"/>
      <c r="AY272" s="54"/>
      <c r="AZ272" s="54"/>
      <c r="BA272" s="54"/>
      <c r="BB272" s="54"/>
      <c r="BC272" s="54"/>
      <c r="BD272" s="54"/>
      <c r="BE272" s="54"/>
      <c r="BF272" s="54"/>
      <c r="BG272" s="54"/>
      <c r="BH272" s="54"/>
      <c r="BI272" s="54"/>
      <c r="BJ272" s="54"/>
      <c r="BK272" s="54"/>
      <c r="BL272" s="54"/>
      <c r="BM272" s="54"/>
      <c r="BN272" s="54"/>
      <c r="BO272" s="54"/>
      <c r="BP272" s="54"/>
      <c r="BQ272" s="54"/>
      <c r="BR272" s="54"/>
      <c r="BS272" s="54"/>
      <c r="BT272" s="54"/>
      <c r="BU272" s="54"/>
      <c r="BV272" s="54"/>
      <c r="BW272" s="54"/>
      <c r="BX272" s="54"/>
      <c r="BY272" s="54"/>
      <c r="BZ272" s="54"/>
      <c r="CA272" s="54"/>
      <c r="CB272" s="54"/>
      <c r="CC272" s="54"/>
      <c r="CD272" s="54"/>
      <c r="CE272" s="54"/>
      <c r="CF272" s="54"/>
      <c r="CG272" s="54"/>
      <c r="CH272" s="54"/>
      <c r="CI272" s="54"/>
      <c r="CJ272" s="54"/>
      <c r="CK272" s="54"/>
      <c r="CL272" s="54"/>
      <c r="CM272" s="54"/>
      <c r="CN272" s="54"/>
      <c r="CO272" s="54"/>
      <c r="CP272" s="54"/>
      <c r="CQ272" s="54"/>
      <c r="CR272" s="54"/>
      <c r="CS272" s="54"/>
      <c r="CT272" s="54"/>
      <c r="CU272" s="54"/>
      <c r="CV272" s="54"/>
      <c r="CW272" s="54"/>
      <c r="CX272" s="54"/>
      <c r="CY272" s="54"/>
      <c r="CZ272" s="54"/>
      <c r="DA272" s="54"/>
      <c r="DB272" s="54"/>
      <c r="DC272" s="54"/>
      <c r="DD272" s="54"/>
      <c r="DE272" s="54"/>
      <c r="DF272" s="54"/>
      <c r="DG272" s="54"/>
      <c r="DH272" s="54"/>
      <c r="DI272" s="54"/>
      <c r="DJ272" s="54"/>
      <c r="DK272" s="54"/>
      <c r="DL272" s="54"/>
      <c r="DM272" s="54"/>
      <c r="DN272" s="54"/>
      <c r="DO272" s="54"/>
      <c r="DP272" s="54"/>
      <c r="DQ272" s="54"/>
      <c r="DR272" s="54"/>
      <c r="DS272" s="54"/>
      <c r="DT272" s="54"/>
      <c r="DU272" s="54"/>
      <c r="DV272" s="54"/>
      <c r="DW272" s="54"/>
      <c r="DX272" s="54"/>
      <c r="DY272" s="54"/>
      <c r="DZ272" s="54"/>
      <c r="EA272" s="54"/>
      <c r="EB272" s="54"/>
      <c r="EC272" s="54"/>
      <c r="ED272" s="54"/>
      <c r="EE272" s="54"/>
      <c r="EF272" s="54"/>
      <c r="EG272" s="54"/>
      <c r="EH272" s="54"/>
      <c r="EI272" s="54"/>
      <c r="EJ272" s="54"/>
      <c r="EK272" s="54"/>
      <c r="EL272" s="54"/>
      <c r="EM272" s="54"/>
      <c r="EN272" s="54"/>
      <c r="EO272" s="54"/>
      <c r="EP272" s="54"/>
      <c r="EQ272" s="54"/>
      <c r="ER272" s="54"/>
      <c r="ES272" s="54"/>
      <c r="ET272" s="54"/>
      <c r="EU272" s="54"/>
      <c r="EV272" s="54"/>
      <c r="EW272" s="54"/>
      <c r="EX272" s="54"/>
      <c r="EY272" s="54"/>
      <c r="EZ272" s="54"/>
      <c r="FA272" s="54"/>
      <c r="FB272" s="54"/>
      <c r="FC272" s="54"/>
      <c r="FD272" s="54"/>
      <c r="FE272" s="54"/>
      <c r="FF272" s="54"/>
      <c r="FG272" s="54"/>
      <c r="FH272" s="54"/>
      <c r="FI272" s="54"/>
      <c r="FJ272" s="54"/>
      <c r="FK272" s="54"/>
      <c r="FL272" s="54"/>
      <c r="FM272" s="54"/>
      <c r="FN272" s="54"/>
      <c r="FO272" s="54"/>
      <c r="FP272" s="54"/>
      <c r="FQ272" s="54"/>
      <c r="FR272" s="54"/>
      <c r="FS272" s="54"/>
      <c r="FT272" s="54"/>
      <c r="FU272" s="54"/>
      <c r="FV272" s="54"/>
      <c r="FW272" s="54"/>
      <c r="FX272" s="54"/>
      <c r="FY272" s="54"/>
      <c r="FZ272" s="54"/>
      <c r="GA272" s="54"/>
      <c r="GB272" s="54"/>
      <c r="GC272" s="54"/>
      <c r="GD272" s="54"/>
      <c r="GE272" s="54"/>
      <c r="GF272" s="54"/>
      <c r="GG272" s="54"/>
      <c r="GH272" s="54"/>
      <c r="GI272" s="54"/>
      <c r="GJ272" s="54"/>
      <c r="GK272" s="54"/>
      <c r="GL272" s="54"/>
      <c r="GM272" s="54"/>
      <c r="GN272" s="54"/>
    </row>
    <row r="273" spans="1:196">
      <c r="A273" s="209"/>
      <c r="B273" s="209"/>
      <c r="C273" s="209"/>
      <c r="D273" s="209"/>
      <c r="E273" s="209"/>
      <c r="F273" s="209"/>
      <c r="G273" s="209"/>
      <c r="H273" s="68" t="s">
        <v>535</v>
      </c>
      <c r="I273" s="69"/>
      <c r="J273" s="69"/>
      <c r="K273" s="487">
        <f>+K271-K272</f>
        <v>-2.8169155120849609E-3</v>
      </c>
      <c r="L273" s="487">
        <f t="shared" ref="L273" si="5">+L271-L272</f>
        <v>1432776.1999999881</v>
      </c>
      <c r="M273" s="487">
        <f t="shared" si="4"/>
        <v>-1432776.2028169036</v>
      </c>
      <c r="N273" s="54"/>
      <c r="O273" s="54"/>
      <c r="P273" s="275"/>
      <c r="Q273" s="54"/>
      <c r="R273" s="54"/>
      <c r="S273" s="54"/>
      <c r="T273" s="54"/>
      <c r="U273" s="54"/>
      <c r="V273" s="54"/>
      <c r="W273" s="54"/>
      <c r="X273" s="54"/>
      <c r="Y273" s="54"/>
      <c r="Z273" s="54"/>
      <c r="AA273" s="54"/>
      <c r="AB273" s="54"/>
      <c r="AC273" s="54"/>
      <c r="AD273" s="54"/>
      <c r="AE273" s="54"/>
      <c r="AF273" s="54"/>
      <c r="AG273" s="54"/>
      <c r="AH273" s="54"/>
      <c r="AI273" s="54"/>
      <c r="AJ273" s="54"/>
      <c r="AK273" s="54"/>
      <c r="AL273" s="54"/>
      <c r="AM273" s="54"/>
      <c r="AN273" s="54"/>
      <c r="AO273" s="54"/>
      <c r="AP273" s="54"/>
      <c r="AQ273" s="54"/>
      <c r="AR273" s="54"/>
      <c r="AS273" s="54"/>
      <c r="AT273" s="54"/>
      <c r="AU273" s="54"/>
      <c r="AV273" s="54"/>
      <c r="AW273" s="54"/>
      <c r="AX273" s="54"/>
      <c r="AY273" s="54"/>
      <c r="AZ273" s="54"/>
      <c r="BA273" s="54"/>
      <c r="BB273" s="54"/>
      <c r="BC273" s="54"/>
      <c r="BD273" s="54"/>
      <c r="BE273" s="54"/>
      <c r="BF273" s="54"/>
      <c r="BG273" s="54"/>
      <c r="BH273" s="54"/>
      <c r="BI273" s="54"/>
      <c r="BJ273" s="54"/>
      <c r="BK273" s="54"/>
      <c r="BL273" s="54"/>
      <c r="BM273" s="54"/>
      <c r="BN273" s="54"/>
      <c r="BO273" s="54"/>
      <c r="BP273" s="54"/>
      <c r="BQ273" s="54"/>
      <c r="BR273" s="54"/>
      <c r="BS273" s="54"/>
      <c r="BT273" s="54"/>
      <c r="BU273" s="54"/>
      <c r="BV273" s="54"/>
      <c r="BW273" s="54"/>
      <c r="BX273" s="54"/>
      <c r="BY273" s="54"/>
      <c r="BZ273" s="54"/>
      <c r="CA273" s="54"/>
      <c r="CB273" s="54"/>
      <c r="CC273" s="54"/>
      <c r="CD273" s="54"/>
      <c r="CE273" s="54"/>
      <c r="CF273" s="54"/>
      <c r="CG273" s="54"/>
      <c r="CH273" s="54"/>
      <c r="CI273" s="54"/>
      <c r="CJ273" s="54"/>
      <c r="CK273" s="54"/>
      <c r="CL273" s="54"/>
      <c r="CM273" s="54"/>
      <c r="CN273" s="54"/>
      <c r="CO273" s="54"/>
      <c r="CP273" s="54"/>
      <c r="CQ273" s="54"/>
      <c r="CR273" s="54"/>
      <c r="CS273" s="54"/>
      <c r="CT273" s="54"/>
      <c r="CU273" s="54"/>
      <c r="CV273" s="54"/>
      <c r="CW273" s="54"/>
      <c r="CX273" s="54"/>
      <c r="CY273" s="54"/>
      <c r="CZ273" s="54"/>
      <c r="DA273" s="54"/>
      <c r="DB273" s="54"/>
      <c r="DC273" s="54"/>
      <c r="DD273" s="54"/>
      <c r="DE273" s="54"/>
      <c r="DF273" s="54"/>
      <c r="DG273" s="54"/>
      <c r="DH273" s="54"/>
      <c r="DI273" s="54"/>
      <c r="DJ273" s="54"/>
      <c r="DK273" s="54"/>
      <c r="DL273" s="54"/>
      <c r="DM273" s="54"/>
      <c r="DN273" s="54"/>
      <c r="DO273" s="54"/>
      <c r="DP273" s="54"/>
      <c r="DQ273" s="54"/>
      <c r="DR273" s="54"/>
      <c r="DS273" s="54"/>
      <c r="DT273" s="54"/>
      <c r="DU273" s="54"/>
      <c r="DV273" s="54"/>
      <c r="DW273" s="54"/>
      <c r="DX273" s="54"/>
      <c r="DY273" s="54"/>
      <c r="DZ273" s="54"/>
      <c r="EA273" s="54"/>
      <c r="EB273" s="54"/>
      <c r="EC273" s="54"/>
      <c r="ED273" s="54"/>
      <c r="EE273" s="54"/>
      <c r="EF273" s="54"/>
      <c r="EG273" s="54"/>
      <c r="EH273" s="54"/>
      <c r="EI273" s="54"/>
      <c r="EJ273" s="54"/>
      <c r="EK273" s="54"/>
      <c r="EL273" s="54"/>
      <c r="EM273" s="54"/>
      <c r="EN273" s="54"/>
      <c r="EO273" s="54"/>
      <c r="EP273" s="54"/>
      <c r="EQ273" s="54"/>
      <c r="ER273" s="54"/>
      <c r="ES273" s="54"/>
      <c r="ET273" s="54"/>
      <c r="EU273" s="54"/>
      <c r="EV273" s="54"/>
      <c r="EW273" s="54"/>
      <c r="EX273" s="54"/>
      <c r="EY273" s="54"/>
      <c r="EZ273" s="54"/>
      <c r="FA273" s="54"/>
      <c r="FB273" s="54"/>
      <c r="FC273" s="54"/>
      <c r="FD273" s="54"/>
      <c r="FE273" s="54"/>
      <c r="FF273" s="54"/>
      <c r="FG273" s="54"/>
      <c r="FH273" s="54"/>
      <c r="FI273" s="54"/>
      <c r="FJ273" s="54"/>
      <c r="FK273" s="54"/>
      <c r="FL273" s="54"/>
      <c r="FM273" s="54"/>
      <c r="FN273" s="54"/>
      <c r="FO273" s="54"/>
      <c r="FP273" s="54"/>
      <c r="FQ273" s="54"/>
      <c r="FR273" s="54"/>
      <c r="FS273" s="54"/>
      <c r="FT273" s="54"/>
      <c r="FU273" s="54"/>
      <c r="FV273" s="54"/>
      <c r="FW273" s="54"/>
      <c r="FX273" s="54"/>
      <c r="FY273" s="54"/>
      <c r="FZ273" s="54"/>
      <c r="GA273" s="54"/>
      <c r="GB273" s="54"/>
      <c r="GC273" s="54"/>
      <c r="GD273" s="54"/>
      <c r="GE273" s="54"/>
      <c r="GF273" s="54"/>
      <c r="GG273" s="54"/>
      <c r="GH273" s="54"/>
      <c r="GI273" s="54"/>
      <c r="GJ273" s="54"/>
      <c r="GK273" s="54"/>
      <c r="GL273" s="54"/>
      <c r="GM273" s="54"/>
      <c r="GN273" s="54"/>
    </row>
    <row r="274" spans="1:196">
      <c r="A274" s="209"/>
      <c r="B274" s="209"/>
      <c r="C274" s="209"/>
      <c r="D274" s="209"/>
      <c r="E274" s="209"/>
      <c r="F274" s="209"/>
      <c r="G274" s="209"/>
      <c r="H274" s="68"/>
      <c r="I274" s="69"/>
      <c r="J274" s="69"/>
      <c r="K274" s="214"/>
      <c r="L274" s="214"/>
      <c r="M274" s="214"/>
      <c r="N274" s="54"/>
      <c r="O274" s="54"/>
      <c r="P274" s="275"/>
      <c r="Q274" s="54"/>
      <c r="R274" s="54"/>
      <c r="S274" s="54"/>
      <c r="T274" s="54"/>
      <c r="U274" s="54"/>
      <c r="V274" s="54"/>
      <c r="W274" s="54"/>
      <c r="X274" s="54"/>
      <c r="Y274" s="54"/>
      <c r="Z274" s="54"/>
      <c r="AA274" s="54"/>
      <c r="AB274" s="54"/>
      <c r="AC274" s="54"/>
      <c r="AD274" s="54"/>
      <c r="AE274" s="54"/>
      <c r="AF274" s="54"/>
      <c r="AG274" s="54"/>
      <c r="AH274" s="54"/>
      <c r="AI274" s="54"/>
      <c r="AJ274" s="54"/>
      <c r="AK274" s="54"/>
      <c r="AL274" s="54"/>
      <c r="AM274" s="54"/>
      <c r="AN274" s="54"/>
      <c r="AO274" s="54"/>
      <c r="AP274" s="54"/>
      <c r="AQ274" s="54"/>
      <c r="AR274" s="54"/>
      <c r="AS274" s="54"/>
      <c r="AT274" s="54"/>
      <c r="AU274" s="54"/>
      <c r="AV274" s="54"/>
      <c r="AW274" s="54"/>
      <c r="AX274" s="54"/>
      <c r="AY274" s="54"/>
      <c r="AZ274" s="54"/>
      <c r="BA274" s="54"/>
      <c r="BB274" s="54"/>
      <c r="BC274" s="54"/>
      <c r="BD274" s="54"/>
      <c r="BE274" s="54"/>
      <c r="BF274" s="54"/>
      <c r="BG274" s="54"/>
      <c r="BH274" s="54"/>
      <c r="BI274" s="54"/>
      <c r="BJ274" s="54"/>
      <c r="BK274" s="54"/>
      <c r="BL274" s="54"/>
      <c r="BM274" s="54"/>
      <c r="BN274" s="54"/>
      <c r="BO274" s="54"/>
      <c r="BP274" s="54"/>
      <c r="BQ274" s="54"/>
      <c r="BR274" s="54"/>
      <c r="BS274" s="54"/>
      <c r="BT274" s="54"/>
      <c r="BU274" s="54"/>
      <c r="BV274" s="54"/>
      <c r="BW274" s="54"/>
      <c r="BX274" s="54"/>
      <c r="BY274" s="54"/>
      <c r="BZ274" s="54"/>
      <c r="CA274" s="54"/>
      <c r="CB274" s="54"/>
      <c r="CC274" s="54"/>
      <c r="CD274" s="54"/>
      <c r="CE274" s="54"/>
      <c r="CF274" s="54"/>
      <c r="CG274" s="54"/>
      <c r="CH274" s="54"/>
      <c r="CI274" s="54"/>
      <c r="CJ274" s="54"/>
      <c r="CK274" s="54"/>
      <c r="CL274" s="54"/>
      <c r="CM274" s="54"/>
      <c r="CN274" s="54"/>
      <c r="CO274" s="54"/>
      <c r="CP274" s="54"/>
      <c r="CQ274" s="54"/>
      <c r="CR274" s="54"/>
      <c r="CS274" s="54"/>
      <c r="CT274" s="54"/>
      <c r="CU274" s="54"/>
      <c r="CV274" s="54"/>
      <c r="CW274" s="54"/>
      <c r="CX274" s="54"/>
      <c r="CY274" s="54"/>
      <c r="CZ274" s="54"/>
      <c r="DA274" s="54"/>
      <c r="DB274" s="54"/>
      <c r="DC274" s="54"/>
      <c r="DD274" s="54"/>
      <c r="DE274" s="54"/>
      <c r="DF274" s="54"/>
      <c r="DG274" s="54"/>
      <c r="DH274" s="54"/>
      <c r="DI274" s="54"/>
      <c r="DJ274" s="54"/>
      <c r="DK274" s="54"/>
      <c r="DL274" s="54"/>
      <c r="DM274" s="54"/>
      <c r="DN274" s="54"/>
      <c r="DO274" s="54"/>
      <c r="DP274" s="54"/>
      <c r="DQ274" s="54"/>
      <c r="DR274" s="54"/>
      <c r="DS274" s="54"/>
      <c r="DT274" s="54"/>
      <c r="DU274" s="54"/>
      <c r="DV274" s="54"/>
      <c r="DW274" s="54"/>
      <c r="DX274" s="54"/>
      <c r="DY274" s="54"/>
      <c r="DZ274" s="54"/>
      <c r="EA274" s="54"/>
      <c r="EB274" s="54"/>
      <c r="EC274" s="54"/>
      <c r="ED274" s="54"/>
      <c r="EE274" s="54"/>
      <c r="EF274" s="54"/>
      <c r="EG274" s="54"/>
      <c r="EH274" s="54"/>
      <c r="EI274" s="54"/>
      <c r="EJ274" s="54"/>
      <c r="EK274" s="54"/>
      <c r="EL274" s="54"/>
      <c r="EM274" s="54"/>
      <c r="EN274" s="54"/>
      <c r="EO274" s="54"/>
      <c r="EP274" s="54"/>
      <c r="EQ274" s="54"/>
      <c r="ER274" s="54"/>
      <c r="ES274" s="54"/>
      <c r="ET274" s="54"/>
      <c r="EU274" s="54"/>
      <c r="EV274" s="54"/>
      <c r="EW274" s="54"/>
      <c r="EX274" s="54"/>
      <c r="EY274" s="54"/>
      <c r="EZ274" s="54"/>
      <c r="FA274" s="54"/>
      <c r="FB274" s="54"/>
      <c r="FC274" s="54"/>
      <c r="FD274" s="54"/>
      <c r="FE274" s="54"/>
      <c r="FF274" s="54"/>
      <c r="FG274" s="54"/>
      <c r="FH274" s="54"/>
      <c r="FI274" s="54"/>
      <c r="FJ274" s="54"/>
      <c r="FK274" s="54"/>
      <c r="FL274" s="54"/>
      <c r="FM274" s="54"/>
      <c r="FN274" s="54"/>
      <c r="FO274" s="54"/>
      <c r="FP274" s="54"/>
      <c r="FQ274" s="54"/>
      <c r="FR274" s="54"/>
      <c r="FS274" s="54"/>
      <c r="FT274" s="54"/>
      <c r="FU274" s="54"/>
      <c r="FV274" s="54"/>
      <c r="FW274" s="54"/>
      <c r="FX274" s="54"/>
      <c r="FY274" s="54"/>
      <c r="FZ274" s="54"/>
      <c r="GA274" s="54"/>
      <c r="GB274" s="54"/>
      <c r="GC274" s="54"/>
      <c r="GD274" s="54"/>
      <c r="GE274" s="54"/>
      <c r="GF274" s="54"/>
      <c r="GG274" s="54"/>
      <c r="GH274" s="54"/>
      <c r="GI274" s="54"/>
      <c r="GJ274" s="54"/>
      <c r="GK274" s="54"/>
      <c r="GL274" s="54"/>
      <c r="GM274" s="54"/>
      <c r="GN274" s="54"/>
    </row>
    <row r="275" spans="1:196">
      <c r="A275" s="209"/>
      <c r="B275" s="209"/>
      <c r="C275" s="209"/>
      <c r="D275" s="209"/>
      <c r="E275" s="209"/>
      <c r="F275" s="209"/>
      <c r="G275" s="209"/>
      <c r="H275" s="68"/>
      <c r="I275" s="69"/>
      <c r="J275" s="69"/>
      <c r="K275" s="255"/>
      <c r="L275" s="255"/>
      <c r="M275" s="255"/>
      <c r="N275" s="54"/>
      <c r="O275" s="54"/>
      <c r="P275" s="275"/>
      <c r="Q275" s="54"/>
      <c r="R275" s="54"/>
      <c r="S275" s="54"/>
      <c r="T275" s="54"/>
      <c r="U275" s="54"/>
      <c r="V275" s="54"/>
      <c r="W275" s="54"/>
      <c r="X275" s="54"/>
      <c r="Y275" s="54"/>
      <c r="Z275" s="54"/>
      <c r="AA275" s="54"/>
      <c r="AB275" s="54"/>
      <c r="AC275" s="54"/>
      <c r="AD275" s="54"/>
      <c r="AE275" s="54"/>
      <c r="AF275" s="54"/>
      <c r="AG275" s="54"/>
      <c r="AH275" s="54"/>
      <c r="AI275" s="54"/>
      <c r="AJ275" s="54"/>
      <c r="AK275" s="54"/>
      <c r="AL275" s="54"/>
      <c r="AM275" s="54"/>
      <c r="AN275" s="54"/>
      <c r="AO275" s="54"/>
      <c r="AP275" s="54"/>
      <c r="AQ275" s="54"/>
      <c r="AR275" s="54"/>
      <c r="AS275" s="54"/>
      <c r="AT275" s="54"/>
      <c r="AU275" s="54"/>
      <c r="AV275" s="54"/>
      <c r="AW275" s="54"/>
      <c r="AX275" s="54"/>
      <c r="AY275" s="54"/>
      <c r="AZ275" s="54"/>
      <c r="BA275" s="54"/>
      <c r="BB275" s="54"/>
      <c r="BC275" s="54"/>
      <c r="BD275" s="54"/>
      <c r="BE275" s="54"/>
      <c r="BF275" s="54"/>
      <c r="BG275" s="54"/>
      <c r="BH275" s="54"/>
      <c r="BI275" s="54"/>
      <c r="BJ275" s="54"/>
      <c r="BK275" s="54"/>
      <c r="BL275" s="54"/>
      <c r="BM275" s="54"/>
      <c r="BN275" s="54"/>
      <c r="BO275" s="54"/>
      <c r="BP275" s="54"/>
      <c r="BQ275" s="54"/>
      <c r="BR275" s="54"/>
      <c r="BS275" s="54"/>
      <c r="BT275" s="54"/>
      <c r="BU275" s="54"/>
      <c r="BV275" s="54"/>
      <c r="BW275" s="54"/>
      <c r="BX275" s="54"/>
      <c r="BY275" s="54"/>
      <c r="BZ275" s="54"/>
      <c r="CA275" s="54"/>
      <c r="CB275" s="54"/>
      <c r="CC275" s="54"/>
      <c r="CD275" s="54"/>
      <c r="CE275" s="54"/>
      <c r="CF275" s="54"/>
      <c r="CG275" s="54"/>
      <c r="CH275" s="54"/>
      <c r="CI275" s="54"/>
      <c r="CJ275" s="54"/>
      <c r="CK275" s="54"/>
      <c r="CL275" s="54"/>
      <c r="CM275" s="54"/>
      <c r="CN275" s="54"/>
      <c r="CO275" s="54"/>
      <c r="CP275" s="54"/>
      <c r="CQ275" s="54"/>
      <c r="CR275" s="54"/>
      <c r="CS275" s="54"/>
      <c r="CT275" s="54"/>
      <c r="CU275" s="54"/>
      <c r="CV275" s="54"/>
      <c r="CW275" s="54"/>
      <c r="CX275" s="54"/>
      <c r="CY275" s="54"/>
      <c r="CZ275" s="54"/>
      <c r="DA275" s="54"/>
      <c r="DB275" s="54"/>
      <c r="DC275" s="54"/>
      <c r="DD275" s="54"/>
      <c r="DE275" s="54"/>
      <c r="DF275" s="54"/>
      <c r="DG275" s="54"/>
      <c r="DH275" s="54"/>
      <c r="DI275" s="54"/>
      <c r="DJ275" s="54"/>
      <c r="DK275" s="54"/>
      <c r="DL275" s="54"/>
      <c r="DM275" s="54"/>
      <c r="DN275" s="54"/>
      <c r="DO275" s="54"/>
      <c r="DP275" s="54"/>
      <c r="DQ275" s="54"/>
      <c r="DR275" s="54"/>
      <c r="DS275" s="54"/>
      <c r="DT275" s="54"/>
      <c r="DU275" s="54"/>
      <c r="DV275" s="54"/>
      <c r="DW275" s="54"/>
      <c r="DX275" s="54"/>
      <c r="DY275" s="54"/>
      <c r="DZ275" s="54"/>
      <c r="EA275" s="54"/>
      <c r="EB275" s="54"/>
      <c r="EC275" s="54"/>
      <c r="ED275" s="54"/>
      <c r="EE275" s="54"/>
      <c r="EF275" s="54"/>
      <c r="EG275" s="54"/>
      <c r="EH275" s="54"/>
      <c r="EI275" s="54"/>
      <c r="EJ275" s="54"/>
      <c r="EK275" s="54"/>
      <c r="EL275" s="54"/>
      <c r="EM275" s="54"/>
      <c r="EN275" s="54"/>
      <c r="EO275" s="54"/>
      <c r="EP275" s="54"/>
      <c r="EQ275" s="54"/>
      <c r="ER275" s="54"/>
      <c r="ES275" s="54"/>
      <c r="ET275" s="54"/>
      <c r="EU275" s="54"/>
      <c r="EV275" s="54"/>
      <c r="EW275" s="54"/>
      <c r="EX275" s="54"/>
      <c r="EY275" s="54"/>
      <c r="EZ275" s="54"/>
      <c r="FA275" s="54"/>
      <c r="FB275" s="54"/>
      <c r="FC275" s="54"/>
      <c r="FD275" s="54"/>
      <c r="FE275" s="54"/>
      <c r="FF275" s="54"/>
      <c r="FG275" s="54"/>
      <c r="FH275" s="54"/>
      <c r="FI275" s="54"/>
      <c r="FJ275" s="54"/>
      <c r="FK275" s="54"/>
      <c r="FL275" s="54"/>
      <c r="FM275" s="54"/>
      <c r="FN275" s="54"/>
      <c r="FO275" s="54"/>
      <c r="FP275" s="54"/>
      <c r="FQ275" s="54"/>
      <c r="FR275" s="54"/>
      <c r="FS275" s="54"/>
      <c r="FT275" s="54"/>
      <c r="FU275" s="54"/>
      <c r="FV275" s="54"/>
      <c r="FW275" s="54"/>
      <c r="FX275" s="54"/>
      <c r="FY275" s="54"/>
      <c r="FZ275" s="54"/>
      <c r="GA275" s="54"/>
      <c r="GB275" s="54"/>
      <c r="GC275" s="54"/>
      <c r="GD275" s="54"/>
      <c r="GE275" s="54"/>
      <c r="GF275" s="54"/>
      <c r="GG275" s="54"/>
      <c r="GH275" s="54"/>
      <c r="GI275" s="54"/>
      <c r="GJ275" s="54"/>
      <c r="GK275" s="54"/>
      <c r="GL275" s="54"/>
      <c r="GM275" s="54"/>
      <c r="GN275" s="54"/>
    </row>
    <row r="276" spans="1:196">
      <c r="A276" s="209"/>
      <c r="B276" s="209"/>
      <c r="C276" s="209"/>
      <c r="D276" s="209"/>
      <c r="E276" s="209"/>
      <c r="F276" s="209"/>
      <c r="G276" s="209"/>
      <c r="H276" s="68"/>
      <c r="I276" s="69"/>
      <c r="J276" s="69"/>
      <c r="K276" s="255"/>
      <c r="L276" s="255"/>
      <c r="M276" s="255"/>
      <c r="N276" s="54"/>
      <c r="O276" s="54"/>
      <c r="P276" s="275"/>
      <c r="Q276" s="54"/>
      <c r="R276" s="54"/>
      <c r="S276" s="54"/>
      <c r="T276" s="54"/>
      <c r="U276" s="54"/>
      <c r="V276" s="54"/>
      <c r="W276" s="54"/>
      <c r="X276" s="54"/>
      <c r="Y276" s="54"/>
      <c r="Z276" s="54"/>
      <c r="AA276" s="54"/>
      <c r="AB276" s="54"/>
      <c r="AC276" s="54"/>
      <c r="AD276" s="54"/>
      <c r="AE276" s="54"/>
      <c r="AF276" s="54"/>
      <c r="AG276" s="54"/>
      <c r="AH276" s="54"/>
      <c r="AI276" s="54"/>
      <c r="AJ276" s="54"/>
      <c r="AK276" s="54"/>
      <c r="AL276" s="54"/>
      <c r="AM276" s="54"/>
      <c r="AN276" s="54"/>
      <c r="AO276" s="54"/>
      <c r="AP276" s="54"/>
      <c r="AQ276" s="54"/>
      <c r="AR276" s="54"/>
      <c r="AS276" s="54"/>
      <c r="AT276" s="54"/>
      <c r="AU276" s="54"/>
      <c r="AV276" s="54"/>
      <c r="AW276" s="54"/>
      <c r="AX276" s="54"/>
      <c r="AY276" s="54"/>
      <c r="AZ276" s="54"/>
      <c r="BA276" s="54"/>
      <c r="BB276" s="54"/>
      <c r="BC276" s="54"/>
      <c r="BD276" s="54"/>
      <c r="BE276" s="54"/>
      <c r="BF276" s="54"/>
      <c r="BG276" s="54"/>
      <c r="BH276" s="54"/>
      <c r="BI276" s="54"/>
      <c r="BJ276" s="54"/>
      <c r="BK276" s="54"/>
      <c r="BL276" s="54"/>
      <c r="BM276" s="54"/>
      <c r="BN276" s="54"/>
      <c r="BO276" s="54"/>
      <c r="BP276" s="54"/>
      <c r="BQ276" s="54"/>
      <c r="BR276" s="54"/>
      <c r="BS276" s="54"/>
      <c r="BT276" s="54"/>
      <c r="BU276" s="54"/>
      <c r="BV276" s="54"/>
      <c r="BW276" s="54"/>
      <c r="BX276" s="54"/>
      <c r="BY276" s="54"/>
      <c r="BZ276" s="54"/>
      <c r="CA276" s="54"/>
      <c r="CB276" s="54"/>
      <c r="CC276" s="54"/>
      <c r="CD276" s="54"/>
      <c r="CE276" s="54"/>
      <c r="CF276" s="54"/>
      <c r="CG276" s="54"/>
      <c r="CH276" s="54"/>
      <c r="CI276" s="54"/>
      <c r="CJ276" s="54"/>
      <c r="CK276" s="54"/>
      <c r="CL276" s="54"/>
      <c r="CM276" s="54"/>
      <c r="CN276" s="54"/>
      <c r="CO276" s="54"/>
      <c r="CP276" s="54"/>
      <c r="CQ276" s="54"/>
      <c r="CR276" s="54"/>
      <c r="CS276" s="54"/>
      <c r="CT276" s="54"/>
      <c r="CU276" s="54"/>
      <c r="CV276" s="54"/>
      <c r="CW276" s="54"/>
      <c r="CX276" s="54"/>
      <c r="CY276" s="54"/>
      <c r="CZ276" s="54"/>
      <c r="DA276" s="54"/>
      <c r="DB276" s="54"/>
      <c r="DC276" s="54"/>
      <c r="DD276" s="54"/>
      <c r="DE276" s="54"/>
      <c r="DF276" s="54"/>
      <c r="DG276" s="54"/>
      <c r="DH276" s="54"/>
      <c r="DI276" s="54"/>
      <c r="DJ276" s="54"/>
      <c r="DK276" s="54"/>
      <c r="DL276" s="54"/>
      <c r="DM276" s="54"/>
      <c r="DN276" s="54"/>
      <c r="DO276" s="54"/>
      <c r="DP276" s="54"/>
      <c r="DQ276" s="54"/>
      <c r="DR276" s="54"/>
      <c r="DS276" s="54"/>
      <c r="DT276" s="54"/>
      <c r="DU276" s="54"/>
      <c r="DV276" s="54"/>
      <c r="DW276" s="54"/>
      <c r="DX276" s="54"/>
      <c r="DY276" s="54"/>
      <c r="DZ276" s="54"/>
      <c r="EA276" s="54"/>
      <c r="EB276" s="54"/>
      <c r="EC276" s="54"/>
      <c r="ED276" s="54"/>
      <c r="EE276" s="54"/>
      <c r="EF276" s="54"/>
      <c r="EG276" s="54"/>
      <c r="EH276" s="54"/>
      <c r="EI276" s="54"/>
      <c r="EJ276" s="54"/>
      <c r="EK276" s="54"/>
      <c r="EL276" s="54"/>
      <c r="EM276" s="54"/>
      <c r="EN276" s="54"/>
      <c r="EO276" s="54"/>
      <c r="EP276" s="54"/>
      <c r="EQ276" s="54"/>
      <c r="ER276" s="54"/>
      <c r="ES276" s="54"/>
      <c r="ET276" s="54"/>
      <c r="EU276" s="54"/>
      <c r="EV276" s="54"/>
      <c r="EW276" s="54"/>
      <c r="EX276" s="54"/>
      <c r="EY276" s="54"/>
      <c r="EZ276" s="54"/>
      <c r="FA276" s="54"/>
      <c r="FB276" s="54"/>
      <c r="FC276" s="54"/>
      <c r="FD276" s="54"/>
      <c r="FE276" s="54"/>
      <c r="FF276" s="54"/>
      <c r="FG276" s="54"/>
      <c r="FH276" s="54"/>
      <c r="FI276" s="54"/>
      <c r="FJ276" s="54"/>
      <c r="FK276" s="54"/>
      <c r="FL276" s="54"/>
      <c r="FM276" s="54"/>
      <c r="FN276" s="54"/>
      <c r="FO276" s="54"/>
      <c r="FP276" s="54"/>
      <c r="FQ276" s="54"/>
      <c r="FR276" s="54"/>
      <c r="FS276" s="54"/>
      <c r="FT276" s="54"/>
      <c r="FU276" s="54"/>
      <c r="FV276" s="54"/>
      <c r="FW276" s="54"/>
      <c r="FX276" s="54"/>
      <c r="FY276" s="54"/>
      <c r="FZ276" s="54"/>
      <c r="GA276" s="54"/>
      <c r="GB276" s="54"/>
      <c r="GC276" s="54"/>
      <c r="GD276" s="54"/>
      <c r="GE276" s="54"/>
      <c r="GF276" s="54"/>
      <c r="GG276" s="54"/>
      <c r="GH276" s="54"/>
      <c r="GI276" s="54"/>
      <c r="GJ276" s="54"/>
      <c r="GK276" s="54"/>
      <c r="GL276" s="54"/>
      <c r="GM276" s="54"/>
      <c r="GN276" s="54"/>
    </row>
    <row r="277" spans="1:196">
      <c r="A277" s="209"/>
      <c r="B277" s="209"/>
      <c r="C277" s="209"/>
      <c r="D277" s="209"/>
      <c r="E277" s="209"/>
      <c r="F277" s="209"/>
      <c r="G277" s="209"/>
      <c r="H277" s="68"/>
      <c r="I277" s="69"/>
      <c r="J277" s="69"/>
      <c r="K277" s="255"/>
      <c r="L277" s="255"/>
      <c r="M277" s="255"/>
      <c r="N277" s="54"/>
      <c r="O277" s="54"/>
      <c r="P277" s="275"/>
      <c r="Q277" s="54"/>
      <c r="R277" s="54"/>
      <c r="S277" s="54"/>
      <c r="T277" s="54"/>
      <c r="U277" s="54"/>
      <c r="V277" s="54"/>
      <c r="W277" s="54"/>
      <c r="X277" s="54"/>
      <c r="Y277" s="54"/>
      <c r="Z277" s="54"/>
      <c r="AA277" s="54"/>
      <c r="AB277" s="54"/>
      <c r="AC277" s="54"/>
      <c r="AD277" s="54"/>
      <c r="AE277" s="54"/>
      <c r="AF277" s="54"/>
      <c r="AG277" s="54"/>
      <c r="AH277" s="54"/>
      <c r="AI277" s="54"/>
      <c r="AJ277" s="54"/>
      <c r="AK277" s="54"/>
      <c r="AL277" s="54"/>
      <c r="AM277" s="54"/>
      <c r="AN277" s="54"/>
      <c r="AO277" s="54"/>
      <c r="AP277" s="54"/>
      <c r="AQ277" s="54"/>
      <c r="AR277" s="54"/>
      <c r="AS277" s="54"/>
      <c r="AT277" s="54"/>
      <c r="AU277" s="54"/>
      <c r="AV277" s="54"/>
      <c r="AW277" s="54"/>
      <c r="AX277" s="54"/>
      <c r="AY277" s="54"/>
      <c r="AZ277" s="54"/>
      <c r="BA277" s="54"/>
      <c r="BB277" s="54"/>
      <c r="BC277" s="54"/>
      <c r="BD277" s="54"/>
      <c r="BE277" s="54"/>
      <c r="BF277" s="54"/>
      <c r="BG277" s="54"/>
      <c r="BH277" s="54"/>
      <c r="BI277" s="54"/>
      <c r="BJ277" s="54"/>
      <c r="BK277" s="54"/>
      <c r="BL277" s="54"/>
      <c r="BM277" s="54"/>
      <c r="BN277" s="54"/>
      <c r="BO277" s="54"/>
      <c r="BP277" s="54"/>
      <c r="BQ277" s="54"/>
      <c r="BR277" s="54"/>
      <c r="BS277" s="54"/>
      <c r="BT277" s="54"/>
      <c r="BU277" s="54"/>
      <c r="BV277" s="54"/>
      <c r="BW277" s="54"/>
      <c r="BX277" s="54"/>
      <c r="BY277" s="54"/>
      <c r="BZ277" s="54"/>
      <c r="CA277" s="54"/>
      <c r="CB277" s="54"/>
      <c r="CC277" s="54"/>
      <c r="CD277" s="54"/>
      <c r="CE277" s="54"/>
      <c r="CF277" s="54"/>
      <c r="CG277" s="54"/>
      <c r="CH277" s="54"/>
      <c r="CI277" s="54"/>
      <c r="CJ277" s="54"/>
      <c r="CK277" s="54"/>
      <c r="CL277" s="54"/>
      <c r="CM277" s="54"/>
      <c r="CN277" s="54"/>
      <c r="CO277" s="54"/>
      <c r="CP277" s="54"/>
      <c r="CQ277" s="54"/>
      <c r="CR277" s="54"/>
      <c r="CS277" s="54"/>
      <c r="CT277" s="54"/>
      <c r="CU277" s="54"/>
      <c r="CV277" s="54"/>
      <c r="CW277" s="54"/>
      <c r="CX277" s="54"/>
      <c r="CY277" s="54"/>
      <c r="CZ277" s="54"/>
      <c r="DA277" s="54"/>
      <c r="DB277" s="54"/>
      <c r="DC277" s="54"/>
      <c r="DD277" s="54"/>
      <c r="DE277" s="54"/>
      <c r="DF277" s="54"/>
      <c r="DG277" s="54"/>
      <c r="DH277" s="54"/>
      <c r="DI277" s="54"/>
      <c r="DJ277" s="54"/>
      <c r="DK277" s="54"/>
      <c r="DL277" s="54"/>
      <c r="DM277" s="54"/>
      <c r="DN277" s="54"/>
      <c r="DO277" s="54"/>
      <c r="DP277" s="54"/>
      <c r="DQ277" s="54"/>
      <c r="DR277" s="54"/>
      <c r="DS277" s="54"/>
      <c r="DT277" s="54"/>
      <c r="DU277" s="54"/>
      <c r="DV277" s="54"/>
      <c r="DW277" s="54"/>
      <c r="DX277" s="54"/>
      <c r="DY277" s="54"/>
      <c r="DZ277" s="54"/>
      <c r="EA277" s="54"/>
      <c r="EB277" s="54"/>
      <c r="EC277" s="54"/>
      <c r="ED277" s="54"/>
      <c r="EE277" s="54"/>
      <c r="EF277" s="54"/>
      <c r="EG277" s="54"/>
      <c r="EH277" s="54"/>
      <c r="EI277" s="54"/>
      <c r="EJ277" s="54"/>
      <c r="EK277" s="54"/>
      <c r="EL277" s="54"/>
      <c r="EM277" s="54"/>
      <c r="EN277" s="54"/>
      <c r="EO277" s="54"/>
      <c r="EP277" s="54"/>
      <c r="EQ277" s="54"/>
      <c r="ER277" s="54"/>
      <c r="ES277" s="54"/>
      <c r="ET277" s="54"/>
      <c r="EU277" s="54"/>
      <c r="EV277" s="54"/>
      <c r="EW277" s="54"/>
      <c r="EX277" s="54"/>
      <c r="EY277" s="54"/>
      <c r="EZ277" s="54"/>
      <c r="FA277" s="54"/>
      <c r="FB277" s="54"/>
      <c r="FC277" s="54"/>
      <c r="FD277" s="54"/>
      <c r="FE277" s="54"/>
      <c r="FF277" s="54"/>
      <c r="FG277" s="54"/>
      <c r="FH277" s="54"/>
      <c r="FI277" s="54"/>
      <c r="FJ277" s="54"/>
      <c r="FK277" s="54"/>
      <c r="FL277" s="54"/>
      <c r="FM277" s="54"/>
      <c r="FN277" s="54"/>
      <c r="FO277" s="54"/>
      <c r="FP277" s="54"/>
      <c r="FQ277" s="54"/>
      <c r="FR277" s="54"/>
      <c r="FS277" s="54"/>
      <c r="FT277" s="54"/>
      <c r="FU277" s="54"/>
      <c r="FV277" s="54"/>
      <c r="FW277" s="54"/>
      <c r="FX277" s="54"/>
      <c r="FY277" s="54"/>
      <c r="FZ277" s="54"/>
      <c r="GA277" s="54"/>
      <c r="GB277" s="54"/>
      <c r="GC277" s="54"/>
      <c r="GD277" s="54"/>
      <c r="GE277" s="54"/>
      <c r="GF277" s="54"/>
      <c r="GG277" s="54"/>
      <c r="GH277" s="54"/>
      <c r="GI277" s="54"/>
      <c r="GJ277" s="54"/>
      <c r="GK277" s="54"/>
      <c r="GL277" s="54"/>
      <c r="GM277" s="54"/>
      <c r="GN277" s="54"/>
    </row>
    <row r="278" spans="1:196">
      <c r="A278" s="209"/>
      <c r="B278" s="209"/>
      <c r="C278" s="209"/>
      <c r="D278" s="209"/>
      <c r="E278" s="209"/>
      <c r="F278" s="209"/>
      <c r="G278" s="209"/>
      <c r="H278" s="68"/>
      <c r="I278" s="69"/>
      <c r="J278" s="69"/>
      <c r="K278" s="255"/>
      <c r="L278" s="255"/>
      <c r="M278" s="255"/>
      <c r="N278" s="54"/>
      <c r="O278" s="54"/>
      <c r="P278" s="275"/>
      <c r="Q278" s="54"/>
      <c r="R278" s="54"/>
      <c r="S278" s="54"/>
      <c r="T278" s="54"/>
      <c r="U278" s="54"/>
      <c r="V278" s="54"/>
      <c r="W278" s="54"/>
      <c r="X278" s="54"/>
      <c r="Y278" s="54"/>
      <c r="Z278" s="54"/>
      <c r="AA278" s="54"/>
      <c r="AB278" s="54"/>
      <c r="AC278" s="54"/>
      <c r="AD278" s="54"/>
      <c r="AE278" s="54"/>
      <c r="AF278" s="54"/>
      <c r="AG278" s="54"/>
      <c r="AH278" s="54"/>
      <c r="AI278" s="54"/>
      <c r="AJ278" s="54"/>
      <c r="AK278" s="54"/>
      <c r="AL278" s="54"/>
      <c r="AM278" s="54"/>
      <c r="AN278" s="54"/>
      <c r="AO278" s="54"/>
      <c r="AP278" s="54"/>
      <c r="AQ278" s="54"/>
      <c r="AR278" s="54"/>
      <c r="AS278" s="54"/>
      <c r="AT278" s="54"/>
      <c r="AU278" s="54"/>
      <c r="AV278" s="54"/>
      <c r="AW278" s="54"/>
      <c r="AX278" s="54"/>
      <c r="AY278" s="54"/>
      <c r="AZ278" s="54"/>
      <c r="BA278" s="54"/>
      <c r="BB278" s="54"/>
      <c r="BC278" s="54"/>
      <c r="BD278" s="54"/>
      <c r="BE278" s="54"/>
      <c r="BF278" s="54"/>
      <c r="BG278" s="54"/>
      <c r="BH278" s="54"/>
      <c r="BI278" s="54"/>
      <c r="BJ278" s="54"/>
      <c r="BK278" s="54"/>
      <c r="BL278" s="54"/>
      <c r="BM278" s="54"/>
      <c r="BN278" s="54"/>
      <c r="BO278" s="54"/>
      <c r="BP278" s="54"/>
      <c r="BQ278" s="54"/>
      <c r="BR278" s="54"/>
      <c r="BS278" s="54"/>
      <c r="BT278" s="54"/>
      <c r="BU278" s="54"/>
      <c r="BV278" s="54"/>
      <c r="BW278" s="54"/>
      <c r="BX278" s="54"/>
      <c r="BY278" s="54"/>
      <c r="BZ278" s="54"/>
      <c r="CA278" s="54"/>
      <c r="CB278" s="54"/>
      <c r="CC278" s="54"/>
      <c r="CD278" s="54"/>
      <c r="CE278" s="54"/>
      <c r="CF278" s="54"/>
      <c r="CG278" s="54"/>
      <c r="CH278" s="54"/>
      <c r="CI278" s="54"/>
      <c r="CJ278" s="54"/>
      <c r="CK278" s="54"/>
      <c r="CL278" s="54"/>
      <c r="CM278" s="54"/>
      <c r="CN278" s="54"/>
      <c r="CO278" s="54"/>
      <c r="CP278" s="54"/>
      <c r="CQ278" s="54"/>
      <c r="CR278" s="54"/>
      <c r="CS278" s="54"/>
      <c r="CT278" s="54"/>
      <c r="CU278" s="54"/>
      <c r="CV278" s="54"/>
      <c r="CW278" s="54"/>
      <c r="CX278" s="54"/>
      <c r="CY278" s="54"/>
      <c r="CZ278" s="54"/>
      <c r="DA278" s="54"/>
      <c r="DB278" s="54"/>
      <c r="DC278" s="54"/>
      <c r="DD278" s="54"/>
      <c r="DE278" s="54"/>
      <c r="DF278" s="54"/>
      <c r="DG278" s="54"/>
      <c r="DH278" s="54"/>
      <c r="DI278" s="54"/>
      <c r="DJ278" s="54"/>
      <c r="DK278" s="54"/>
      <c r="DL278" s="54"/>
      <c r="DM278" s="54"/>
      <c r="DN278" s="54"/>
      <c r="DO278" s="54"/>
      <c r="DP278" s="54"/>
      <c r="DQ278" s="54"/>
      <c r="DR278" s="54"/>
      <c r="DS278" s="54"/>
      <c r="DT278" s="54"/>
      <c r="DU278" s="54"/>
      <c r="DV278" s="54"/>
      <c r="DW278" s="54"/>
      <c r="DX278" s="54"/>
      <c r="DY278" s="54"/>
      <c r="DZ278" s="54"/>
      <c r="EA278" s="54"/>
      <c r="EB278" s="54"/>
      <c r="EC278" s="54"/>
      <c r="ED278" s="54"/>
      <c r="EE278" s="54"/>
      <c r="EF278" s="54"/>
      <c r="EG278" s="54"/>
      <c r="EH278" s="54"/>
      <c r="EI278" s="54"/>
      <c r="EJ278" s="54"/>
      <c r="EK278" s="54"/>
      <c r="EL278" s="54"/>
      <c r="EM278" s="54"/>
      <c r="EN278" s="54"/>
      <c r="EO278" s="54"/>
      <c r="EP278" s="54"/>
      <c r="EQ278" s="54"/>
      <c r="ER278" s="54"/>
      <c r="ES278" s="54"/>
      <c r="ET278" s="54"/>
      <c r="EU278" s="54"/>
      <c r="EV278" s="54"/>
      <c r="EW278" s="54"/>
      <c r="EX278" s="54"/>
      <c r="EY278" s="54"/>
      <c r="EZ278" s="54"/>
      <c r="FA278" s="54"/>
      <c r="FB278" s="54"/>
      <c r="FC278" s="54"/>
      <c r="FD278" s="54"/>
      <c r="FE278" s="54"/>
      <c r="FF278" s="54"/>
      <c r="FG278" s="54"/>
      <c r="FH278" s="54"/>
      <c r="FI278" s="54"/>
      <c r="FJ278" s="54"/>
      <c r="FK278" s="54"/>
      <c r="FL278" s="54"/>
      <c r="FM278" s="54"/>
      <c r="FN278" s="54"/>
      <c r="FO278" s="54"/>
      <c r="FP278" s="54"/>
      <c r="FQ278" s="54"/>
      <c r="FR278" s="54"/>
      <c r="FS278" s="54"/>
      <c r="FT278" s="54"/>
      <c r="FU278" s="54"/>
      <c r="FV278" s="54"/>
      <c r="FW278" s="54"/>
      <c r="FX278" s="54"/>
      <c r="FY278" s="54"/>
      <c r="FZ278" s="54"/>
      <c r="GA278" s="54"/>
      <c r="GB278" s="54"/>
      <c r="GC278" s="54"/>
      <c r="GD278" s="54"/>
      <c r="GE278" s="54"/>
      <c r="GF278" s="54"/>
      <c r="GG278" s="54"/>
      <c r="GH278" s="54"/>
      <c r="GI278" s="54"/>
      <c r="GJ278" s="54"/>
      <c r="GK278" s="54"/>
      <c r="GL278" s="54"/>
      <c r="GM278" s="54"/>
      <c r="GN278" s="54"/>
    </row>
    <row r="279" spans="1:196">
      <c r="A279" s="209"/>
      <c r="B279" s="209"/>
      <c r="C279" s="209"/>
      <c r="D279" s="209"/>
      <c r="E279" s="209"/>
      <c r="F279" s="209"/>
      <c r="G279" s="209"/>
      <c r="H279" s="68"/>
      <c r="I279" s="69"/>
      <c r="J279" s="69"/>
      <c r="K279" s="255"/>
      <c r="L279" s="255"/>
      <c r="M279" s="255"/>
      <c r="N279" s="54"/>
      <c r="O279" s="54"/>
      <c r="P279" s="275"/>
      <c r="Q279" s="54"/>
      <c r="R279" s="54"/>
      <c r="S279" s="54"/>
      <c r="T279" s="54"/>
      <c r="U279" s="54"/>
      <c r="V279" s="54"/>
      <c r="W279" s="54"/>
      <c r="X279" s="54"/>
      <c r="Y279" s="54"/>
      <c r="Z279" s="54"/>
      <c r="AA279" s="54"/>
      <c r="AB279" s="54"/>
      <c r="AC279" s="54"/>
      <c r="AD279" s="54"/>
      <c r="AE279" s="54"/>
      <c r="AF279" s="54"/>
      <c r="AG279" s="54"/>
      <c r="AH279" s="54"/>
      <c r="AI279" s="54"/>
      <c r="AJ279" s="54"/>
      <c r="AK279" s="54"/>
      <c r="AL279" s="54"/>
      <c r="AM279" s="54"/>
      <c r="AN279" s="54"/>
      <c r="AO279" s="54"/>
      <c r="AP279" s="54"/>
      <c r="AQ279" s="54"/>
      <c r="AR279" s="54"/>
      <c r="AS279" s="54"/>
      <c r="AT279" s="54"/>
      <c r="AU279" s="54"/>
      <c r="AV279" s="54"/>
      <c r="AW279" s="54"/>
      <c r="AX279" s="54"/>
      <c r="AY279" s="54"/>
      <c r="AZ279" s="54"/>
      <c r="BA279" s="54"/>
      <c r="BB279" s="54"/>
      <c r="BC279" s="54"/>
      <c r="BD279" s="54"/>
      <c r="BE279" s="54"/>
      <c r="BF279" s="54"/>
      <c r="BG279" s="54"/>
      <c r="BH279" s="54"/>
      <c r="BI279" s="54"/>
      <c r="BJ279" s="54"/>
      <c r="BK279" s="54"/>
      <c r="BL279" s="54"/>
      <c r="BM279" s="54"/>
      <c r="BN279" s="54"/>
      <c r="BO279" s="54"/>
      <c r="BP279" s="54"/>
      <c r="BQ279" s="54"/>
      <c r="BR279" s="54"/>
      <c r="BS279" s="54"/>
      <c r="BT279" s="54"/>
      <c r="BU279" s="54"/>
      <c r="BV279" s="54"/>
      <c r="BW279" s="54"/>
      <c r="BX279" s="54"/>
      <c r="BY279" s="54"/>
      <c r="BZ279" s="54"/>
      <c r="CA279" s="54"/>
      <c r="CB279" s="54"/>
      <c r="CC279" s="54"/>
      <c r="CD279" s="54"/>
      <c r="CE279" s="54"/>
      <c r="CF279" s="54"/>
      <c r="CG279" s="54"/>
      <c r="CH279" s="54"/>
      <c r="CI279" s="54"/>
      <c r="CJ279" s="54"/>
      <c r="CK279" s="54"/>
      <c r="CL279" s="54"/>
      <c r="CM279" s="54"/>
      <c r="CN279" s="54"/>
      <c r="CO279" s="54"/>
      <c r="CP279" s="54"/>
      <c r="CQ279" s="54"/>
      <c r="CR279" s="54"/>
      <c r="CS279" s="54"/>
      <c r="CT279" s="54"/>
      <c r="CU279" s="54"/>
      <c r="CV279" s="54"/>
      <c r="CW279" s="54"/>
      <c r="CX279" s="54"/>
      <c r="CY279" s="54"/>
      <c r="CZ279" s="54"/>
      <c r="DA279" s="54"/>
      <c r="DB279" s="54"/>
      <c r="DC279" s="54"/>
      <c r="DD279" s="54"/>
      <c r="DE279" s="54"/>
      <c r="DF279" s="54"/>
      <c r="DG279" s="54"/>
      <c r="DH279" s="54"/>
      <c r="DI279" s="54"/>
      <c r="DJ279" s="54"/>
      <c r="DK279" s="54"/>
      <c r="DL279" s="54"/>
      <c r="DM279" s="54"/>
      <c r="DN279" s="54"/>
      <c r="DO279" s="54"/>
      <c r="DP279" s="54"/>
      <c r="DQ279" s="54"/>
      <c r="DR279" s="54"/>
      <c r="DS279" s="54"/>
      <c r="DT279" s="54"/>
      <c r="DU279" s="54"/>
      <c r="DV279" s="54"/>
      <c r="DW279" s="54"/>
      <c r="DX279" s="54"/>
      <c r="DY279" s="54"/>
      <c r="DZ279" s="54"/>
      <c r="EA279" s="54"/>
      <c r="EB279" s="54"/>
      <c r="EC279" s="54"/>
      <c r="ED279" s="54"/>
      <c r="EE279" s="54"/>
      <c r="EF279" s="54"/>
      <c r="EG279" s="54"/>
      <c r="EH279" s="54"/>
      <c r="EI279" s="54"/>
      <c r="EJ279" s="54"/>
      <c r="EK279" s="54"/>
      <c r="EL279" s="54"/>
      <c r="EM279" s="54"/>
      <c r="EN279" s="54"/>
      <c r="EO279" s="54"/>
      <c r="EP279" s="54"/>
      <c r="EQ279" s="54"/>
      <c r="ER279" s="54"/>
      <c r="ES279" s="54"/>
      <c r="ET279" s="54"/>
      <c r="EU279" s="54"/>
      <c r="EV279" s="54"/>
      <c r="EW279" s="54"/>
      <c r="EX279" s="54"/>
      <c r="EY279" s="54"/>
      <c r="EZ279" s="54"/>
      <c r="FA279" s="54"/>
      <c r="FB279" s="54"/>
      <c r="FC279" s="54"/>
      <c r="FD279" s="54"/>
      <c r="FE279" s="54"/>
      <c r="FF279" s="54"/>
      <c r="FG279" s="54"/>
      <c r="FH279" s="54"/>
      <c r="FI279" s="54"/>
      <c r="FJ279" s="54"/>
      <c r="FK279" s="54"/>
      <c r="FL279" s="54"/>
      <c r="FM279" s="54"/>
      <c r="FN279" s="54"/>
      <c r="FO279" s="54"/>
      <c r="FP279" s="54"/>
      <c r="FQ279" s="54"/>
      <c r="FR279" s="54"/>
      <c r="FS279" s="54"/>
      <c r="FT279" s="54"/>
      <c r="FU279" s="54"/>
      <c r="FV279" s="54"/>
      <c r="FW279" s="54"/>
      <c r="FX279" s="54"/>
      <c r="FY279" s="54"/>
      <c r="FZ279" s="54"/>
      <c r="GA279" s="54"/>
      <c r="GB279" s="54"/>
      <c r="GC279" s="54"/>
      <c r="GD279" s="54"/>
      <c r="GE279" s="54"/>
      <c r="GF279" s="54"/>
      <c r="GG279" s="54"/>
      <c r="GH279" s="54"/>
      <c r="GI279" s="54"/>
      <c r="GJ279" s="54"/>
      <c r="GK279" s="54"/>
      <c r="GL279" s="54"/>
      <c r="GM279" s="54"/>
      <c r="GN279" s="54"/>
    </row>
    <row r="280" spans="1:196">
      <c r="A280" s="209"/>
      <c r="B280" s="209"/>
      <c r="C280" s="209"/>
      <c r="D280" s="209"/>
      <c r="E280" s="209"/>
      <c r="F280" s="209"/>
      <c r="G280" s="209"/>
      <c r="H280" s="68"/>
      <c r="I280" s="69"/>
      <c r="J280" s="69"/>
      <c r="K280" s="255"/>
      <c r="L280" s="255"/>
      <c r="M280" s="255"/>
      <c r="N280" s="54"/>
      <c r="O280" s="54"/>
      <c r="P280" s="275"/>
      <c r="Q280" s="54"/>
      <c r="R280" s="54"/>
      <c r="S280" s="54"/>
      <c r="T280" s="54"/>
      <c r="U280" s="54"/>
      <c r="V280" s="54"/>
      <c r="W280" s="54"/>
      <c r="X280" s="54"/>
      <c r="Y280" s="54"/>
      <c r="Z280" s="54"/>
      <c r="AA280" s="54"/>
      <c r="AB280" s="54"/>
      <c r="AC280" s="54"/>
      <c r="AD280" s="54"/>
      <c r="AE280" s="54"/>
      <c r="AF280" s="54"/>
      <c r="AG280" s="54"/>
      <c r="AH280" s="54"/>
      <c r="AI280" s="54"/>
      <c r="AJ280" s="54"/>
      <c r="AK280" s="54"/>
      <c r="AL280" s="54"/>
      <c r="AM280" s="54"/>
      <c r="AN280" s="54"/>
      <c r="AO280" s="54"/>
      <c r="AP280" s="54"/>
      <c r="AQ280" s="54"/>
      <c r="AR280" s="54"/>
      <c r="AS280" s="54"/>
      <c r="AT280" s="54"/>
      <c r="AU280" s="54"/>
      <c r="AV280" s="54"/>
      <c r="AW280" s="54"/>
      <c r="AX280" s="54"/>
      <c r="AY280" s="54"/>
      <c r="AZ280" s="54"/>
      <c r="BA280" s="54"/>
      <c r="BB280" s="54"/>
      <c r="BC280" s="54"/>
      <c r="BD280" s="54"/>
      <c r="BE280" s="54"/>
      <c r="BF280" s="54"/>
      <c r="BG280" s="54"/>
      <c r="BH280" s="54"/>
      <c r="BI280" s="54"/>
      <c r="BJ280" s="54"/>
      <c r="BK280" s="54"/>
      <c r="BL280" s="54"/>
      <c r="BM280" s="54"/>
      <c r="BN280" s="54"/>
      <c r="BO280" s="54"/>
      <c r="BP280" s="54"/>
      <c r="BQ280" s="54"/>
      <c r="BR280" s="54"/>
      <c r="BS280" s="54"/>
      <c r="BT280" s="54"/>
      <c r="BU280" s="54"/>
      <c r="BV280" s="54"/>
      <c r="BW280" s="54"/>
      <c r="BX280" s="54"/>
      <c r="BY280" s="54"/>
      <c r="BZ280" s="54"/>
      <c r="CA280" s="54"/>
      <c r="CB280" s="54"/>
      <c r="CC280" s="54"/>
      <c r="CD280" s="54"/>
      <c r="CE280" s="54"/>
      <c r="CF280" s="54"/>
      <c r="CG280" s="54"/>
      <c r="CH280" s="54"/>
      <c r="CI280" s="54"/>
      <c r="CJ280" s="54"/>
      <c r="CK280" s="54"/>
      <c r="CL280" s="54"/>
      <c r="CM280" s="54"/>
      <c r="CN280" s="54"/>
      <c r="CO280" s="54"/>
      <c r="CP280" s="54"/>
      <c r="CQ280" s="54"/>
      <c r="CR280" s="54"/>
      <c r="CS280" s="54"/>
      <c r="CT280" s="54"/>
      <c r="CU280" s="54"/>
      <c r="CV280" s="54"/>
      <c r="CW280" s="54"/>
      <c r="CX280" s="54"/>
      <c r="CY280" s="54"/>
      <c r="CZ280" s="54"/>
      <c r="DA280" s="54"/>
      <c r="DB280" s="54"/>
      <c r="DC280" s="54"/>
      <c r="DD280" s="54"/>
      <c r="DE280" s="54"/>
      <c r="DF280" s="54"/>
      <c r="DG280" s="54"/>
      <c r="DH280" s="54"/>
      <c r="DI280" s="54"/>
      <c r="DJ280" s="54"/>
      <c r="DK280" s="54"/>
      <c r="DL280" s="54"/>
      <c r="DM280" s="54"/>
      <c r="DN280" s="54"/>
      <c r="DO280" s="54"/>
      <c r="DP280" s="54"/>
      <c r="DQ280" s="54"/>
      <c r="DR280" s="54"/>
      <c r="DS280" s="54"/>
      <c r="DT280" s="54"/>
      <c r="DU280" s="54"/>
      <c r="DV280" s="54"/>
      <c r="DW280" s="54"/>
      <c r="DX280" s="54"/>
      <c r="DY280" s="54"/>
      <c r="DZ280" s="54"/>
      <c r="EA280" s="54"/>
      <c r="EB280" s="54"/>
      <c r="EC280" s="54"/>
      <c r="ED280" s="54"/>
      <c r="EE280" s="54"/>
      <c r="EF280" s="54"/>
      <c r="EG280" s="54"/>
      <c r="EH280" s="54"/>
      <c r="EI280" s="54"/>
      <c r="EJ280" s="54"/>
      <c r="EK280" s="54"/>
      <c r="EL280" s="54"/>
      <c r="EM280" s="54"/>
      <c r="EN280" s="54"/>
      <c r="EO280" s="54"/>
      <c r="EP280" s="54"/>
      <c r="EQ280" s="54"/>
      <c r="ER280" s="54"/>
      <c r="ES280" s="54"/>
      <c r="ET280" s="54"/>
      <c r="EU280" s="54"/>
      <c r="EV280" s="54"/>
      <c r="EW280" s="54"/>
      <c r="EX280" s="54"/>
      <c r="EY280" s="54"/>
      <c r="EZ280" s="54"/>
      <c r="FA280" s="54"/>
      <c r="FB280" s="54"/>
      <c r="FC280" s="54"/>
      <c r="FD280" s="54"/>
      <c r="FE280" s="54"/>
      <c r="FF280" s="54"/>
      <c r="FG280" s="54"/>
      <c r="FH280" s="54"/>
      <c r="FI280" s="54"/>
      <c r="FJ280" s="54"/>
      <c r="FK280" s="54"/>
      <c r="FL280" s="54"/>
      <c r="FM280" s="54"/>
      <c r="FN280" s="54"/>
      <c r="FO280" s="54"/>
      <c r="FP280" s="54"/>
      <c r="FQ280" s="54"/>
      <c r="FR280" s="54"/>
      <c r="FS280" s="54"/>
      <c r="FT280" s="54"/>
      <c r="FU280" s="54"/>
      <c r="FV280" s="54"/>
      <c r="FW280" s="54"/>
      <c r="FX280" s="54"/>
      <c r="FY280" s="54"/>
      <c r="FZ280" s="54"/>
      <c r="GA280" s="54"/>
      <c r="GB280" s="54"/>
      <c r="GC280" s="54"/>
      <c r="GD280" s="54"/>
      <c r="GE280" s="54"/>
      <c r="GF280" s="54"/>
      <c r="GG280" s="54"/>
      <c r="GH280" s="54"/>
      <c r="GI280" s="54"/>
      <c r="GJ280" s="54"/>
      <c r="GK280" s="54"/>
      <c r="GL280" s="54"/>
      <c r="GM280" s="54"/>
      <c r="GN280" s="54"/>
    </row>
    <row r="281" spans="1:196">
      <c r="A281" s="209"/>
      <c r="B281" s="209"/>
      <c r="C281" s="209"/>
      <c r="D281" s="209"/>
      <c r="E281" s="209"/>
      <c r="F281" s="209"/>
      <c r="G281" s="209"/>
      <c r="H281" s="68"/>
      <c r="I281" s="69"/>
      <c r="J281" s="69"/>
      <c r="K281" s="255"/>
      <c r="L281" s="255"/>
      <c r="M281" s="255"/>
      <c r="N281" s="54"/>
      <c r="O281" s="54"/>
      <c r="P281" s="275"/>
      <c r="Q281" s="54"/>
      <c r="R281" s="54"/>
      <c r="S281" s="54"/>
      <c r="T281" s="54"/>
      <c r="U281" s="54"/>
      <c r="V281" s="54"/>
      <c r="W281" s="54"/>
      <c r="X281" s="54"/>
      <c r="Y281" s="54"/>
      <c r="Z281" s="54"/>
      <c r="AA281" s="54"/>
      <c r="AB281" s="54"/>
      <c r="AC281" s="54"/>
      <c r="AD281" s="54"/>
      <c r="AE281" s="54"/>
      <c r="AF281" s="54"/>
      <c r="AG281" s="54"/>
      <c r="AH281" s="54"/>
      <c r="AI281" s="54"/>
      <c r="AJ281" s="54"/>
      <c r="AK281" s="54"/>
      <c r="AL281" s="54"/>
      <c r="AM281" s="54"/>
      <c r="AN281" s="54"/>
      <c r="AO281" s="54"/>
      <c r="AP281" s="54"/>
      <c r="AQ281" s="54"/>
      <c r="AR281" s="54"/>
      <c r="AS281" s="54"/>
      <c r="AT281" s="54"/>
      <c r="AU281" s="54"/>
      <c r="AV281" s="54"/>
      <c r="AW281" s="54"/>
      <c r="AX281" s="54"/>
      <c r="AY281" s="54"/>
      <c r="AZ281" s="54"/>
      <c r="BA281" s="54"/>
      <c r="BB281" s="54"/>
      <c r="BC281" s="54"/>
      <c r="BD281" s="54"/>
      <c r="BE281" s="54"/>
      <c r="BF281" s="54"/>
      <c r="BG281" s="54"/>
      <c r="BH281" s="54"/>
      <c r="BI281" s="54"/>
      <c r="BJ281" s="54"/>
      <c r="BK281" s="54"/>
      <c r="BL281" s="54"/>
      <c r="BM281" s="54"/>
      <c r="BN281" s="54"/>
      <c r="BO281" s="54"/>
      <c r="BP281" s="54"/>
      <c r="BQ281" s="54"/>
      <c r="BR281" s="54"/>
      <c r="BS281" s="54"/>
      <c r="BT281" s="54"/>
      <c r="BU281" s="54"/>
      <c r="BV281" s="54"/>
      <c r="BW281" s="54"/>
      <c r="BX281" s="54"/>
      <c r="BY281" s="54"/>
      <c r="BZ281" s="54"/>
      <c r="CA281" s="54"/>
      <c r="CB281" s="54"/>
      <c r="CC281" s="54"/>
      <c r="CD281" s="54"/>
      <c r="CE281" s="54"/>
      <c r="CF281" s="54"/>
      <c r="CG281" s="54"/>
      <c r="CH281" s="54"/>
      <c r="CI281" s="54"/>
      <c r="CJ281" s="54"/>
      <c r="CK281" s="54"/>
      <c r="CL281" s="54"/>
      <c r="CM281" s="54"/>
      <c r="CN281" s="54"/>
      <c r="CO281" s="54"/>
      <c r="CP281" s="54"/>
      <c r="CQ281" s="54"/>
      <c r="CR281" s="54"/>
      <c r="CS281" s="54"/>
      <c r="CT281" s="54"/>
      <c r="CU281" s="54"/>
      <c r="CV281" s="54"/>
      <c r="CW281" s="54"/>
      <c r="CX281" s="54"/>
      <c r="CY281" s="54"/>
      <c r="CZ281" s="54"/>
      <c r="DA281" s="54"/>
      <c r="DB281" s="54"/>
      <c r="DC281" s="54"/>
      <c r="DD281" s="54"/>
      <c r="DE281" s="54"/>
      <c r="DF281" s="54"/>
      <c r="DG281" s="54"/>
      <c r="DH281" s="54"/>
      <c r="DI281" s="54"/>
      <c r="DJ281" s="54"/>
      <c r="DK281" s="54"/>
      <c r="DL281" s="54"/>
      <c r="DM281" s="54"/>
      <c r="DN281" s="54"/>
      <c r="DO281" s="54"/>
      <c r="DP281" s="54"/>
      <c r="DQ281" s="54"/>
      <c r="DR281" s="54"/>
      <c r="DS281" s="54"/>
      <c r="DT281" s="54"/>
      <c r="DU281" s="54"/>
      <c r="DV281" s="54"/>
      <c r="DW281" s="54"/>
      <c r="DX281" s="54"/>
      <c r="DY281" s="54"/>
      <c r="DZ281" s="54"/>
      <c r="EA281" s="54"/>
      <c r="EB281" s="54"/>
      <c r="EC281" s="54"/>
      <c r="ED281" s="54"/>
      <c r="EE281" s="54"/>
      <c r="EF281" s="54"/>
      <c r="EG281" s="54"/>
      <c r="EH281" s="54"/>
      <c r="EI281" s="54"/>
      <c r="EJ281" s="54"/>
      <c r="EK281" s="54"/>
      <c r="EL281" s="54"/>
      <c r="EM281" s="54"/>
      <c r="EN281" s="54"/>
      <c r="EO281" s="54"/>
      <c r="EP281" s="54"/>
      <c r="EQ281" s="54"/>
      <c r="ER281" s="54"/>
      <c r="ES281" s="54"/>
      <c r="ET281" s="54"/>
      <c r="EU281" s="54"/>
      <c r="EV281" s="54"/>
      <c r="EW281" s="54"/>
      <c r="EX281" s="54"/>
      <c r="EY281" s="54"/>
      <c r="EZ281" s="54"/>
      <c r="FA281" s="54"/>
      <c r="FB281" s="54"/>
      <c r="FC281" s="54"/>
      <c r="FD281" s="54"/>
      <c r="FE281" s="54"/>
      <c r="FF281" s="54"/>
      <c r="FG281" s="54"/>
      <c r="FH281" s="54"/>
      <c r="FI281" s="54"/>
      <c r="FJ281" s="54"/>
      <c r="FK281" s="54"/>
      <c r="FL281" s="54"/>
      <c r="FM281" s="54"/>
      <c r="FN281" s="54"/>
      <c r="FO281" s="54"/>
      <c r="FP281" s="54"/>
      <c r="FQ281" s="54"/>
      <c r="FR281" s="54"/>
      <c r="FS281" s="54"/>
      <c r="FT281" s="54"/>
      <c r="FU281" s="54"/>
      <c r="FV281" s="54"/>
      <c r="FW281" s="54"/>
      <c r="FX281" s="54"/>
      <c r="FY281" s="54"/>
      <c r="FZ281" s="54"/>
      <c r="GA281" s="54"/>
      <c r="GB281" s="54"/>
      <c r="GC281" s="54"/>
      <c r="GD281" s="54"/>
      <c r="GE281" s="54"/>
      <c r="GF281" s="54"/>
      <c r="GG281" s="54"/>
      <c r="GH281" s="54"/>
      <c r="GI281" s="54"/>
      <c r="GJ281" s="54"/>
      <c r="GK281" s="54"/>
      <c r="GL281" s="54"/>
      <c r="GM281" s="54"/>
      <c r="GN281" s="54"/>
    </row>
    <row r="282" spans="1:196">
      <c r="A282" s="209"/>
      <c r="B282" s="209"/>
      <c r="C282" s="209"/>
      <c r="D282" s="209"/>
      <c r="E282" s="209"/>
      <c r="F282" s="209"/>
      <c r="G282" s="209"/>
      <c r="H282" s="68"/>
      <c r="I282" s="69"/>
      <c r="J282" s="69"/>
      <c r="K282" s="255"/>
      <c r="L282" s="255"/>
      <c r="M282" s="255"/>
      <c r="N282" s="54"/>
      <c r="O282" s="54"/>
      <c r="P282" s="275"/>
      <c r="Q282" s="54"/>
      <c r="R282" s="54"/>
      <c r="S282" s="54"/>
      <c r="T282" s="54"/>
      <c r="U282" s="54"/>
      <c r="V282" s="54"/>
      <c r="W282" s="54"/>
      <c r="X282" s="54"/>
      <c r="Y282" s="54"/>
      <c r="Z282" s="54"/>
      <c r="AA282" s="54"/>
      <c r="AB282" s="54"/>
      <c r="AC282" s="54"/>
      <c r="AD282" s="54"/>
      <c r="AE282" s="54"/>
      <c r="AF282" s="54"/>
      <c r="AG282" s="54"/>
      <c r="AH282" s="54"/>
      <c r="AI282" s="54"/>
      <c r="AJ282" s="54"/>
      <c r="AK282" s="54"/>
      <c r="AL282" s="54"/>
      <c r="AM282" s="54"/>
      <c r="AN282" s="54"/>
      <c r="AO282" s="54"/>
      <c r="AP282" s="54"/>
      <c r="AQ282" s="54"/>
      <c r="AR282" s="54"/>
      <c r="AS282" s="54"/>
      <c r="AT282" s="54"/>
      <c r="AU282" s="54"/>
      <c r="AV282" s="54"/>
      <c r="AW282" s="54"/>
      <c r="AX282" s="54"/>
      <c r="AY282" s="54"/>
      <c r="AZ282" s="54"/>
      <c r="BA282" s="54"/>
      <c r="BB282" s="54"/>
      <c r="BC282" s="54"/>
      <c r="BD282" s="54"/>
      <c r="BE282" s="54"/>
      <c r="BF282" s="54"/>
      <c r="BG282" s="54"/>
      <c r="BH282" s="54"/>
      <c r="BI282" s="54"/>
      <c r="BJ282" s="54"/>
      <c r="BK282" s="54"/>
      <c r="BL282" s="54"/>
      <c r="BM282" s="54"/>
      <c r="BN282" s="54"/>
      <c r="BO282" s="54"/>
      <c r="BP282" s="54"/>
      <c r="BQ282" s="54"/>
      <c r="BR282" s="54"/>
      <c r="BS282" s="54"/>
      <c r="BT282" s="54"/>
      <c r="BU282" s="54"/>
      <c r="BV282" s="54"/>
      <c r="BW282" s="54"/>
      <c r="BX282" s="54"/>
      <c r="BY282" s="54"/>
      <c r="BZ282" s="54"/>
      <c r="CA282" s="54"/>
      <c r="CB282" s="54"/>
      <c r="CC282" s="54"/>
      <c r="CD282" s="54"/>
      <c r="CE282" s="54"/>
      <c r="CF282" s="54"/>
      <c r="CG282" s="54"/>
      <c r="CH282" s="54"/>
      <c r="CI282" s="54"/>
      <c r="CJ282" s="54"/>
      <c r="CK282" s="54"/>
      <c r="CL282" s="54"/>
      <c r="CM282" s="54"/>
      <c r="CN282" s="54"/>
      <c r="CO282" s="54"/>
      <c r="CP282" s="54"/>
      <c r="CQ282" s="54"/>
      <c r="CR282" s="54"/>
      <c r="CS282" s="54"/>
      <c r="CT282" s="54"/>
      <c r="CU282" s="54"/>
      <c r="CV282" s="54"/>
      <c r="CW282" s="54"/>
      <c r="CX282" s="54"/>
      <c r="CY282" s="54"/>
      <c r="CZ282" s="54"/>
      <c r="DA282" s="54"/>
      <c r="DB282" s="54"/>
      <c r="DC282" s="54"/>
      <c r="DD282" s="54"/>
      <c r="DE282" s="54"/>
      <c r="DF282" s="54"/>
      <c r="DG282" s="54"/>
      <c r="DH282" s="54"/>
      <c r="DI282" s="54"/>
      <c r="DJ282" s="54"/>
      <c r="DK282" s="54"/>
      <c r="DL282" s="54"/>
      <c r="DM282" s="54"/>
      <c r="DN282" s="54"/>
      <c r="DO282" s="54"/>
      <c r="DP282" s="54"/>
      <c r="DQ282" s="54"/>
      <c r="DR282" s="54"/>
      <c r="DS282" s="54"/>
      <c r="DT282" s="54"/>
      <c r="DU282" s="54"/>
      <c r="DV282" s="54"/>
      <c r="DW282" s="54"/>
      <c r="DX282" s="54"/>
      <c r="DY282" s="54"/>
      <c r="DZ282" s="54"/>
      <c r="EA282" s="54"/>
      <c r="EB282" s="54"/>
      <c r="EC282" s="54"/>
      <c r="ED282" s="54"/>
      <c r="EE282" s="54"/>
      <c r="EF282" s="54"/>
      <c r="EG282" s="54"/>
      <c r="EH282" s="54"/>
      <c r="EI282" s="54"/>
      <c r="EJ282" s="54"/>
      <c r="EK282" s="54"/>
      <c r="EL282" s="54"/>
      <c r="EM282" s="54"/>
      <c r="EN282" s="54"/>
      <c r="EO282" s="54"/>
      <c r="EP282" s="54"/>
      <c r="EQ282" s="54"/>
      <c r="ER282" s="54"/>
      <c r="ES282" s="54"/>
      <c r="ET282" s="54"/>
      <c r="EU282" s="54"/>
      <c r="EV282" s="54"/>
      <c r="EW282" s="54"/>
      <c r="EX282" s="54"/>
      <c r="EY282" s="54"/>
      <c r="EZ282" s="54"/>
      <c r="FA282" s="54"/>
      <c r="FB282" s="54"/>
      <c r="FC282" s="54"/>
      <c r="FD282" s="54"/>
      <c r="FE282" s="54"/>
      <c r="FF282" s="54"/>
      <c r="FG282" s="54"/>
      <c r="FH282" s="54"/>
      <c r="FI282" s="54"/>
      <c r="FJ282" s="54"/>
      <c r="FK282" s="54"/>
      <c r="FL282" s="54"/>
      <c r="FM282" s="54"/>
      <c r="FN282" s="54"/>
      <c r="FO282" s="54"/>
      <c r="FP282" s="54"/>
      <c r="FQ282" s="54"/>
      <c r="FR282" s="54"/>
      <c r="FS282" s="54"/>
      <c r="FT282" s="54"/>
      <c r="FU282" s="54"/>
      <c r="FV282" s="54"/>
      <c r="FW282" s="54"/>
      <c r="FX282" s="54"/>
      <c r="FY282" s="54"/>
      <c r="FZ282" s="54"/>
      <c r="GA282" s="54"/>
      <c r="GB282" s="54"/>
      <c r="GC282" s="54"/>
      <c r="GD282" s="54"/>
      <c r="GE282" s="54"/>
      <c r="GF282" s="54"/>
      <c r="GG282" s="54"/>
      <c r="GH282" s="54"/>
      <c r="GI282" s="54"/>
      <c r="GJ282" s="54"/>
      <c r="GK282" s="54"/>
      <c r="GL282" s="54"/>
      <c r="GM282" s="54"/>
      <c r="GN282" s="54"/>
    </row>
    <row r="283" spans="1:196">
      <c r="A283" s="209"/>
      <c r="B283" s="209"/>
      <c r="C283" s="209"/>
      <c r="D283" s="209"/>
      <c r="E283" s="209"/>
      <c r="F283" s="209"/>
      <c r="G283" s="209"/>
      <c r="H283" s="68"/>
      <c r="I283" s="69"/>
      <c r="J283" s="69"/>
      <c r="K283" s="255"/>
      <c r="L283" s="255"/>
      <c r="M283" s="255"/>
      <c r="N283" s="54"/>
      <c r="O283" s="54"/>
      <c r="P283" s="275"/>
      <c r="Q283" s="54"/>
      <c r="R283" s="54"/>
      <c r="S283" s="54"/>
      <c r="T283" s="54"/>
      <c r="U283" s="54"/>
      <c r="V283" s="54"/>
      <c r="W283" s="54"/>
      <c r="X283" s="54"/>
      <c r="Y283" s="54"/>
      <c r="Z283" s="54"/>
      <c r="AA283" s="54"/>
      <c r="AB283" s="54"/>
      <c r="AC283" s="54"/>
      <c r="AD283" s="54"/>
      <c r="AE283" s="54"/>
      <c r="AF283" s="54"/>
      <c r="AG283" s="54"/>
      <c r="AH283" s="54"/>
      <c r="AI283" s="54"/>
      <c r="AJ283" s="54"/>
      <c r="AK283" s="54"/>
      <c r="AL283" s="54"/>
      <c r="AM283" s="54"/>
      <c r="AN283" s="54"/>
      <c r="AO283" s="54"/>
      <c r="AP283" s="54"/>
      <c r="AQ283" s="54"/>
      <c r="AR283" s="54"/>
      <c r="AS283" s="54"/>
      <c r="AT283" s="54"/>
      <c r="AU283" s="54"/>
      <c r="AV283" s="54"/>
      <c r="AW283" s="54"/>
      <c r="AX283" s="54"/>
      <c r="AY283" s="54"/>
      <c r="AZ283" s="54"/>
      <c r="BA283" s="54"/>
      <c r="BB283" s="54"/>
      <c r="BC283" s="54"/>
      <c r="BD283" s="54"/>
      <c r="BE283" s="54"/>
      <c r="BF283" s="54"/>
      <c r="BG283" s="54"/>
      <c r="BH283" s="54"/>
      <c r="BI283" s="54"/>
      <c r="BJ283" s="54"/>
      <c r="BK283" s="54"/>
      <c r="BL283" s="54"/>
      <c r="BM283" s="54"/>
      <c r="BN283" s="54"/>
      <c r="BO283" s="54"/>
      <c r="BP283" s="54"/>
      <c r="BQ283" s="54"/>
      <c r="BR283" s="54"/>
      <c r="BS283" s="54"/>
      <c r="BT283" s="54"/>
      <c r="BU283" s="54"/>
      <c r="BV283" s="54"/>
      <c r="BW283" s="54"/>
      <c r="BX283" s="54"/>
      <c r="BY283" s="54"/>
      <c r="BZ283" s="54"/>
      <c r="CA283" s="54"/>
      <c r="CB283" s="54"/>
      <c r="CC283" s="54"/>
      <c r="CD283" s="54"/>
      <c r="CE283" s="54"/>
      <c r="CF283" s="54"/>
      <c r="CG283" s="54"/>
      <c r="CH283" s="54"/>
      <c r="CI283" s="54"/>
      <c r="CJ283" s="54"/>
      <c r="CK283" s="54"/>
      <c r="CL283" s="54"/>
      <c r="CM283" s="54"/>
      <c r="CN283" s="54"/>
      <c r="CO283" s="54"/>
      <c r="CP283" s="54"/>
      <c r="CQ283" s="54"/>
      <c r="CR283" s="54"/>
      <c r="CS283" s="54"/>
      <c r="CT283" s="54"/>
      <c r="CU283" s="54"/>
      <c r="CV283" s="54"/>
      <c r="CW283" s="54"/>
      <c r="CX283" s="54"/>
      <c r="CY283" s="54"/>
      <c r="CZ283" s="54"/>
      <c r="DA283" s="54"/>
      <c r="DB283" s="54"/>
      <c r="DC283" s="54"/>
      <c r="DD283" s="54"/>
      <c r="DE283" s="54"/>
      <c r="DF283" s="54"/>
      <c r="DG283" s="54"/>
      <c r="DH283" s="54"/>
      <c r="DI283" s="54"/>
      <c r="DJ283" s="54"/>
      <c r="DK283" s="54"/>
      <c r="DL283" s="54"/>
      <c r="DM283" s="54"/>
      <c r="DN283" s="54"/>
      <c r="DO283" s="54"/>
      <c r="DP283" s="54"/>
      <c r="DQ283" s="54"/>
      <c r="DR283" s="54"/>
      <c r="DS283" s="54"/>
      <c r="DT283" s="54"/>
      <c r="DU283" s="54"/>
      <c r="DV283" s="54"/>
      <c r="DW283" s="54"/>
      <c r="DX283" s="54"/>
      <c r="DY283" s="54"/>
      <c r="DZ283" s="54"/>
      <c r="EA283" s="54"/>
      <c r="EB283" s="54"/>
      <c r="EC283" s="54"/>
      <c r="ED283" s="54"/>
      <c r="EE283" s="54"/>
      <c r="EF283" s="54"/>
      <c r="EG283" s="54"/>
      <c r="EH283" s="54"/>
      <c r="EI283" s="54"/>
      <c r="EJ283" s="54"/>
      <c r="EK283" s="54"/>
      <c r="EL283" s="54"/>
      <c r="EM283" s="54"/>
      <c r="EN283" s="54"/>
      <c r="EO283" s="54"/>
      <c r="EP283" s="54"/>
      <c r="EQ283" s="54"/>
      <c r="ER283" s="54"/>
      <c r="ES283" s="54"/>
      <c r="ET283" s="54"/>
      <c r="EU283" s="54"/>
      <c r="EV283" s="54"/>
      <c r="EW283" s="54"/>
      <c r="EX283" s="54"/>
      <c r="EY283" s="54"/>
      <c r="EZ283" s="54"/>
      <c r="FA283" s="54"/>
      <c r="FB283" s="54"/>
      <c r="FC283" s="54"/>
      <c r="FD283" s="54"/>
      <c r="FE283" s="54"/>
      <c r="FF283" s="54"/>
      <c r="FG283" s="54"/>
      <c r="FH283" s="54"/>
      <c r="FI283" s="54"/>
      <c r="FJ283" s="54"/>
      <c r="FK283" s="54"/>
      <c r="FL283" s="54"/>
      <c r="FM283" s="54"/>
      <c r="FN283" s="54"/>
      <c r="FO283" s="54"/>
      <c r="FP283" s="54"/>
      <c r="FQ283" s="54"/>
      <c r="FR283" s="54"/>
      <c r="FS283" s="54"/>
      <c r="FT283" s="54"/>
      <c r="FU283" s="54"/>
      <c r="FV283" s="54"/>
      <c r="FW283" s="54"/>
      <c r="FX283" s="54"/>
      <c r="FY283" s="54"/>
      <c r="FZ283" s="54"/>
      <c r="GA283" s="54"/>
      <c r="GB283" s="54"/>
      <c r="GC283" s="54"/>
      <c r="GD283" s="54"/>
      <c r="GE283" s="54"/>
      <c r="GF283" s="54"/>
      <c r="GG283" s="54"/>
      <c r="GH283" s="54"/>
      <c r="GI283" s="54"/>
      <c r="GJ283" s="54"/>
      <c r="GK283" s="54"/>
      <c r="GL283" s="54"/>
      <c r="GM283" s="54"/>
      <c r="GN283" s="54"/>
    </row>
    <row r="284" spans="1:196">
      <c r="A284" s="209"/>
      <c r="B284" s="209"/>
      <c r="C284" s="209"/>
      <c r="D284" s="209"/>
      <c r="E284" s="209"/>
      <c r="F284" s="209"/>
      <c r="G284" s="209"/>
      <c r="H284" s="68"/>
      <c r="I284" s="69"/>
      <c r="J284" s="69"/>
      <c r="K284" s="255"/>
      <c r="L284" s="255"/>
      <c r="M284" s="255"/>
      <c r="N284" s="54"/>
      <c r="O284" s="54"/>
      <c r="P284" s="275"/>
      <c r="Q284" s="54"/>
      <c r="R284" s="54"/>
      <c r="S284" s="54"/>
      <c r="T284" s="54"/>
      <c r="U284" s="54"/>
      <c r="V284" s="54"/>
      <c r="W284" s="54"/>
      <c r="X284" s="54"/>
      <c r="Y284" s="54"/>
      <c r="Z284" s="54"/>
      <c r="AA284" s="54"/>
      <c r="AB284" s="54"/>
      <c r="AC284" s="54"/>
      <c r="AD284" s="54"/>
      <c r="AE284" s="54"/>
      <c r="AF284" s="54"/>
      <c r="AG284" s="54"/>
      <c r="AH284" s="54"/>
      <c r="AI284" s="54"/>
      <c r="AJ284" s="54"/>
      <c r="AK284" s="54"/>
      <c r="AL284" s="54"/>
      <c r="AM284" s="54"/>
      <c r="AN284" s="54"/>
      <c r="AO284" s="54"/>
      <c r="AP284" s="54"/>
      <c r="AQ284" s="54"/>
      <c r="AR284" s="54"/>
      <c r="AS284" s="54"/>
      <c r="AT284" s="54"/>
      <c r="AU284" s="54"/>
      <c r="AV284" s="54"/>
      <c r="AW284" s="54"/>
      <c r="AX284" s="54"/>
      <c r="AY284" s="54"/>
      <c r="AZ284" s="54"/>
      <c r="BA284" s="54"/>
      <c r="BB284" s="54"/>
      <c r="BC284" s="54"/>
      <c r="BD284" s="54"/>
      <c r="BE284" s="54"/>
      <c r="BF284" s="54"/>
      <c r="BG284" s="54"/>
      <c r="BH284" s="54"/>
      <c r="BI284" s="54"/>
      <c r="BJ284" s="54"/>
      <c r="BK284" s="54"/>
      <c r="BL284" s="54"/>
      <c r="BM284" s="54"/>
      <c r="BN284" s="54"/>
      <c r="BO284" s="54"/>
      <c r="BP284" s="54"/>
      <c r="BQ284" s="54"/>
      <c r="BR284" s="54"/>
      <c r="BS284" s="54"/>
      <c r="BT284" s="54"/>
      <c r="BU284" s="54"/>
      <c r="BV284" s="54"/>
      <c r="BW284" s="54"/>
      <c r="BX284" s="54"/>
      <c r="BY284" s="54"/>
      <c r="BZ284" s="54"/>
      <c r="CA284" s="54"/>
      <c r="CB284" s="54"/>
      <c r="CC284" s="54"/>
      <c r="CD284" s="54"/>
      <c r="CE284" s="54"/>
      <c r="CF284" s="54"/>
      <c r="CG284" s="54"/>
      <c r="CH284" s="54"/>
      <c r="CI284" s="54"/>
      <c r="CJ284" s="54"/>
      <c r="CK284" s="54"/>
      <c r="CL284" s="54"/>
      <c r="CM284" s="54"/>
      <c r="CN284" s="54"/>
      <c r="CO284" s="54"/>
      <c r="CP284" s="54"/>
      <c r="CQ284" s="54"/>
      <c r="CR284" s="54"/>
      <c r="CS284" s="54"/>
      <c r="CT284" s="54"/>
      <c r="CU284" s="54"/>
      <c r="CV284" s="54"/>
      <c r="CW284" s="54"/>
      <c r="CX284" s="54"/>
      <c r="CY284" s="54"/>
      <c r="CZ284" s="54"/>
      <c r="DA284" s="54"/>
      <c r="DB284" s="54"/>
      <c r="DC284" s="54"/>
      <c r="DD284" s="54"/>
      <c r="DE284" s="54"/>
      <c r="DF284" s="54"/>
      <c r="DG284" s="54"/>
      <c r="DH284" s="54"/>
      <c r="DI284" s="54"/>
      <c r="DJ284" s="54"/>
      <c r="DK284" s="54"/>
      <c r="DL284" s="54"/>
      <c r="DM284" s="54"/>
      <c r="DN284" s="54"/>
      <c r="DO284" s="54"/>
      <c r="DP284" s="54"/>
      <c r="DQ284" s="54"/>
      <c r="DR284" s="54"/>
      <c r="DS284" s="54"/>
      <c r="DT284" s="54"/>
      <c r="DU284" s="54"/>
      <c r="DV284" s="54"/>
      <c r="DW284" s="54"/>
      <c r="DX284" s="54"/>
      <c r="DY284" s="54"/>
      <c r="DZ284" s="54"/>
      <c r="EA284" s="54"/>
      <c r="EB284" s="54"/>
      <c r="EC284" s="54"/>
      <c r="ED284" s="54"/>
      <c r="EE284" s="54"/>
      <c r="EF284" s="54"/>
      <c r="EG284" s="54"/>
      <c r="EH284" s="54"/>
      <c r="EI284" s="54"/>
      <c r="EJ284" s="54"/>
      <c r="EK284" s="54"/>
      <c r="EL284" s="54"/>
      <c r="EM284" s="54"/>
      <c r="EN284" s="54"/>
      <c r="EO284" s="54"/>
      <c r="EP284" s="54"/>
      <c r="EQ284" s="54"/>
      <c r="ER284" s="54"/>
      <c r="ES284" s="54"/>
      <c r="ET284" s="54"/>
      <c r="EU284" s="54"/>
      <c r="EV284" s="54"/>
      <c r="EW284" s="54"/>
      <c r="EX284" s="54"/>
      <c r="EY284" s="54"/>
      <c r="EZ284" s="54"/>
      <c r="FA284" s="54"/>
      <c r="FB284" s="54"/>
      <c r="FC284" s="54"/>
      <c r="FD284" s="54"/>
      <c r="FE284" s="54"/>
      <c r="FF284" s="54"/>
      <c r="FG284" s="54"/>
      <c r="FH284" s="54"/>
      <c r="FI284" s="54"/>
      <c r="FJ284" s="54"/>
      <c r="FK284" s="54"/>
      <c r="FL284" s="54"/>
      <c r="FM284" s="54"/>
      <c r="FN284" s="54"/>
      <c r="FO284" s="54"/>
      <c r="FP284" s="54"/>
      <c r="FQ284" s="54"/>
      <c r="FR284" s="54"/>
      <c r="FS284" s="54"/>
      <c r="FT284" s="54"/>
      <c r="FU284" s="54"/>
      <c r="FV284" s="54"/>
      <c r="FW284" s="54"/>
      <c r="FX284" s="54"/>
      <c r="FY284" s="54"/>
      <c r="FZ284" s="54"/>
      <c r="GA284" s="54"/>
      <c r="GB284" s="54"/>
      <c r="GC284" s="54"/>
      <c r="GD284" s="54"/>
      <c r="GE284" s="54"/>
      <c r="GF284" s="54"/>
      <c r="GG284" s="54"/>
      <c r="GH284" s="54"/>
      <c r="GI284" s="54"/>
      <c r="GJ284" s="54"/>
      <c r="GK284" s="54"/>
      <c r="GL284" s="54"/>
      <c r="GM284" s="54"/>
      <c r="GN284" s="54"/>
    </row>
    <row r="285" spans="1:196">
      <c r="A285" s="209"/>
      <c r="B285" s="209"/>
      <c r="C285" s="209"/>
      <c r="D285" s="209"/>
      <c r="E285" s="209"/>
      <c r="F285" s="209"/>
      <c r="G285" s="209"/>
      <c r="H285" s="68"/>
      <c r="I285" s="69"/>
      <c r="J285" s="69"/>
      <c r="K285" s="255"/>
      <c r="L285" s="255"/>
      <c r="M285" s="255"/>
      <c r="N285" s="54"/>
      <c r="O285" s="54"/>
      <c r="P285" s="275"/>
      <c r="Q285" s="54"/>
      <c r="R285" s="54"/>
      <c r="S285" s="54"/>
      <c r="T285" s="54"/>
      <c r="U285" s="54"/>
      <c r="V285" s="54"/>
      <c r="W285" s="54"/>
      <c r="X285" s="54"/>
      <c r="Y285" s="54"/>
      <c r="Z285" s="54"/>
      <c r="AA285" s="54"/>
      <c r="AB285" s="54"/>
      <c r="AC285" s="54"/>
      <c r="AD285" s="54"/>
      <c r="AE285" s="54"/>
      <c r="AF285" s="54"/>
      <c r="AG285" s="54"/>
      <c r="AH285" s="54"/>
      <c r="AI285" s="54"/>
      <c r="AJ285" s="54"/>
      <c r="AK285" s="54"/>
      <c r="AL285" s="54"/>
      <c r="AM285" s="54"/>
      <c r="AN285" s="54"/>
      <c r="AO285" s="54"/>
      <c r="AP285" s="54"/>
      <c r="AQ285" s="54"/>
      <c r="AR285" s="54"/>
      <c r="AS285" s="54"/>
      <c r="AT285" s="54"/>
      <c r="AU285" s="54"/>
      <c r="AV285" s="54"/>
      <c r="AW285" s="54"/>
      <c r="AX285" s="54"/>
      <c r="AY285" s="54"/>
      <c r="AZ285" s="54"/>
      <c r="BA285" s="54"/>
      <c r="BB285" s="54"/>
      <c r="BC285" s="54"/>
      <c r="BD285" s="54"/>
      <c r="BE285" s="54"/>
      <c r="BF285" s="54"/>
      <c r="BG285" s="54"/>
      <c r="BH285" s="54"/>
      <c r="BI285" s="54"/>
      <c r="BJ285" s="54"/>
      <c r="BK285" s="54"/>
      <c r="BL285" s="54"/>
      <c r="BM285" s="54"/>
      <c r="BN285" s="54"/>
      <c r="BO285" s="54"/>
      <c r="BP285" s="54"/>
      <c r="BQ285" s="54"/>
      <c r="BR285" s="54"/>
      <c r="BS285" s="54"/>
      <c r="BT285" s="54"/>
      <c r="BU285" s="54"/>
      <c r="BV285" s="54"/>
      <c r="BW285" s="54"/>
      <c r="BX285" s="54"/>
      <c r="BY285" s="54"/>
      <c r="BZ285" s="54"/>
      <c r="CA285" s="54"/>
      <c r="CB285" s="54"/>
      <c r="CC285" s="54"/>
      <c r="CD285" s="54"/>
      <c r="CE285" s="54"/>
      <c r="CF285" s="54"/>
      <c r="CG285" s="54"/>
      <c r="CH285" s="54"/>
      <c r="CI285" s="54"/>
      <c r="CJ285" s="54"/>
      <c r="CK285" s="54"/>
      <c r="CL285" s="54"/>
      <c r="CM285" s="54"/>
      <c r="CN285" s="54"/>
      <c r="CO285" s="54"/>
      <c r="CP285" s="54"/>
      <c r="CQ285" s="54"/>
      <c r="CR285" s="54"/>
      <c r="CS285" s="54"/>
      <c r="CT285" s="54"/>
      <c r="CU285" s="54"/>
      <c r="CV285" s="54"/>
      <c r="CW285" s="54"/>
      <c r="CX285" s="54"/>
      <c r="CY285" s="54"/>
      <c r="CZ285" s="54"/>
      <c r="DA285" s="54"/>
      <c r="DB285" s="54"/>
      <c r="DC285" s="54"/>
      <c r="DD285" s="54"/>
      <c r="DE285" s="54"/>
      <c r="DF285" s="54"/>
      <c r="DG285" s="54"/>
      <c r="DH285" s="54"/>
      <c r="DI285" s="54"/>
      <c r="DJ285" s="54"/>
      <c r="DK285" s="54"/>
      <c r="DL285" s="54"/>
      <c r="DM285" s="54"/>
      <c r="DN285" s="54"/>
      <c r="DO285" s="54"/>
      <c r="DP285" s="54"/>
      <c r="DQ285" s="54"/>
      <c r="DR285" s="54"/>
      <c r="DS285" s="54"/>
      <c r="DT285" s="54"/>
      <c r="DU285" s="54"/>
      <c r="DV285" s="54"/>
      <c r="DW285" s="54"/>
      <c r="DX285" s="54"/>
      <c r="DY285" s="54"/>
      <c r="DZ285" s="54"/>
      <c r="EA285" s="54"/>
      <c r="EB285" s="54"/>
      <c r="EC285" s="54"/>
      <c r="ED285" s="54"/>
      <c r="EE285" s="54"/>
      <c r="EF285" s="54"/>
      <c r="EG285" s="54"/>
      <c r="EH285" s="54"/>
      <c r="EI285" s="54"/>
      <c r="EJ285" s="54"/>
      <c r="EK285" s="54"/>
      <c r="EL285" s="54"/>
      <c r="EM285" s="54"/>
      <c r="EN285" s="54"/>
      <c r="EO285" s="54"/>
      <c r="EP285" s="54"/>
      <c r="EQ285" s="54"/>
      <c r="ER285" s="54"/>
      <c r="ES285" s="54"/>
      <c r="ET285" s="54"/>
      <c r="EU285" s="54"/>
      <c r="EV285" s="54"/>
      <c r="EW285" s="54"/>
      <c r="EX285" s="54"/>
      <c r="EY285" s="54"/>
      <c r="EZ285" s="54"/>
      <c r="FA285" s="54"/>
      <c r="FB285" s="54"/>
      <c r="FC285" s="54"/>
      <c r="FD285" s="54"/>
      <c r="FE285" s="54"/>
      <c r="FF285" s="54"/>
      <c r="FG285" s="54"/>
      <c r="FH285" s="54"/>
      <c r="FI285" s="54"/>
      <c r="FJ285" s="54"/>
      <c r="FK285" s="54"/>
      <c r="FL285" s="54"/>
      <c r="FM285" s="54"/>
      <c r="FN285" s="54"/>
      <c r="FO285" s="54"/>
      <c r="FP285" s="54"/>
      <c r="FQ285" s="54"/>
      <c r="FR285" s="54"/>
      <c r="FS285" s="54"/>
      <c r="FT285" s="54"/>
      <c r="FU285" s="54"/>
      <c r="FV285" s="54"/>
      <c r="FW285" s="54"/>
      <c r="FX285" s="54"/>
      <c r="FY285" s="54"/>
      <c r="FZ285" s="54"/>
      <c r="GA285" s="54"/>
      <c r="GB285" s="54"/>
      <c r="GC285" s="54"/>
      <c r="GD285" s="54"/>
      <c r="GE285" s="54"/>
      <c r="GF285" s="54"/>
      <c r="GG285" s="54"/>
      <c r="GH285" s="54"/>
      <c r="GI285" s="54"/>
      <c r="GJ285" s="54"/>
      <c r="GK285" s="54"/>
      <c r="GL285" s="54"/>
      <c r="GM285" s="54"/>
      <c r="GN285" s="54"/>
    </row>
    <row r="286" spans="1:196">
      <c r="A286" s="209"/>
      <c r="B286" s="209"/>
      <c r="C286" s="209"/>
      <c r="D286" s="209"/>
      <c r="E286" s="209"/>
      <c r="F286" s="209"/>
      <c r="G286" s="209"/>
      <c r="H286" s="68"/>
      <c r="I286" s="69"/>
      <c r="J286" s="69"/>
      <c r="K286" s="255"/>
      <c r="L286" s="255"/>
      <c r="M286" s="255"/>
      <c r="N286" s="54"/>
      <c r="O286" s="54"/>
      <c r="P286" s="275"/>
      <c r="Q286" s="54"/>
      <c r="R286" s="54"/>
      <c r="S286" s="54"/>
      <c r="T286" s="54"/>
      <c r="U286" s="54"/>
      <c r="V286" s="54"/>
      <c r="W286" s="54"/>
      <c r="X286" s="54"/>
      <c r="Y286" s="54"/>
      <c r="Z286" s="54"/>
      <c r="AA286" s="54"/>
      <c r="AB286" s="54"/>
      <c r="AC286" s="54"/>
      <c r="AD286" s="54"/>
      <c r="AE286" s="54"/>
      <c r="AF286" s="54"/>
      <c r="AG286" s="54"/>
      <c r="AH286" s="54"/>
      <c r="AI286" s="54"/>
      <c r="AJ286" s="54"/>
      <c r="AK286" s="54"/>
      <c r="AL286" s="54"/>
      <c r="AM286" s="54"/>
      <c r="AN286" s="54"/>
      <c r="AO286" s="54"/>
      <c r="AP286" s="54"/>
      <c r="AQ286" s="54"/>
      <c r="AR286" s="54"/>
      <c r="AS286" s="54"/>
      <c r="AT286" s="54"/>
      <c r="AU286" s="54"/>
      <c r="AV286" s="54"/>
      <c r="AW286" s="54"/>
      <c r="AX286" s="54"/>
      <c r="AY286" s="54"/>
      <c r="AZ286" s="54"/>
      <c r="BA286" s="54"/>
      <c r="BB286" s="54"/>
      <c r="BC286" s="54"/>
      <c r="BD286" s="54"/>
      <c r="BE286" s="54"/>
      <c r="BF286" s="54"/>
      <c r="BG286" s="54"/>
      <c r="BH286" s="54"/>
      <c r="BI286" s="54"/>
      <c r="BJ286" s="54"/>
      <c r="BK286" s="54"/>
      <c r="BL286" s="54"/>
      <c r="BM286" s="54"/>
      <c r="BN286" s="54"/>
      <c r="BO286" s="54"/>
      <c r="BP286" s="54"/>
      <c r="BQ286" s="54"/>
      <c r="BR286" s="54"/>
      <c r="BS286" s="54"/>
      <c r="BT286" s="54"/>
      <c r="BU286" s="54"/>
      <c r="BV286" s="54"/>
      <c r="BW286" s="54"/>
      <c r="BX286" s="54"/>
      <c r="BY286" s="54"/>
      <c r="BZ286" s="54"/>
      <c r="CA286" s="54"/>
      <c r="CB286" s="54"/>
      <c r="CC286" s="54"/>
      <c r="CD286" s="54"/>
      <c r="CE286" s="54"/>
      <c r="CF286" s="54"/>
      <c r="CG286" s="54"/>
      <c r="CH286" s="54"/>
      <c r="CI286" s="54"/>
      <c r="CJ286" s="54"/>
      <c r="CK286" s="54"/>
      <c r="CL286" s="54"/>
      <c r="CM286" s="54"/>
      <c r="CN286" s="54"/>
      <c r="CO286" s="54"/>
      <c r="CP286" s="54"/>
      <c r="CQ286" s="54"/>
      <c r="CR286" s="54"/>
      <c r="CS286" s="54"/>
      <c r="CT286" s="54"/>
      <c r="CU286" s="54"/>
      <c r="CV286" s="54"/>
      <c r="CW286" s="54"/>
      <c r="CX286" s="54"/>
      <c r="CY286" s="54"/>
      <c r="CZ286" s="54"/>
      <c r="DA286" s="54"/>
      <c r="DB286" s="54"/>
      <c r="DC286" s="54"/>
      <c r="DD286" s="54"/>
      <c r="DE286" s="54"/>
      <c r="DF286" s="54"/>
      <c r="DG286" s="54"/>
      <c r="DH286" s="54"/>
      <c r="DI286" s="54"/>
      <c r="DJ286" s="54"/>
      <c r="DK286" s="54"/>
      <c r="DL286" s="54"/>
      <c r="DM286" s="54"/>
      <c r="DN286" s="54"/>
      <c r="DO286" s="54"/>
      <c r="DP286" s="54"/>
      <c r="DQ286" s="54"/>
      <c r="DR286" s="54"/>
      <c r="DS286" s="54"/>
      <c r="DT286" s="54"/>
      <c r="DU286" s="54"/>
      <c r="DV286" s="54"/>
      <c r="DW286" s="54"/>
      <c r="DX286" s="54"/>
      <c r="DY286" s="54"/>
      <c r="DZ286" s="54"/>
      <c r="EA286" s="54"/>
      <c r="EB286" s="54"/>
      <c r="EC286" s="54"/>
      <c r="ED286" s="54"/>
      <c r="EE286" s="54"/>
      <c r="EF286" s="54"/>
      <c r="EG286" s="54"/>
      <c r="EH286" s="54"/>
      <c r="EI286" s="54"/>
      <c r="EJ286" s="54"/>
      <c r="EK286" s="54"/>
      <c r="EL286" s="54"/>
      <c r="EM286" s="54"/>
      <c r="EN286" s="54"/>
      <c r="EO286" s="54"/>
      <c r="EP286" s="54"/>
      <c r="EQ286" s="54"/>
      <c r="ER286" s="54"/>
      <c r="ES286" s="54"/>
      <c r="ET286" s="54"/>
      <c r="EU286" s="54"/>
      <c r="EV286" s="54"/>
      <c r="EW286" s="54"/>
      <c r="EX286" s="54"/>
      <c r="EY286" s="54"/>
      <c r="EZ286" s="54"/>
      <c r="FA286" s="54"/>
      <c r="FB286" s="54"/>
      <c r="FC286" s="54"/>
      <c r="FD286" s="54"/>
      <c r="FE286" s="54"/>
      <c r="FF286" s="54"/>
      <c r="FG286" s="54"/>
      <c r="FH286" s="54"/>
      <c r="FI286" s="54"/>
      <c r="FJ286" s="54"/>
      <c r="FK286" s="54"/>
      <c r="FL286" s="54"/>
      <c r="FM286" s="54"/>
      <c r="FN286" s="54"/>
      <c r="FO286" s="54"/>
      <c r="FP286" s="54"/>
      <c r="FQ286" s="54"/>
      <c r="FR286" s="54"/>
      <c r="FS286" s="54"/>
      <c r="FT286" s="54"/>
      <c r="FU286" s="54"/>
      <c r="FV286" s="54"/>
      <c r="FW286" s="54"/>
      <c r="FX286" s="54"/>
      <c r="FY286" s="54"/>
      <c r="FZ286" s="54"/>
      <c r="GA286" s="54"/>
      <c r="GB286" s="54"/>
      <c r="GC286" s="54"/>
      <c r="GD286" s="54"/>
      <c r="GE286" s="54"/>
      <c r="GF286" s="54"/>
      <c r="GG286" s="54"/>
      <c r="GH286" s="54"/>
      <c r="GI286" s="54"/>
      <c r="GJ286" s="54"/>
      <c r="GK286" s="54"/>
      <c r="GL286" s="54"/>
      <c r="GM286" s="54"/>
      <c r="GN286" s="54"/>
    </row>
    <row r="287" spans="1:196">
      <c r="A287" s="209"/>
      <c r="B287" s="209"/>
      <c r="C287" s="209"/>
      <c r="D287" s="209"/>
      <c r="E287" s="209"/>
      <c r="F287" s="209"/>
      <c r="G287" s="209"/>
      <c r="H287" s="68"/>
      <c r="I287" s="69"/>
      <c r="J287" s="69"/>
      <c r="K287" s="255"/>
      <c r="L287" s="255"/>
      <c r="M287" s="255"/>
      <c r="N287" s="54"/>
      <c r="O287" s="54"/>
      <c r="P287" s="275"/>
      <c r="Q287" s="54"/>
      <c r="R287" s="54"/>
      <c r="S287" s="54"/>
      <c r="T287" s="54"/>
      <c r="U287" s="54"/>
      <c r="V287" s="54"/>
      <c r="W287" s="54"/>
      <c r="X287" s="54"/>
      <c r="Y287" s="54"/>
      <c r="Z287" s="54"/>
      <c r="AA287" s="54"/>
      <c r="AB287" s="54"/>
      <c r="AC287" s="54"/>
      <c r="AD287" s="54"/>
      <c r="AE287" s="54"/>
      <c r="AF287" s="54"/>
      <c r="AG287" s="54"/>
      <c r="AH287" s="54"/>
      <c r="AI287" s="54"/>
      <c r="AJ287" s="54"/>
      <c r="AK287" s="54"/>
      <c r="AL287" s="54"/>
      <c r="AM287" s="54"/>
      <c r="AN287" s="54"/>
      <c r="AO287" s="54"/>
      <c r="AP287" s="54"/>
      <c r="AQ287" s="54"/>
      <c r="AR287" s="54"/>
      <c r="AS287" s="54"/>
      <c r="AT287" s="54"/>
      <c r="AU287" s="54"/>
      <c r="AV287" s="54"/>
      <c r="AW287" s="54"/>
      <c r="AX287" s="54"/>
      <c r="AY287" s="54"/>
      <c r="AZ287" s="54"/>
      <c r="BA287" s="54"/>
      <c r="BB287" s="54"/>
      <c r="BC287" s="54"/>
      <c r="BD287" s="54"/>
      <c r="BE287" s="54"/>
      <c r="BF287" s="54"/>
      <c r="BG287" s="54"/>
      <c r="BH287" s="54"/>
      <c r="BI287" s="54"/>
      <c r="BJ287" s="54"/>
      <c r="BK287" s="54"/>
      <c r="BL287" s="54"/>
      <c r="BM287" s="54"/>
      <c r="BN287" s="54"/>
      <c r="BO287" s="54"/>
      <c r="BP287" s="54"/>
      <c r="BQ287" s="54"/>
      <c r="BR287" s="54"/>
      <c r="BS287" s="54"/>
      <c r="BT287" s="54"/>
      <c r="BU287" s="54"/>
      <c r="BV287" s="54"/>
      <c r="BW287" s="54"/>
      <c r="BX287" s="54"/>
      <c r="BY287" s="54"/>
      <c r="BZ287" s="54"/>
      <c r="CA287" s="54"/>
      <c r="CB287" s="54"/>
      <c r="CC287" s="54"/>
      <c r="CD287" s="54"/>
      <c r="CE287" s="54"/>
      <c r="CF287" s="54"/>
      <c r="CG287" s="54"/>
      <c r="CH287" s="54"/>
      <c r="CI287" s="54"/>
      <c r="CJ287" s="54"/>
      <c r="CK287" s="54"/>
      <c r="CL287" s="54"/>
      <c r="CM287" s="54"/>
      <c r="CN287" s="54"/>
      <c r="CO287" s="54"/>
      <c r="CP287" s="54"/>
      <c r="CQ287" s="54"/>
      <c r="CR287" s="54"/>
      <c r="CS287" s="54"/>
      <c r="CT287" s="54"/>
      <c r="CU287" s="54"/>
      <c r="CV287" s="54"/>
      <c r="CW287" s="54"/>
      <c r="CX287" s="54"/>
      <c r="CY287" s="54"/>
      <c r="CZ287" s="54"/>
      <c r="DA287" s="54"/>
      <c r="DB287" s="54"/>
      <c r="DC287" s="54"/>
      <c r="DD287" s="54"/>
      <c r="DE287" s="54"/>
      <c r="DF287" s="54"/>
      <c r="DG287" s="54"/>
      <c r="DH287" s="54"/>
      <c r="DI287" s="54"/>
      <c r="DJ287" s="54"/>
      <c r="DK287" s="54"/>
      <c r="DL287" s="54"/>
      <c r="DM287" s="54"/>
      <c r="DN287" s="54"/>
      <c r="DO287" s="54"/>
      <c r="DP287" s="54"/>
      <c r="DQ287" s="54"/>
      <c r="DR287" s="54"/>
      <c r="DS287" s="54"/>
      <c r="DT287" s="54"/>
      <c r="DU287" s="54"/>
      <c r="DV287" s="54"/>
      <c r="DW287" s="54"/>
      <c r="DX287" s="54"/>
      <c r="DY287" s="54"/>
      <c r="DZ287" s="54"/>
      <c r="EA287" s="54"/>
      <c r="EB287" s="54"/>
      <c r="EC287" s="54"/>
      <c r="ED287" s="54"/>
      <c r="EE287" s="54"/>
      <c r="EF287" s="54"/>
      <c r="EG287" s="54"/>
      <c r="EH287" s="54"/>
      <c r="EI287" s="54"/>
      <c r="EJ287" s="54"/>
      <c r="EK287" s="54"/>
      <c r="EL287" s="54"/>
      <c r="EM287" s="54"/>
      <c r="EN287" s="54"/>
      <c r="EO287" s="54"/>
      <c r="EP287" s="54"/>
      <c r="EQ287" s="54"/>
      <c r="ER287" s="54"/>
      <c r="ES287" s="54"/>
      <c r="ET287" s="54"/>
      <c r="EU287" s="54"/>
      <c r="EV287" s="54"/>
      <c r="EW287" s="54"/>
      <c r="EX287" s="54"/>
      <c r="EY287" s="54"/>
      <c r="EZ287" s="54"/>
      <c r="FA287" s="54"/>
      <c r="FB287" s="54"/>
      <c r="FC287" s="54"/>
      <c r="FD287" s="54"/>
      <c r="FE287" s="54"/>
      <c r="FF287" s="54"/>
      <c r="FG287" s="54"/>
      <c r="FH287" s="54"/>
      <c r="FI287" s="54"/>
      <c r="FJ287" s="54"/>
      <c r="FK287" s="54"/>
      <c r="FL287" s="54"/>
      <c r="FM287" s="54"/>
      <c r="FN287" s="54"/>
      <c r="FO287" s="54"/>
      <c r="FP287" s="54"/>
      <c r="FQ287" s="54"/>
      <c r="FR287" s="54"/>
      <c r="FS287" s="54"/>
      <c r="FT287" s="54"/>
      <c r="FU287" s="54"/>
      <c r="FV287" s="54"/>
      <c r="FW287" s="54"/>
      <c r="FX287" s="54"/>
      <c r="FY287" s="54"/>
      <c r="FZ287" s="54"/>
      <c r="GA287" s="54"/>
      <c r="GB287" s="54"/>
      <c r="GC287" s="54"/>
      <c r="GD287" s="54"/>
      <c r="GE287" s="54"/>
      <c r="GF287" s="54"/>
      <c r="GG287" s="54"/>
      <c r="GH287" s="54"/>
      <c r="GI287" s="54"/>
      <c r="GJ287" s="54"/>
      <c r="GK287" s="54"/>
      <c r="GL287" s="54"/>
      <c r="GM287" s="54"/>
      <c r="GN287" s="54"/>
    </row>
    <row r="288" spans="1:196">
      <c r="A288" s="209"/>
      <c r="B288" s="209"/>
      <c r="C288" s="209"/>
      <c r="D288" s="209"/>
      <c r="E288" s="209"/>
      <c r="F288" s="209"/>
      <c r="G288" s="209"/>
      <c r="H288" s="68"/>
      <c r="I288" s="69"/>
      <c r="J288" s="69"/>
      <c r="K288" s="255"/>
      <c r="L288" s="255"/>
      <c r="M288" s="255"/>
      <c r="N288" s="54"/>
      <c r="O288" s="54"/>
      <c r="P288" s="275"/>
      <c r="Q288" s="54"/>
      <c r="R288" s="54"/>
      <c r="S288" s="54"/>
      <c r="T288" s="54"/>
      <c r="U288" s="54"/>
      <c r="V288" s="54"/>
      <c r="W288" s="54"/>
      <c r="X288" s="54"/>
      <c r="Y288" s="54"/>
      <c r="Z288" s="54"/>
      <c r="AA288" s="54"/>
      <c r="AB288" s="54"/>
      <c r="AC288" s="54"/>
      <c r="AD288" s="54"/>
      <c r="AE288" s="54"/>
      <c r="AF288" s="54"/>
      <c r="AG288" s="54"/>
      <c r="AH288" s="54"/>
      <c r="AI288" s="54"/>
      <c r="AJ288" s="54"/>
      <c r="AK288" s="54"/>
      <c r="AL288" s="54"/>
      <c r="AM288" s="54"/>
      <c r="AN288" s="54"/>
      <c r="AO288" s="54"/>
      <c r="AP288" s="54"/>
      <c r="AQ288" s="54"/>
      <c r="AR288" s="54"/>
      <c r="AS288" s="54"/>
      <c r="AT288" s="54"/>
      <c r="AU288" s="54"/>
      <c r="AV288" s="54"/>
      <c r="AW288" s="54"/>
      <c r="AX288" s="54"/>
      <c r="AY288" s="54"/>
      <c r="AZ288" s="54"/>
      <c r="BA288" s="54"/>
      <c r="BB288" s="54"/>
      <c r="BC288" s="54"/>
      <c r="BD288" s="54"/>
      <c r="BE288" s="54"/>
      <c r="BF288" s="54"/>
      <c r="BG288" s="54"/>
      <c r="BH288" s="54"/>
      <c r="BI288" s="54"/>
      <c r="BJ288" s="54"/>
      <c r="BK288" s="54"/>
      <c r="BL288" s="54"/>
      <c r="BM288" s="54"/>
      <c r="BN288" s="54"/>
      <c r="BO288" s="54"/>
      <c r="BP288" s="54"/>
      <c r="BQ288" s="54"/>
      <c r="BR288" s="54"/>
      <c r="BS288" s="54"/>
      <c r="BT288" s="54"/>
      <c r="BU288" s="54"/>
      <c r="BV288" s="54"/>
      <c r="BW288" s="54"/>
      <c r="BX288" s="54"/>
      <c r="BY288" s="54"/>
      <c r="BZ288" s="54"/>
      <c r="CA288" s="54"/>
      <c r="CB288" s="54"/>
      <c r="CC288" s="54"/>
      <c r="CD288" s="54"/>
      <c r="CE288" s="54"/>
      <c r="CF288" s="54"/>
      <c r="CG288" s="54"/>
      <c r="CH288" s="54"/>
      <c r="CI288" s="54"/>
      <c r="CJ288" s="54"/>
      <c r="CK288" s="54"/>
      <c r="CL288" s="54"/>
      <c r="CM288" s="54"/>
      <c r="CN288" s="54"/>
      <c r="CO288" s="54"/>
      <c r="CP288" s="54"/>
      <c r="CQ288" s="54"/>
      <c r="CR288" s="54"/>
      <c r="CS288" s="54"/>
      <c r="CT288" s="54"/>
      <c r="CU288" s="54"/>
      <c r="CV288" s="54"/>
      <c r="CW288" s="54"/>
      <c r="CX288" s="54"/>
      <c r="CY288" s="54"/>
      <c r="CZ288" s="54"/>
      <c r="DA288" s="54"/>
      <c r="DB288" s="54"/>
      <c r="DC288" s="54"/>
      <c r="DD288" s="54"/>
      <c r="DE288" s="54"/>
      <c r="DF288" s="54"/>
      <c r="DG288" s="54"/>
      <c r="DH288" s="54"/>
      <c r="DI288" s="54"/>
      <c r="DJ288" s="54"/>
      <c r="DK288" s="54"/>
      <c r="DL288" s="54"/>
      <c r="DM288" s="54"/>
      <c r="DN288" s="54"/>
      <c r="DO288" s="54"/>
      <c r="DP288" s="54"/>
      <c r="DQ288" s="54"/>
      <c r="DR288" s="54"/>
      <c r="DS288" s="54"/>
      <c r="DT288" s="54"/>
      <c r="DU288" s="54"/>
      <c r="DV288" s="54"/>
      <c r="DW288" s="54"/>
      <c r="DX288" s="54"/>
      <c r="DY288" s="54"/>
      <c r="DZ288" s="54"/>
      <c r="EA288" s="54"/>
      <c r="EB288" s="54"/>
      <c r="EC288" s="54"/>
      <c r="ED288" s="54"/>
      <c r="EE288" s="54"/>
      <c r="EF288" s="54"/>
      <c r="EG288" s="54"/>
      <c r="EH288" s="54"/>
      <c r="EI288" s="54"/>
      <c r="EJ288" s="54"/>
      <c r="EK288" s="54"/>
      <c r="EL288" s="54"/>
      <c r="EM288" s="54"/>
      <c r="EN288" s="54"/>
      <c r="EO288" s="54"/>
      <c r="EP288" s="54"/>
      <c r="EQ288" s="54"/>
      <c r="ER288" s="54"/>
      <c r="ES288" s="54"/>
      <c r="ET288" s="54"/>
      <c r="EU288" s="54"/>
      <c r="EV288" s="54"/>
      <c r="EW288" s="54"/>
      <c r="EX288" s="54"/>
      <c r="EY288" s="54"/>
      <c r="EZ288" s="54"/>
      <c r="FA288" s="54"/>
      <c r="FB288" s="54"/>
      <c r="FC288" s="54"/>
      <c r="FD288" s="54"/>
      <c r="FE288" s="54"/>
      <c r="FF288" s="54"/>
      <c r="FG288" s="54"/>
      <c r="FH288" s="54"/>
      <c r="FI288" s="54"/>
      <c r="FJ288" s="54"/>
      <c r="FK288" s="54"/>
      <c r="FL288" s="54"/>
      <c r="FM288" s="54"/>
      <c r="FN288" s="54"/>
      <c r="FO288" s="54"/>
      <c r="FP288" s="54"/>
      <c r="FQ288" s="54"/>
      <c r="FR288" s="54"/>
      <c r="FS288" s="54"/>
      <c r="FT288" s="54"/>
      <c r="FU288" s="54"/>
      <c r="FV288" s="54"/>
      <c r="FW288" s="54"/>
      <c r="FX288" s="54"/>
      <c r="FY288" s="54"/>
      <c r="FZ288" s="54"/>
      <c r="GA288" s="54"/>
      <c r="GB288" s="54"/>
      <c r="GC288" s="54"/>
      <c r="GD288" s="54"/>
      <c r="GE288" s="54"/>
      <c r="GF288" s="54"/>
      <c r="GG288" s="54"/>
      <c r="GH288" s="54"/>
      <c r="GI288" s="54"/>
      <c r="GJ288" s="54"/>
      <c r="GK288" s="54"/>
      <c r="GL288" s="54"/>
      <c r="GM288" s="54"/>
      <c r="GN288" s="54"/>
    </row>
    <row r="289" spans="1:196">
      <c r="A289" s="209"/>
      <c r="B289" s="209"/>
      <c r="C289" s="209"/>
      <c r="D289" s="209"/>
      <c r="E289" s="209"/>
      <c r="F289" s="209"/>
      <c r="G289" s="209"/>
      <c r="H289" s="68"/>
      <c r="I289" s="69"/>
      <c r="J289" s="69"/>
      <c r="K289" s="255"/>
      <c r="L289" s="255"/>
      <c r="M289" s="255"/>
      <c r="N289" s="54"/>
      <c r="O289" s="54"/>
      <c r="P289" s="275"/>
      <c r="Q289" s="54"/>
      <c r="R289" s="54"/>
      <c r="S289" s="54"/>
      <c r="T289" s="54"/>
      <c r="U289" s="54"/>
      <c r="V289" s="54"/>
      <c r="W289" s="54"/>
      <c r="X289" s="54"/>
      <c r="Y289" s="54"/>
      <c r="Z289" s="54"/>
      <c r="AA289" s="54"/>
      <c r="AB289" s="54"/>
      <c r="AC289" s="54"/>
      <c r="AD289" s="54"/>
      <c r="AE289" s="54"/>
      <c r="AF289" s="54"/>
      <c r="AG289" s="54"/>
      <c r="AH289" s="54"/>
      <c r="AI289" s="54"/>
      <c r="AJ289" s="54"/>
      <c r="AK289" s="54"/>
      <c r="AL289" s="54"/>
      <c r="AM289" s="54"/>
      <c r="AN289" s="54"/>
      <c r="AO289" s="54"/>
      <c r="AP289" s="54"/>
      <c r="AQ289" s="54"/>
      <c r="AR289" s="54"/>
      <c r="AS289" s="54"/>
      <c r="AT289" s="54"/>
      <c r="AU289" s="54"/>
      <c r="AV289" s="54"/>
      <c r="AW289" s="54"/>
      <c r="AX289" s="54"/>
      <c r="AY289" s="54"/>
      <c r="AZ289" s="54"/>
      <c r="BA289" s="54"/>
      <c r="BB289" s="54"/>
      <c r="BC289" s="54"/>
      <c r="BD289" s="54"/>
      <c r="BE289" s="54"/>
      <c r="BF289" s="54"/>
      <c r="BG289" s="54"/>
      <c r="BH289" s="54"/>
      <c r="BI289" s="54"/>
      <c r="BJ289" s="54"/>
      <c r="BK289" s="54"/>
      <c r="BL289" s="54"/>
      <c r="BM289" s="54"/>
      <c r="BN289" s="54"/>
      <c r="BO289" s="54"/>
      <c r="BP289" s="54"/>
      <c r="BQ289" s="54"/>
      <c r="BR289" s="54"/>
      <c r="BS289" s="54"/>
      <c r="BT289" s="54"/>
      <c r="BU289" s="54"/>
      <c r="BV289" s="54"/>
      <c r="BW289" s="54"/>
      <c r="BX289" s="54"/>
      <c r="BY289" s="54"/>
      <c r="BZ289" s="54"/>
      <c r="CA289" s="54"/>
      <c r="CB289" s="54"/>
      <c r="CC289" s="54"/>
      <c r="CD289" s="54"/>
      <c r="CE289" s="54"/>
      <c r="CF289" s="54"/>
      <c r="CG289" s="54"/>
      <c r="CH289" s="54"/>
      <c r="CI289" s="54"/>
      <c r="CJ289" s="54"/>
      <c r="CK289" s="54"/>
      <c r="CL289" s="54"/>
      <c r="CM289" s="54"/>
      <c r="CN289" s="54"/>
      <c r="CO289" s="54"/>
      <c r="CP289" s="54"/>
      <c r="CQ289" s="54"/>
      <c r="CR289" s="54"/>
      <c r="CS289" s="54"/>
      <c r="CT289" s="54"/>
      <c r="CU289" s="54"/>
      <c r="CV289" s="54"/>
      <c r="CW289" s="54"/>
      <c r="CX289" s="54"/>
      <c r="CY289" s="54"/>
      <c r="CZ289" s="54"/>
      <c r="DA289" s="54"/>
      <c r="DB289" s="54"/>
      <c r="DC289" s="54"/>
      <c r="DD289" s="54"/>
      <c r="DE289" s="54"/>
      <c r="DF289" s="54"/>
      <c r="DG289" s="54"/>
      <c r="DH289" s="54"/>
      <c r="DI289" s="54"/>
      <c r="DJ289" s="54"/>
      <c r="DK289" s="54"/>
      <c r="DL289" s="54"/>
      <c r="DM289" s="54"/>
      <c r="DN289" s="54"/>
      <c r="DO289" s="54"/>
      <c r="DP289" s="54"/>
      <c r="DQ289" s="54"/>
      <c r="DR289" s="54"/>
      <c r="DS289" s="54"/>
      <c r="DT289" s="54"/>
      <c r="DU289" s="54"/>
      <c r="DV289" s="54"/>
      <c r="DW289" s="54"/>
      <c r="DX289" s="54"/>
      <c r="DY289" s="54"/>
      <c r="DZ289" s="54"/>
      <c r="EA289" s="54"/>
      <c r="EB289" s="54"/>
      <c r="EC289" s="54"/>
      <c r="ED289" s="54"/>
      <c r="EE289" s="54"/>
      <c r="EF289" s="54"/>
      <c r="EG289" s="54"/>
      <c r="EH289" s="54"/>
      <c r="EI289" s="54"/>
      <c r="EJ289" s="54"/>
      <c r="EK289" s="54"/>
      <c r="EL289" s="54"/>
      <c r="EM289" s="54"/>
      <c r="EN289" s="54"/>
      <c r="EO289" s="54"/>
      <c r="EP289" s="54"/>
      <c r="EQ289" s="54"/>
      <c r="ER289" s="54"/>
      <c r="ES289" s="54"/>
      <c r="ET289" s="54"/>
      <c r="EU289" s="54"/>
      <c r="EV289" s="54"/>
      <c r="EW289" s="54"/>
      <c r="EX289" s="54"/>
      <c r="EY289" s="54"/>
      <c r="EZ289" s="54"/>
      <c r="FA289" s="54"/>
      <c r="FB289" s="54"/>
      <c r="FC289" s="54"/>
      <c r="FD289" s="54"/>
      <c r="FE289" s="54"/>
      <c r="FF289" s="54"/>
      <c r="FG289" s="54"/>
      <c r="FH289" s="54"/>
      <c r="FI289" s="54"/>
      <c r="FJ289" s="54"/>
      <c r="FK289" s="54"/>
      <c r="FL289" s="54"/>
      <c r="FM289" s="54"/>
      <c r="FN289" s="54"/>
      <c r="FO289" s="54"/>
      <c r="FP289" s="54"/>
      <c r="FQ289" s="54"/>
      <c r="FR289" s="54"/>
      <c r="FS289" s="54"/>
      <c r="FT289" s="54"/>
      <c r="FU289" s="54"/>
      <c r="FV289" s="54"/>
      <c r="FW289" s="54"/>
      <c r="FX289" s="54"/>
      <c r="FY289" s="54"/>
      <c r="FZ289" s="54"/>
      <c r="GA289" s="54"/>
      <c r="GB289" s="54"/>
      <c r="GC289" s="54"/>
      <c r="GD289" s="54"/>
      <c r="GE289" s="54"/>
      <c r="GF289" s="54"/>
      <c r="GG289" s="54"/>
      <c r="GH289" s="54"/>
      <c r="GI289" s="54"/>
      <c r="GJ289" s="54"/>
      <c r="GK289" s="54"/>
      <c r="GL289" s="54"/>
      <c r="GM289" s="54"/>
      <c r="GN289" s="54"/>
    </row>
    <row r="290" spans="1:196">
      <c r="A290" s="209"/>
      <c r="B290" s="209"/>
      <c r="C290" s="209"/>
      <c r="D290" s="209"/>
      <c r="E290" s="209"/>
      <c r="F290" s="209"/>
      <c r="G290" s="209"/>
      <c r="H290" s="68"/>
      <c r="I290" s="69"/>
      <c r="J290" s="69"/>
      <c r="K290" s="255"/>
      <c r="L290" s="255"/>
      <c r="M290" s="255"/>
      <c r="N290" s="54"/>
      <c r="O290" s="54"/>
      <c r="P290" s="275"/>
      <c r="Q290" s="54"/>
      <c r="R290" s="54"/>
      <c r="S290" s="54"/>
      <c r="T290" s="54"/>
      <c r="U290" s="54"/>
      <c r="V290" s="54"/>
      <c r="W290" s="54"/>
      <c r="X290" s="54"/>
      <c r="Y290" s="54"/>
      <c r="Z290" s="54"/>
      <c r="AA290" s="54"/>
      <c r="AB290" s="54"/>
      <c r="AC290" s="54"/>
      <c r="AD290" s="54"/>
      <c r="AE290" s="54"/>
      <c r="AF290" s="54"/>
      <c r="AG290" s="54"/>
      <c r="AH290" s="54"/>
      <c r="AI290" s="54"/>
      <c r="AJ290" s="54"/>
      <c r="AK290" s="54"/>
      <c r="AL290" s="54"/>
      <c r="AM290" s="54"/>
      <c r="AN290" s="54"/>
      <c r="AO290" s="54"/>
      <c r="AP290" s="54"/>
      <c r="AQ290" s="54"/>
      <c r="AR290" s="54"/>
      <c r="AS290" s="54"/>
      <c r="AT290" s="54"/>
      <c r="AU290" s="54"/>
      <c r="AV290" s="54"/>
      <c r="AW290" s="54"/>
      <c r="AX290" s="54"/>
      <c r="AY290" s="54"/>
      <c r="AZ290" s="54"/>
      <c r="BA290" s="54"/>
      <c r="BB290" s="54"/>
      <c r="BC290" s="54"/>
      <c r="BD290" s="54"/>
      <c r="BE290" s="54"/>
      <c r="BF290" s="54"/>
      <c r="BG290" s="54"/>
      <c r="BH290" s="54"/>
      <c r="BI290" s="54"/>
      <c r="BJ290" s="54"/>
      <c r="BK290" s="54"/>
      <c r="BL290" s="54"/>
      <c r="BM290" s="54"/>
      <c r="BN290" s="54"/>
      <c r="BO290" s="54"/>
      <c r="BP290" s="54"/>
      <c r="BQ290" s="54"/>
      <c r="BR290" s="54"/>
      <c r="BS290" s="54"/>
      <c r="BT290" s="54"/>
      <c r="BU290" s="54"/>
      <c r="BV290" s="54"/>
      <c r="BW290" s="54"/>
      <c r="BX290" s="54"/>
      <c r="BY290" s="54"/>
      <c r="BZ290" s="54"/>
      <c r="CA290" s="54"/>
      <c r="CB290" s="54"/>
      <c r="CC290" s="54"/>
      <c r="CD290" s="54"/>
      <c r="CE290" s="54"/>
      <c r="CF290" s="54"/>
      <c r="CG290" s="54"/>
      <c r="CH290" s="54"/>
      <c r="CI290" s="54"/>
      <c r="CJ290" s="54"/>
      <c r="CK290" s="54"/>
      <c r="CL290" s="54"/>
      <c r="CM290" s="54"/>
      <c r="CN290" s="54"/>
      <c r="CO290" s="54"/>
      <c r="CP290" s="54"/>
      <c r="CQ290" s="54"/>
      <c r="CR290" s="54"/>
      <c r="CS290" s="54"/>
      <c r="CT290" s="54"/>
      <c r="CU290" s="54"/>
      <c r="CV290" s="54"/>
      <c r="CW290" s="54"/>
      <c r="CX290" s="54"/>
      <c r="CY290" s="54"/>
      <c r="CZ290" s="54"/>
      <c r="DA290" s="54"/>
      <c r="DB290" s="54"/>
      <c r="DC290" s="54"/>
      <c r="DD290" s="54"/>
      <c r="DE290" s="54"/>
      <c r="DF290" s="54"/>
      <c r="DG290" s="54"/>
      <c r="DH290" s="54"/>
      <c r="DI290" s="54"/>
      <c r="DJ290" s="54"/>
      <c r="DK290" s="54"/>
      <c r="DL290" s="54"/>
      <c r="DM290" s="54"/>
      <c r="DN290" s="54"/>
      <c r="DO290" s="54"/>
      <c r="DP290" s="54"/>
      <c r="DQ290" s="54"/>
      <c r="DR290" s="54"/>
      <c r="DS290" s="54"/>
      <c r="DT290" s="54"/>
      <c r="DU290" s="54"/>
      <c r="DV290" s="54"/>
      <c r="DW290" s="54"/>
      <c r="DX290" s="54"/>
      <c r="DY290" s="54"/>
      <c r="DZ290" s="54"/>
      <c r="EA290" s="54"/>
      <c r="EB290" s="54"/>
      <c r="EC290" s="54"/>
      <c r="ED290" s="54"/>
      <c r="EE290" s="54"/>
      <c r="EF290" s="54"/>
      <c r="EG290" s="54"/>
      <c r="EH290" s="54"/>
      <c r="EI290" s="54"/>
      <c r="EJ290" s="54"/>
      <c r="EK290" s="54"/>
      <c r="EL290" s="54"/>
      <c r="EM290" s="54"/>
      <c r="EN290" s="54"/>
      <c r="EO290" s="54"/>
      <c r="EP290" s="54"/>
      <c r="EQ290" s="54"/>
      <c r="ER290" s="54"/>
      <c r="ES290" s="54"/>
      <c r="ET290" s="54"/>
      <c r="EU290" s="54"/>
      <c r="EV290" s="54"/>
      <c r="EW290" s="54"/>
      <c r="EX290" s="54"/>
      <c r="EY290" s="54"/>
      <c r="EZ290" s="54"/>
      <c r="FA290" s="54"/>
      <c r="FB290" s="54"/>
      <c r="FC290" s="54"/>
      <c r="FD290" s="54"/>
      <c r="FE290" s="54"/>
      <c r="FF290" s="54"/>
      <c r="FG290" s="54"/>
      <c r="FH290" s="54"/>
      <c r="FI290" s="54"/>
      <c r="FJ290" s="54"/>
      <c r="FK290" s="54"/>
      <c r="FL290" s="54"/>
      <c r="FM290" s="54"/>
      <c r="FN290" s="54"/>
      <c r="FO290" s="54"/>
      <c r="FP290" s="54"/>
      <c r="FQ290" s="54"/>
      <c r="FR290" s="54"/>
      <c r="FS290" s="54"/>
      <c r="FT290" s="54"/>
      <c r="FU290" s="54"/>
      <c r="FV290" s="54"/>
      <c r="FW290" s="54"/>
      <c r="FX290" s="54"/>
      <c r="FY290" s="54"/>
      <c r="FZ290" s="54"/>
      <c r="GA290" s="54"/>
      <c r="GB290" s="54"/>
      <c r="GC290" s="54"/>
      <c r="GD290" s="54"/>
      <c r="GE290" s="54"/>
      <c r="GF290" s="54"/>
      <c r="GG290" s="54"/>
      <c r="GH290" s="54"/>
      <c r="GI290" s="54"/>
      <c r="GJ290" s="54"/>
      <c r="GK290" s="54"/>
      <c r="GL290" s="54"/>
      <c r="GM290" s="54"/>
      <c r="GN290" s="54"/>
    </row>
    <row r="291" spans="1:196">
      <c r="A291" s="209"/>
      <c r="B291" s="209"/>
      <c r="C291" s="209"/>
      <c r="D291" s="209"/>
      <c r="E291" s="209"/>
      <c r="F291" s="209"/>
      <c r="G291" s="209"/>
      <c r="H291" s="68"/>
      <c r="I291" s="69"/>
      <c r="J291" s="69"/>
      <c r="K291" s="255"/>
      <c r="L291" s="255"/>
      <c r="M291" s="255"/>
      <c r="N291" s="54"/>
      <c r="O291" s="54"/>
      <c r="P291" s="275"/>
      <c r="Q291" s="54"/>
      <c r="R291" s="54"/>
      <c r="S291" s="54"/>
      <c r="T291" s="54"/>
      <c r="U291" s="54"/>
      <c r="V291" s="54"/>
      <c r="W291" s="54"/>
      <c r="X291" s="54"/>
      <c r="Y291" s="54"/>
      <c r="Z291" s="54"/>
      <c r="AA291" s="54"/>
      <c r="AB291" s="54"/>
      <c r="AC291" s="54"/>
      <c r="AD291" s="54"/>
      <c r="AE291" s="54"/>
      <c r="AF291" s="54"/>
      <c r="AG291" s="54"/>
      <c r="AH291" s="54"/>
      <c r="AI291" s="54"/>
      <c r="AJ291" s="54"/>
      <c r="AK291" s="54"/>
      <c r="AL291" s="54"/>
      <c r="AM291" s="54"/>
      <c r="AN291" s="54"/>
      <c r="AO291" s="54"/>
      <c r="AP291" s="54"/>
      <c r="AQ291" s="54"/>
      <c r="AR291" s="54"/>
      <c r="AS291" s="54"/>
      <c r="AT291" s="54"/>
      <c r="AU291" s="54"/>
      <c r="AV291" s="54"/>
      <c r="AW291" s="54"/>
      <c r="AX291" s="54"/>
      <c r="AY291" s="54"/>
      <c r="AZ291" s="54"/>
      <c r="BA291" s="54"/>
      <c r="BB291" s="54"/>
      <c r="BC291" s="54"/>
      <c r="BD291" s="54"/>
      <c r="BE291" s="54"/>
      <c r="BF291" s="54"/>
      <c r="BG291" s="54"/>
      <c r="BH291" s="54"/>
      <c r="BI291" s="54"/>
      <c r="BJ291" s="54"/>
      <c r="BK291" s="54"/>
      <c r="BL291" s="54"/>
      <c r="BM291" s="54"/>
      <c r="BN291" s="54"/>
      <c r="BO291" s="54"/>
      <c r="BP291" s="54"/>
      <c r="BQ291" s="54"/>
      <c r="BR291" s="54"/>
      <c r="BS291" s="54"/>
      <c r="BT291" s="54"/>
      <c r="BU291" s="54"/>
      <c r="BV291" s="54"/>
      <c r="BW291" s="54"/>
      <c r="BX291" s="54"/>
      <c r="BY291" s="54"/>
      <c r="BZ291" s="54"/>
      <c r="CA291" s="54"/>
      <c r="CB291" s="54"/>
      <c r="CC291" s="54"/>
      <c r="CD291" s="54"/>
      <c r="CE291" s="54"/>
      <c r="CF291" s="54"/>
      <c r="CG291" s="54"/>
      <c r="CH291" s="54"/>
      <c r="CI291" s="54"/>
      <c r="CJ291" s="54"/>
      <c r="CK291" s="54"/>
      <c r="CL291" s="54"/>
      <c r="CM291" s="54"/>
      <c r="CN291" s="54"/>
      <c r="CO291" s="54"/>
      <c r="CP291" s="54"/>
      <c r="CQ291" s="54"/>
      <c r="CR291" s="54"/>
      <c r="CS291" s="54"/>
      <c r="CT291" s="54"/>
      <c r="CU291" s="54"/>
      <c r="CV291" s="54"/>
      <c r="CW291" s="54"/>
      <c r="CX291" s="54"/>
      <c r="CY291" s="54"/>
      <c r="CZ291" s="54"/>
      <c r="DA291" s="54"/>
      <c r="DB291" s="54"/>
      <c r="DC291" s="54"/>
      <c r="DD291" s="54"/>
      <c r="DE291" s="54"/>
      <c r="DF291" s="54"/>
      <c r="DG291" s="54"/>
      <c r="DH291" s="54"/>
      <c r="DI291" s="54"/>
      <c r="DJ291" s="54"/>
      <c r="DK291" s="54"/>
      <c r="DL291" s="54"/>
      <c r="DM291" s="54"/>
      <c r="DN291" s="54"/>
      <c r="DO291" s="54"/>
      <c r="DP291" s="54"/>
      <c r="DQ291" s="54"/>
      <c r="DR291" s="54"/>
      <c r="DS291" s="54"/>
      <c r="DT291" s="54"/>
      <c r="DU291" s="54"/>
      <c r="DV291" s="54"/>
      <c r="DW291" s="54"/>
      <c r="DX291" s="54"/>
      <c r="DY291" s="54"/>
      <c r="DZ291" s="54"/>
      <c r="EA291" s="54"/>
      <c r="EB291" s="54"/>
      <c r="EC291" s="54"/>
      <c r="ED291" s="54"/>
      <c r="EE291" s="54"/>
      <c r="EF291" s="54"/>
      <c r="EG291" s="54"/>
      <c r="EH291" s="54"/>
      <c r="EI291" s="54"/>
      <c r="EJ291" s="54"/>
      <c r="EK291" s="54"/>
      <c r="EL291" s="54"/>
      <c r="EM291" s="54"/>
      <c r="EN291" s="54"/>
      <c r="EO291" s="54"/>
      <c r="EP291" s="54"/>
      <c r="EQ291" s="54"/>
      <c r="ER291" s="54"/>
      <c r="ES291" s="54"/>
      <c r="ET291" s="54"/>
      <c r="EU291" s="54"/>
      <c r="EV291" s="54"/>
      <c r="EW291" s="54"/>
      <c r="EX291" s="54"/>
      <c r="EY291" s="54"/>
      <c r="EZ291" s="54"/>
      <c r="FA291" s="54"/>
      <c r="FB291" s="54"/>
      <c r="FC291" s="54"/>
      <c r="FD291" s="54"/>
      <c r="FE291" s="54"/>
      <c r="FF291" s="54"/>
      <c r="FG291" s="54"/>
      <c r="FH291" s="54"/>
      <c r="FI291" s="54"/>
      <c r="FJ291" s="54"/>
      <c r="FK291" s="54"/>
      <c r="FL291" s="54"/>
      <c r="FM291" s="54"/>
      <c r="FN291" s="54"/>
      <c r="FO291" s="54"/>
      <c r="FP291" s="54"/>
      <c r="FQ291" s="54"/>
      <c r="FR291" s="54"/>
      <c r="FS291" s="54"/>
      <c r="FT291" s="54"/>
      <c r="FU291" s="54"/>
      <c r="FV291" s="54"/>
      <c r="FW291" s="54"/>
      <c r="FX291" s="54"/>
      <c r="FY291" s="54"/>
      <c r="FZ291" s="54"/>
      <c r="GA291" s="54"/>
      <c r="GB291" s="54"/>
      <c r="GC291" s="54"/>
      <c r="GD291" s="54"/>
      <c r="GE291" s="54"/>
      <c r="GF291" s="54"/>
      <c r="GG291" s="54"/>
      <c r="GH291" s="54"/>
      <c r="GI291" s="54"/>
      <c r="GJ291" s="54"/>
      <c r="GK291" s="54"/>
      <c r="GL291" s="54"/>
      <c r="GM291" s="54"/>
      <c r="GN291" s="54"/>
    </row>
    <row r="292" spans="1:196">
      <c r="A292" s="209"/>
      <c r="B292" s="209"/>
      <c r="C292" s="209"/>
      <c r="D292" s="209"/>
      <c r="E292" s="209"/>
      <c r="F292" s="209"/>
      <c r="G292" s="209"/>
      <c r="H292" s="68"/>
      <c r="I292" s="69"/>
      <c r="J292" s="69"/>
      <c r="K292" s="255"/>
      <c r="L292" s="255"/>
      <c r="M292" s="255"/>
      <c r="N292" s="54"/>
      <c r="O292" s="54"/>
      <c r="P292" s="275"/>
      <c r="Q292" s="54"/>
      <c r="R292" s="54"/>
      <c r="S292" s="54"/>
      <c r="T292" s="54"/>
      <c r="U292" s="54"/>
      <c r="V292" s="54"/>
      <c r="W292" s="54"/>
      <c r="X292" s="54"/>
      <c r="Y292" s="54"/>
      <c r="Z292" s="54"/>
      <c r="AA292" s="54"/>
      <c r="AB292" s="54"/>
      <c r="AC292" s="54"/>
      <c r="AD292" s="54"/>
      <c r="AE292" s="54"/>
      <c r="AF292" s="54"/>
      <c r="AG292" s="54"/>
      <c r="AH292" s="54"/>
      <c r="AI292" s="54"/>
      <c r="AJ292" s="54"/>
      <c r="AK292" s="54"/>
      <c r="AL292" s="54"/>
      <c r="AM292" s="54"/>
      <c r="AN292" s="54"/>
      <c r="AO292" s="54"/>
      <c r="AP292" s="54"/>
      <c r="AQ292" s="54"/>
      <c r="AR292" s="54"/>
      <c r="AS292" s="54"/>
      <c r="AT292" s="54"/>
      <c r="AU292" s="54"/>
      <c r="AV292" s="54"/>
      <c r="AW292" s="54"/>
      <c r="AX292" s="54"/>
      <c r="AY292" s="54"/>
      <c r="AZ292" s="54"/>
      <c r="BA292" s="54"/>
      <c r="BB292" s="54"/>
      <c r="BC292" s="54"/>
      <c r="BD292" s="54"/>
      <c r="BE292" s="54"/>
      <c r="BF292" s="54"/>
      <c r="BG292" s="54"/>
      <c r="BH292" s="54"/>
      <c r="BI292" s="54"/>
      <c r="BJ292" s="54"/>
      <c r="BK292" s="54"/>
      <c r="BL292" s="54"/>
      <c r="BM292" s="54"/>
      <c r="BN292" s="54"/>
      <c r="BO292" s="54"/>
      <c r="BP292" s="54"/>
      <c r="BQ292" s="54"/>
      <c r="BR292" s="54"/>
      <c r="BS292" s="54"/>
      <c r="BT292" s="54"/>
      <c r="BU292" s="54"/>
      <c r="BV292" s="54"/>
      <c r="BW292" s="54"/>
      <c r="BX292" s="54"/>
      <c r="BY292" s="54"/>
      <c r="BZ292" s="54"/>
      <c r="CA292" s="54"/>
      <c r="CB292" s="54"/>
      <c r="CC292" s="54"/>
      <c r="CD292" s="54"/>
      <c r="CE292" s="54"/>
      <c r="CF292" s="54"/>
      <c r="CG292" s="54"/>
      <c r="CH292" s="54"/>
      <c r="CI292" s="54"/>
      <c r="CJ292" s="54"/>
      <c r="CK292" s="54"/>
      <c r="CL292" s="54"/>
      <c r="CM292" s="54"/>
      <c r="CN292" s="54"/>
      <c r="CO292" s="54"/>
      <c r="CP292" s="54"/>
      <c r="CQ292" s="54"/>
      <c r="CR292" s="54"/>
      <c r="CS292" s="54"/>
      <c r="CT292" s="54"/>
      <c r="CU292" s="54"/>
      <c r="CV292" s="54"/>
      <c r="CW292" s="54"/>
      <c r="CX292" s="54"/>
      <c r="CY292" s="54"/>
      <c r="CZ292" s="54"/>
      <c r="DA292" s="54"/>
      <c r="DB292" s="54"/>
      <c r="DC292" s="54"/>
      <c r="DD292" s="54"/>
      <c r="DE292" s="54"/>
      <c r="DF292" s="54"/>
      <c r="DG292" s="54"/>
      <c r="DH292" s="54"/>
      <c r="DI292" s="54"/>
      <c r="DJ292" s="54"/>
      <c r="DK292" s="54"/>
      <c r="DL292" s="54"/>
      <c r="DM292" s="54"/>
      <c r="DN292" s="54"/>
      <c r="DO292" s="54"/>
      <c r="DP292" s="54"/>
      <c r="DQ292" s="54"/>
      <c r="DR292" s="54"/>
      <c r="DS292" s="54"/>
      <c r="DT292" s="54"/>
      <c r="DU292" s="54"/>
      <c r="DV292" s="54"/>
      <c r="DW292" s="54"/>
      <c r="DX292" s="54"/>
      <c r="DY292" s="54"/>
      <c r="DZ292" s="54"/>
      <c r="EA292" s="54"/>
      <c r="EB292" s="54"/>
      <c r="EC292" s="54"/>
      <c r="ED292" s="54"/>
      <c r="EE292" s="54"/>
      <c r="EF292" s="54"/>
      <c r="EG292" s="54"/>
      <c r="EH292" s="54"/>
      <c r="EI292" s="54"/>
      <c r="EJ292" s="54"/>
      <c r="EK292" s="54"/>
      <c r="EL292" s="54"/>
      <c r="EM292" s="54"/>
      <c r="EN292" s="54"/>
      <c r="EO292" s="54"/>
      <c r="EP292" s="54"/>
      <c r="EQ292" s="54"/>
      <c r="ER292" s="54"/>
      <c r="ES292" s="54"/>
      <c r="ET292" s="54"/>
      <c r="EU292" s="54"/>
      <c r="EV292" s="54"/>
      <c r="EW292" s="54"/>
      <c r="EX292" s="54"/>
      <c r="EY292" s="54"/>
      <c r="EZ292" s="54"/>
      <c r="FA292" s="54"/>
      <c r="FB292" s="54"/>
      <c r="FC292" s="54"/>
      <c r="FD292" s="54"/>
      <c r="FE292" s="54"/>
      <c r="FF292" s="54"/>
      <c r="FG292" s="54"/>
      <c r="FH292" s="54"/>
      <c r="FI292" s="54"/>
      <c r="FJ292" s="54"/>
      <c r="FK292" s="54"/>
      <c r="FL292" s="54"/>
      <c r="FM292" s="54"/>
      <c r="FN292" s="54"/>
      <c r="FO292" s="54"/>
      <c r="FP292" s="54"/>
      <c r="FQ292" s="54"/>
      <c r="FR292" s="54"/>
      <c r="FS292" s="54"/>
      <c r="FT292" s="54"/>
      <c r="FU292" s="54"/>
      <c r="FV292" s="54"/>
      <c r="FW292" s="54"/>
      <c r="FX292" s="54"/>
      <c r="FY292" s="54"/>
      <c r="FZ292" s="54"/>
      <c r="GA292" s="54"/>
      <c r="GB292" s="54"/>
      <c r="GC292" s="54"/>
      <c r="GD292" s="54"/>
      <c r="GE292" s="54"/>
      <c r="GF292" s="54"/>
      <c r="GG292" s="54"/>
      <c r="GH292" s="54"/>
      <c r="GI292" s="54"/>
      <c r="GJ292" s="54"/>
      <c r="GK292" s="54"/>
      <c r="GL292" s="54"/>
      <c r="GM292" s="54"/>
      <c r="GN292" s="54"/>
    </row>
    <row r="293" spans="1:196">
      <c r="A293" s="209"/>
      <c r="B293" s="209"/>
      <c r="C293" s="209"/>
      <c r="D293" s="209"/>
      <c r="E293" s="209"/>
      <c r="F293" s="209"/>
      <c r="G293" s="209"/>
      <c r="H293" s="68"/>
      <c r="I293" s="69"/>
      <c r="J293" s="69"/>
      <c r="K293" s="255"/>
      <c r="L293" s="255"/>
      <c r="M293" s="255"/>
      <c r="N293" s="54"/>
      <c r="O293" s="54"/>
      <c r="P293" s="275"/>
      <c r="Q293" s="54"/>
      <c r="R293" s="54"/>
      <c r="S293" s="54"/>
      <c r="T293" s="54"/>
      <c r="U293" s="54"/>
      <c r="V293" s="54"/>
      <c r="W293" s="54"/>
      <c r="X293" s="54"/>
      <c r="Y293" s="54"/>
      <c r="Z293" s="54"/>
      <c r="AA293" s="54"/>
      <c r="AB293" s="54"/>
      <c r="AC293" s="54"/>
      <c r="AD293" s="54"/>
      <c r="AE293" s="54"/>
      <c r="AF293" s="54"/>
      <c r="AG293" s="54"/>
      <c r="AH293" s="54"/>
      <c r="AI293" s="54"/>
      <c r="AJ293" s="54"/>
      <c r="AK293" s="54"/>
      <c r="AL293" s="54"/>
      <c r="AM293" s="54"/>
      <c r="AN293" s="54"/>
      <c r="AO293" s="54"/>
      <c r="AP293" s="54"/>
      <c r="AQ293" s="54"/>
      <c r="AR293" s="54"/>
      <c r="AS293" s="54"/>
      <c r="AT293" s="54"/>
      <c r="AU293" s="54"/>
      <c r="AV293" s="54"/>
      <c r="AW293" s="54"/>
      <c r="AX293" s="54"/>
      <c r="AY293" s="54"/>
      <c r="AZ293" s="54"/>
      <c r="BA293" s="54"/>
      <c r="BB293" s="54"/>
      <c r="BC293" s="54"/>
      <c r="BD293" s="54"/>
      <c r="BE293" s="54"/>
      <c r="BF293" s="54"/>
      <c r="BG293" s="54"/>
      <c r="BH293" s="54"/>
      <c r="BI293" s="54"/>
      <c r="BJ293" s="54"/>
      <c r="BK293" s="54"/>
      <c r="BL293" s="54"/>
      <c r="BM293" s="54"/>
      <c r="BN293" s="54"/>
      <c r="BO293" s="54"/>
      <c r="BP293" s="54"/>
      <c r="BQ293" s="54"/>
      <c r="BR293" s="54"/>
      <c r="BS293" s="54"/>
      <c r="BT293" s="54"/>
      <c r="BU293" s="54"/>
      <c r="BV293" s="54"/>
      <c r="BW293" s="54"/>
      <c r="BX293" s="54"/>
      <c r="BY293" s="54"/>
      <c r="BZ293" s="54"/>
      <c r="CA293" s="54"/>
      <c r="CB293" s="54"/>
      <c r="CC293" s="54"/>
      <c r="CD293" s="54"/>
      <c r="CE293" s="54"/>
      <c r="CF293" s="54"/>
      <c r="CG293" s="54"/>
      <c r="CH293" s="54"/>
      <c r="CI293" s="54"/>
      <c r="CJ293" s="54"/>
      <c r="CK293" s="54"/>
      <c r="CL293" s="54"/>
      <c r="CM293" s="54"/>
      <c r="CN293" s="54"/>
      <c r="CO293" s="54"/>
      <c r="CP293" s="54"/>
      <c r="CQ293" s="54"/>
      <c r="CR293" s="54"/>
      <c r="CS293" s="54"/>
      <c r="CT293" s="54"/>
      <c r="CU293" s="54"/>
      <c r="CV293" s="54"/>
      <c r="CW293" s="54"/>
      <c r="CX293" s="54"/>
      <c r="CY293" s="54"/>
      <c r="CZ293" s="54"/>
      <c r="DA293" s="54"/>
      <c r="DB293" s="54"/>
      <c r="DC293" s="54"/>
      <c r="DD293" s="54"/>
      <c r="DE293" s="54"/>
      <c r="DF293" s="54"/>
      <c r="DG293" s="54"/>
      <c r="DH293" s="54"/>
      <c r="DI293" s="54"/>
      <c r="DJ293" s="54"/>
      <c r="DK293" s="54"/>
      <c r="DL293" s="54"/>
      <c r="DM293" s="54"/>
      <c r="DN293" s="54"/>
      <c r="DO293" s="54"/>
      <c r="DP293" s="54"/>
      <c r="DQ293" s="54"/>
      <c r="DR293" s="54"/>
      <c r="DS293" s="54"/>
      <c r="DT293" s="54"/>
      <c r="DU293" s="54"/>
      <c r="DV293" s="54"/>
      <c r="DW293" s="54"/>
      <c r="DX293" s="54"/>
      <c r="DY293" s="54"/>
      <c r="DZ293" s="54"/>
      <c r="EA293" s="54"/>
      <c r="EB293" s="54"/>
      <c r="EC293" s="54"/>
      <c r="ED293" s="54"/>
      <c r="EE293" s="54"/>
      <c r="EF293" s="54"/>
      <c r="EG293" s="54"/>
      <c r="EH293" s="54"/>
      <c r="EI293" s="54"/>
      <c r="EJ293" s="54"/>
      <c r="EK293" s="54"/>
      <c r="EL293" s="54"/>
      <c r="EM293" s="54"/>
      <c r="EN293" s="54"/>
      <c r="EO293" s="54"/>
      <c r="EP293" s="54"/>
      <c r="EQ293" s="54"/>
      <c r="ER293" s="54"/>
      <c r="ES293" s="54"/>
      <c r="ET293" s="54"/>
      <c r="EU293" s="54"/>
      <c r="EV293" s="54"/>
      <c r="EW293" s="54"/>
      <c r="EX293" s="54"/>
      <c r="EY293" s="54"/>
      <c r="EZ293" s="54"/>
      <c r="FA293" s="54"/>
      <c r="FB293" s="54"/>
      <c r="FC293" s="54"/>
      <c r="FD293" s="54"/>
      <c r="FE293" s="54"/>
      <c r="FF293" s="54"/>
      <c r="FG293" s="54"/>
      <c r="FH293" s="54"/>
      <c r="FI293" s="54"/>
      <c r="FJ293" s="54"/>
      <c r="FK293" s="54"/>
      <c r="FL293" s="54"/>
      <c r="FM293" s="54"/>
      <c r="FN293" s="54"/>
      <c r="FO293" s="54"/>
      <c r="FP293" s="54"/>
      <c r="FQ293" s="54"/>
      <c r="FR293" s="54"/>
      <c r="FS293" s="54"/>
      <c r="FT293" s="54"/>
      <c r="FU293" s="54"/>
      <c r="FV293" s="54"/>
      <c r="FW293" s="54"/>
      <c r="FX293" s="54"/>
      <c r="FY293" s="54"/>
      <c r="FZ293" s="54"/>
      <c r="GA293" s="54"/>
      <c r="GB293" s="54"/>
      <c r="GC293" s="54"/>
      <c r="GD293" s="54"/>
      <c r="GE293" s="54"/>
      <c r="GF293" s="54"/>
      <c r="GG293" s="54"/>
      <c r="GH293" s="54"/>
      <c r="GI293" s="54"/>
      <c r="GJ293" s="54"/>
      <c r="GK293" s="54"/>
      <c r="GL293" s="54"/>
      <c r="GM293" s="54"/>
      <c r="GN293" s="54"/>
    </row>
    <row r="294" spans="1:196">
      <c r="A294" s="209"/>
      <c r="B294" s="209"/>
      <c r="C294" s="209"/>
      <c r="D294" s="209"/>
      <c r="E294" s="209"/>
      <c r="F294" s="209"/>
      <c r="G294" s="209"/>
      <c r="H294" s="68"/>
      <c r="I294" s="69"/>
      <c r="J294" s="69"/>
      <c r="K294" s="255"/>
      <c r="L294" s="255"/>
      <c r="M294" s="255"/>
      <c r="N294" s="54"/>
      <c r="O294" s="54"/>
      <c r="P294" s="275"/>
      <c r="Q294" s="54"/>
      <c r="R294" s="54"/>
      <c r="S294" s="54"/>
      <c r="T294" s="54"/>
      <c r="U294" s="54"/>
      <c r="V294" s="54"/>
      <c r="W294" s="54"/>
      <c r="X294" s="54"/>
      <c r="Y294" s="54"/>
      <c r="Z294" s="54"/>
      <c r="AA294" s="54"/>
      <c r="AB294" s="54"/>
      <c r="AC294" s="54"/>
      <c r="AD294" s="54"/>
      <c r="AE294" s="54"/>
      <c r="AF294" s="54"/>
      <c r="AG294" s="54"/>
      <c r="AH294" s="54"/>
      <c r="AI294" s="54"/>
      <c r="AJ294" s="54"/>
      <c r="AK294" s="54"/>
      <c r="AL294" s="54"/>
      <c r="AM294" s="54"/>
      <c r="AN294" s="54"/>
      <c r="AO294" s="54"/>
      <c r="AP294" s="54"/>
      <c r="AQ294" s="54"/>
      <c r="AR294" s="54"/>
      <c r="AS294" s="54"/>
      <c r="AT294" s="54"/>
      <c r="AU294" s="54"/>
      <c r="AV294" s="54"/>
      <c r="AW294" s="54"/>
      <c r="AX294" s="54"/>
      <c r="AY294" s="54"/>
      <c r="AZ294" s="54"/>
      <c r="BA294" s="54"/>
      <c r="BB294" s="54"/>
      <c r="BC294" s="54"/>
      <c r="BD294" s="54"/>
      <c r="BE294" s="54"/>
      <c r="BF294" s="54"/>
      <c r="BG294" s="54"/>
      <c r="BH294" s="54"/>
      <c r="BI294" s="54"/>
      <c r="BJ294" s="54"/>
      <c r="BK294" s="54"/>
      <c r="BL294" s="54"/>
      <c r="BM294" s="54"/>
      <c r="BN294" s="54"/>
      <c r="BO294" s="54"/>
      <c r="BP294" s="54"/>
      <c r="BQ294" s="54"/>
      <c r="BR294" s="54"/>
      <c r="BS294" s="54"/>
      <c r="BT294" s="54"/>
      <c r="BU294" s="54"/>
      <c r="BV294" s="54"/>
      <c r="BW294" s="54"/>
      <c r="BX294" s="54"/>
      <c r="BY294" s="54"/>
      <c r="BZ294" s="54"/>
      <c r="CA294" s="54"/>
      <c r="CB294" s="54"/>
      <c r="CC294" s="54"/>
      <c r="CD294" s="54"/>
      <c r="CE294" s="54"/>
      <c r="CF294" s="54"/>
      <c r="CG294" s="54"/>
      <c r="CH294" s="54"/>
      <c r="CI294" s="54"/>
      <c r="CJ294" s="54"/>
      <c r="CK294" s="54"/>
      <c r="CL294" s="54"/>
      <c r="CM294" s="54"/>
      <c r="CN294" s="54"/>
      <c r="CO294" s="54"/>
      <c r="CP294" s="54"/>
      <c r="CQ294" s="54"/>
      <c r="CR294" s="54"/>
      <c r="CS294" s="54"/>
      <c r="CT294" s="54"/>
      <c r="CU294" s="54"/>
      <c r="CV294" s="54"/>
      <c r="CW294" s="54"/>
      <c r="CX294" s="54"/>
      <c r="CY294" s="54"/>
      <c r="CZ294" s="54"/>
      <c r="DA294" s="54"/>
      <c r="DB294" s="54"/>
      <c r="DC294" s="54"/>
      <c r="DD294" s="54"/>
      <c r="DE294" s="54"/>
      <c r="DF294" s="54"/>
      <c r="DG294" s="54"/>
      <c r="DH294" s="54"/>
      <c r="DI294" s="54"/>
      <c r="DJ294" s="54"/>
      <c r="DK294" s="54"/>
      <c r="DL294" s="54"/>
      <c r="DM294" s="54"/>
      <c r="DN294" s="54"/>
      <c r="DO294" s="54"/>
      <c r="DP294" s="54"/>
      <c r="DQ294" s="54"/>
      <c r="DR294" s="54"/>
      <c r="DS294" s="54"/>
      <c r="DT294" s="54"/>
      <c r="DU294" s="54"/>
      <c r="DV294" s="54"/>
      <c r="DW294" s="54"/>
      <c r="DX294" s="54"/>
      <c r="DY294" s="54"/>
      <c r="DZ294" s="54"/>
      <c r="EA294" s="54"/>
      <c r="EB294" s="54"/>
      <c r="EC294" s="54"/>
      <c r="ED294" s="54"/>
      <c r="EE294" s="54"/>
      <c r="EF294" s="54"/>
      <c r="EG294" s="54"/>
      <c r="EH294" s="54"/>
      <c r="EI294" s="54"/>
      <c r="EJ294" s="54"/>
      <c r="EK294" s="54"/>
      <c r="EL294" s="54"/>
      <c r="EM294" s="54"/>
      <c r="EN294" s="54"/>
      <c r="EO294" s="54"/>
      <c r="EP294" s="54"/>
      <c r="EQ294" s="54"/>
      <c r="ER294" s="54"/>
      <c r="ES294" s="54"/>
      <c r="ET294" s="54"/>
      <c r="EU294" s="54"/>
      <c r="EV294" s="54"/>
      <c r="EW294" s="54"/>
      <c r="EX294" s="54"/>
      <c r="EY294" s="54"/>
      <c r="EZ294" s="54"/>
      <c r="FA294" s="54"/>
      <c r="FB294" s="54"/>
      <c r="FC294" s="54"/>
      <c r="FD294" s="54"/>
      <c r="FE294" s="54"/>
      <c r="FF294" s="54"/>
      <c r="FG294" s="54"/>
      <c r="FH294" s="54"/>
      <c r="FI294" s="54"/>
      <c r="FJ294" s="54"/>
      <c r="FK294" s="54"/>
      <c r="FL294" s="54"/>
      <c r="FM294" s="54"/>
      <c r="FN294" s="54"/>
      <c r="FO294" s="54"/>
      <c r="FP294" s="54"/>
      <c r="FQ294" s="54"/>
      <c r="FR294" s="54"/>
      <c r="FS294" s="54"/>
      <c r="FT294" s="54"/>
      <c r="FU294" s="54"/>
      <c r="FV294" s="54"/>
      <c r="FW294" s="54"/>
      <c r="FX294" s="54"/>
      <c r="FY294" s="54"/>
      <c r="FZ294" s="54"/>
      <c r="GA294" s="54"/>
      <c r="GB294" s="54"/>
      <c r="GC294" s="54"/>
      <c r="GD294" s="54"/>
      <c r="GE294" s="54"/>
      <c r="GF294" s="54"/>
      <c r="GG294" s="54"/>
      <c r="GH294" s="54"/>
      <c r="GI294" s="54"/>
      <c r="GJ294" s="54"/>
      <c r="GK294" s="54"/>
      <c r="GL294" s="54"/>
      <c r="GM294" s="54"/>
      <c r="GN294" s="54"/>
    </row>
    <row r="295" spans="1:196">
      <c r="A295" s="209"/>
      <c r="B295" s="209"/>
      <c r="C295" s="209"/>
      <c r="D295" s="209"/>
      <c r="E295" s="209"/>
      <c r="F295" s="209"/>
      <c r="G295" s="209"/>
      <c r="H295" s="68"/>
      <c r="I295" s="69"/>
      <c r="J295" s="69"/>
      <c r="K295" s="255"/>
      <c r="L295" s="255"/>
      <c r="M295" s="255"/>
      <c r="N295" s="54"/>
      <c r="O295" s="54"/>
      <c r="P295" s="275"/>
      <c r="Q295" s="54"/>
      <c r="R295" s="54"/>
      <c r="S295" s="54"/>
      <c r="T295" s="54"/>
      <c r="U295" s="54"/>
      <c r="V295" s="54"/>
      <c r="W295" s="54"/>
      <c r="X295" s="54"/>
      <c r="Y295" s="54"/>
      <c r="Z295" s="54"/>
      <c r="AA295" s="54"/>
      <c r="AB295" s="54"/>
      <c r="AC295" s="54"/>
      <c r="AD295" s="54"/>
      <c r="AE295" s="54"/>
      <c r="AF295" s="54"/>
      <c r="AG295" s="54"/>
      <c r="AH295" s="54"/>
      <c r="AI295" s="54"/>
      <c r="AJ295" s="54"/>
      <c r="AK295" s="54"/>
      <c r="AL295" s="54"/>
      <c r="AM295" s="54"/>
      <c r="AN295" s="54"/>
      <c r="AO295" s="54"/>
      <c r="AP295" s="54"/>
      <c r="AQ295" s="54"/>
      <c r="AR295" s="54"/>
      <c r="AS295" s="54"/>
      <c r="AT295" s="54"/>
      <c r="AU295" s="54"/>
      <c r="AV295" s="54"/>
      <c r="AW295" s="54"/>
      <c r="AX295" s="54"/>
      <c r="AY295" s="54"/>
      <c r="AZ295" s="54"/>
      <c r="BA295" s="54"/>
      <c r="BB295" s="54"/>
      <c r="BC295" s="54"/>
      <c r="BD295" s="54"/>
      <c r="BE295" s="54"/>
      <c r="BF295" s="54"/>
      <c r="BG295" s="54"/>
      <c r="BH295" s="54"/>
      <c r="BI295" s="54"/>
      <c r="BJ295" s="54"/>
      <c r="BK295" s="54"/>
      <c r="BL295" s="54"/>
      <c r="BM295" s="54"/>
      <c r="BN295" s="54"/>
      <c r="BO295" s="54"/>
      <c r="BP295" s="54"/>
      <c r="BQ295" s="54"/>
      <c r="BR295" s="54"/>
      <c r="BS295" s="54"/>
      <c r="BT295" s="54"/>
      <c r="BU295" s="54"/>
      <c r="BV295" s="54"/>
      <c r="BW295" s="54"/>
      <c r="BX295" s="54"/>
      <c r="BY295" s="54"/>
      <c r="BZ295" s="54"/>
      <c r="CA295" s="54"/>
      <c r="CB295" s="54"/>
      <c r="CC295" s="54"/>
      <c r="CD295" s="54"/>
      <c r="CE295" s="54"/>
      <c r="CF295" s="54"/>
      <c r="CG295" s="54"/>
      <c r="CH295" s="54"/>
      <c r="CI295" s="54"/>
      <c r="CJ295" s="54"/>
      <c r="CK295" s="54"/>
      <c r="CL295" s="54"/>
      <c r="CM295" s="54"/>
      <c r="CN295" s="54"/>
      <c r="CO295" s="54"/>
      <c r="CP295" s="54"/>
      <c r="CQ295" s="54"/>
      <c r="CR295" s="54"/>
      <c r="CS295" s="54"/>
      <c r="CT295" s="54"/>
      <c r="CU295" s="54"/>
      <c r="CV295" s="54"/>
      <c r="CW295" s="54"/>
      <c r="CX295" s="54"/>
      <c r="CY295" s="54"/>
      <c r="CZ295" s="54"/>
      <c r="DA295" s="54"/>
      <c r="DB295" s="54"/>
      <c r="DC295" s="54"/>
      <c r="DD295" s="54"/>
      <c r="DE295" s="54"/>
      <c r="DF295" s="54"/>
      <c r="DG295" s="54"/>
      <c r="DH295" s="54"/>
      <c r="DI295" s="54"/>
      <c r="DJ295" s="54"/>
      <c r="DK295" s="54"/>
      <c r="DL295" s="54"/>
      <c r="DM295" s="54"/>
      <c r="DN295" s="54"/>
      <c r="DO295" s="54"/>
      <c r="DP295" s="54"/>
      <c r="DQ295" s="54"/>
      <c r="DR295" s="54"/>
      <c r="DS295" s="54"/>
      <c r="DT295" s="54"/>
      <c r="DU295" s="54"/>
      <c r="DV295" s="54"/>
      <c r="DW295" s="54"/>
      <c r="DX295" s="54"/>
      <c r="DY295" s="54"/>
      <c r="DZ295" s="54"/>
      <c r="EA295" s="54"/>
      <c r="EB295" s="54"/>
      <c r="EC295" s="54"/>
      <c r="ED295" s="54"/>
      <c r="EE295" s="54"/>
      <c r="EF295" s="54"/>
      <c r="EG295" s="54"/>
      <c r="EH295" s="54"/>
      <c r="EI295" s="54"/>
      <c r="EJ295" s="54"/>
      <c r="EK295" s="54"/>
      <c r="EL295" s="54"/>
      <c r="EM295" s="54"/>
      <c r="EN295" s="54"/>
      <c r="EO295" s="54"/>
      <c r="EP295" s="54"/>
      <c r="EQ295" s="54"/>
      <c r="ER295" s="54"/>
      <c r="ES295" s="54"/>
      <c r="ET295" s="54"/>
      <c r="EU295" s="54"/>
      <c r="EV295" s="54"/>
      <c r="EW295" s="54"/>
      <c r="EX295" s="54"/>
      <c r="EY295" s="54"/>
      <c r="EZ295" s="54"/>
      <c r="FA295" s="54"/>
      <c r="FB295" s="54"/>
      <c r="FC295" s="54"/>
      <c r="FD295" s="54"/>
      <c r="FE295" s="54"/>
      <c r="FF295" s="54"/>
      <c r="FG295" s="54"/>
      <c r="FH295" s="54"/>
      <c r="FI295" s="54"/>
      <c r="FJ295" s="54"/>
      <c r="FK295" s="54"/>
      <c r="FL295" s="54"/>
      <c r="FM295" s="54"/>
      <c r="FN295" s="54"/>
      <c r="FO295" s="54"/>
      <c r="FP295" s="54"/>
      <c r="FQ295" s="54"/>
      <c r="FR295" s="54"/>
      <c r="FS295" s="54"/>
      <c r="FT295" s="54"/>
      <c r="FU295" s="54"/>
      <c r="FV295" s="54"/>
      <c r="FW295" s="54"/>
      <c r="FX295" s="54"/>
      <c r="FY295" s="54"/>
      <c r="FZ295" s="54"/>
      <c r="GA295" s="54"/>
      <c r="GB295" s="54"/>
      <c r="GC295" s="54"/>
      <c r="GD295" s="54"/>
      <c r="GE295" s="54"/>
      <c r="GF295" s="54"/>
      <c r="GG295" s="54"/>
      <c r="GH295" s="54"/>
      <c r="GI295" s="54"/>
      <c r="GJ295" s="54"/>
      <c r="GK295" s="54"/>
      <c r="GL295" s="54"/>
      <c r="GM295" s="54"/>
      <c r="GN295" s="54"/>
    </row>
    <row r="296" spans="1:196">
      <c r="A296" s="209"/>
      <c r="B296" s="209"/>
      <c r="C296" s="209"/>
      <c r="D296" s="209"/>
      <c r="E296" s="209"/>
      <c r="F296" s="209"/>
      <c r="G296" s="209"/>
      <c r="H296" s="68"/>
      <c r="I296" s="69"/>
      <c r="J296" s="69"/>
      <c r="K296" s="255"/>
      <c r="L296" s="255"/>
      <c r="M296" s="255"/>
      <c r="N296" s="54"/>
      <c r="O296" s="54"/>
      <c r="P296" s="275"/>
      <c r="Q296" s="54"/>
      <c r="R296" s="54"/>
      <c r="S296" s="54"/>
      <c r="T296" s="54"/>
      <c r="U296" s="54"/>
      <c r="V296" s="54"/>
      <c r="W296" s="54"/>
      <c r="X296" s="54"/>
      <c r="Y296" s="54"/>
      <c r="Z296" s="54"/>
      <c r="AA296" s="54"/>
      <c r="AB296" s="54"/>
      <c r="AC296" s="54"/>
      <c r="AD296" s="54"/>
      <c r="AE296" s="54"/>
      <c r="AF296" s="54"/>
      <c r="AG296" s="54"/>
      <c r="AH296" s="54"/>
      <c r="AI296" s="54"/>
      <c r="AJ296" s="54"/>
      <c r="AK296" s="54"/>
      <c r="AL296" s="54"/>
      <c r="AM296" s="54"/>
      <c r="AN296" s="54"/>
      <c r="AO296" s="54"/>
      <c r="AP296" s="54"/>
      <c r="AQ296" s="54"/>
      <c r="AR296" s="54"/>
      <c r="AS296" s="54"/>
      <c r="AT296" s="54"/>
      <c r="AU296" s="54"/>
      <c r="AV296" s="54"/>
      <c r="AW296" s="54"/>
      <c r="AX296" s="54"/>
      <c r="AY296" s="54"/>
      <c r="AZ296" s="54"/>
      <c r="BA296" s="54"/>
      <c r="BB296" s="54"/>
      <c r="BC296" s="54"/>
      <c r="BD296" s="54"/>
      <c r="BE296" s="54"/>
      <c r="BF296" s="54"/>
      <c r="BG296" s="54"/>
      <c r="BH296" s="54"/>
      <c r="BI296" s="54"/>
      <c r="BJ296" s="54"/>
      <c r="BK296" s="54"/>
      <c r="BL296" s="54"/>
      <c r="BM296" s="54"/>
      <c r="BN296" s="54"/>
      <c r="BO296" s="54"/>
      <c r="BP296" s="54"/>
      <c r="BQ296" s="54"/>
      <c r="BR296" s="54"/>
      <c r="BS296" s="54"/>
      <c r="BT296" s="54"/>
      <c r="BU296" s="54"/>
      <c r="BV296" s="54"/>
      <c r="BW296" s="54"/>
      <c r="BX296" s="54"/>
      <c r="BY296" s="54"/>
      <c r="BZ296" s="54"/>
      <c r="CA296" s="54"/>
      <c r="CB296" s="54"/>
      <c r="CC296" s="54"/>
      <c r="CD296" s="54"/>
      <c r="CE296" s="54"/>
      <c r="CF296" s="54"/>
      <c r="CG296" s="54"/>
      <c r="CH296" s="54"/>
      <c r="CI296" s="54"/>
      <c r="CJ296" s="54"/>
      <c r="CK296" s="54"/>
      <c r="CL296" s="54"/>
      <c r="CM296" s="54"/>
      <c r="CN296" s="54"/>
      <c r="CO296" s="54"/>
      <c r="CP296" s="54"/>
      <c r="CQ296" s="54"/>
      <c r="CR296" s="54"/>
      <c r="CS296" s="54"/>
      <c r="CT296" s="54"/>
      <c r="CU296" s="54"/>
      <c r="CV296" s="54"/>
      <c r="CW296" s="54"/>
      <c r="CX296" s="54"/>
      <c r="CY296" s="54"/>
      <c r="CZ296" s="54"/>
      <c r="DA296" s="54"/>
      <c r="DB296" s="54"/>
      <c r="DC296" s="54"/>
      <c r="DD296" s="54"/>
      <c r="DE296" s="54"/>
      <c r="DF296" s="54"/>
      <c r="DG296" s="54"/>
      <c r="DH296" s="54"/>
      <c r="DI296" s="54"/>
      <c r="DJ296" s="54"/>
      <c r="DK296" s="54"/>
      <c r="DL296" s="54"/>
      <c r="DM296" s="54"/>
      <c r="DN296" s="54"/>
      <c r="DO296" s="54"/>
      <c r="DP296" s="54"/>
      <c r="DQ296" s="54"/>
      <c r="DR296" s="54"/>
      <c r="DS296" s="54"/>
      <c r="DT296" s="54"/>
      <c r="DU296" s="54"/>
      <c r="DV296" s="54"/>
      <c r="DW296" s="54"/>
      <c r="DX296" s="54"/>
      <c r="DY296" s="54"/>
      <c r="DZ296" s="54"/>
      <c r="EA296" s="54"/>
      <c r="EB296" s="54"/>
      <c r="EC296" s="54"/>
      <c r="ED296" s="54"/>
      <c r="EE296" s="54"/>
      <c r="EF296" s="54"/>
      <c r="EG296" s="54"/>
      <c r="EH296" s="54"/>
      <c r="EI296" s="54"/>
      <c r="EJ296" s="54"/>
      <c r="EK296" s="54"/>
      <c r="EL296" s="54"/>
      <c r="EM296" s="54"/>
      <c r="EN296" s="54"/>
      <c r="EO296" s="54"/>
      <c r="EP296" s="54"/>
      <c r="EQ296" s="54"/>
      <c r="ER296" s="54"/>
      <c r="ES296" s="54"/>
      <c r="ET296" s="54"/>
      <c r="EU296" s="54"/>
      <c r="EV296" s="54"/>
      <c r="EW296" s="54"/>
      <c r="EX296" s="54"/>
      <c r="EY296" s="54"/>
      <c r="EZ296" s="54"/>
      <c r="FA296" s="54"/>
      <c r="FB296" s="54"/>
      <c r="FC296" s="54"/>
      <c r="FD296" s="54"/>
      <c r="FE296" s="54"/>
      <c r="FF296" s="54"/>
      <c r="FG296" s="54"/>
      <c r="FH296" s="54"/>
      <c r="FI296" s="54"/>
      <c r="FJ296" s="54"/>
      <c r="FK296" s="54"/>
      <c r="FL296" s="54"/>
      <c r="FM296" s="54"/>
      <c r="FN296" s="54"/>
      <c r="FO296" s="54"/>
      <c r="FP296" s="54"/>
      <c r="FQ296" s="54"/>
      <c r="FR296" s="54"/>
      <c r="FS296" s="54"/>
      <c r="FT296" s="54"/>
      <c r="FU296" s="54"/>
      <c r="FV296" s="54"/>
      <c r="FW296" s="54"/>
      <c r="FX296" s="54"/>
      <c r="FY296" s="54"/>
      <c r="FZ296" s="54"/>
      <c r="GA296" s="54"/>
      <c r="GB296" s="54"/>
      <c r="GC296" s="54"/>
      <c r="GD296" s="54"/>
      <c r="GE296" s="54"/>
      <c r="GF296" s="54"/>
      <c r="GG296" s="54"/>
      <c r="GH296" s="54"/>
      <c r="GI296" s="54"/>
      <c r="GJ296" s="54"/>
      <c r="GK296" s="54"/>
      <c r="GL296" s="54"/>
      <c r="GM296" s="54"/>
      <c r="GN296" s="54"/>
    </row>
    <row r="297" spans="1:196">
      <c r="A297" s="209"/>
      <c r="B297" s="209"/>
      <c r="C297" s="209"/>
      <c r="D297" s="209"/>
      <c r="E297" s="209"/>
      <c r="F297" s="209"/>
      <c r="G297" s="209"/>
      <c r="H297" s="68"/>
      <c r="I297" s="69"/>
      <c r="J297" s="69"/>
      <c r="K297" s="255"/>
      <c r="L297" s="255"/>
      <c r="M297" s="255"/>
      <c r="N297" s="54"/>
      <c r="O297" s="54"/>
      <c r="P297" s="275"/>
      <c r="Q297" s="54"/>
      <c r="R297" s="54"/>
      <c r="S297" s="54"/>
      <c r="T297" s="54"/>
      <c r="U297" s="54"/>
      <c r="V297" s="54"/>
      <c r="W297" s="54"/>
      <c r="X297" s="54"/>
      <c r="Y297" s="54"/>
      <c r="Z297" s="54"/>
      <c r="AA297" s="54"/>
      <c r="AB297" s="54"/>
      <c r="AC297" s="54"/>
      <c r="AD297" s="54"/>
      <c r="AE297" s="54"/>
      <c r="AF297" s="54"/>
      <c r="AG297" s="54"/>
      <c r="AH297" s="54"/>
      <c r="AI297" s="54"/>
      <c r="AJ297" s="54"/>
      <c r="AK297" s="54"/>
      <c r="AL297" s="54"/>
      <c r="AM297" s="54"/>
      <c r="AN297" s="54"/>
      <c r="AO297" s="54"/>
      <c r="AP297" s="54"/>
      <c r="AQ297" s="54"/>
      <c r="AR297" s="54"/>
      <c r="AS297" s="54"/>
      <c r="AT297" s="54"/>
      <c r="AU297" s="54"/>
      <c r="AV297" s="54"/>
      <c r="AW297" s="54"/>
      <c r="AX297" s="54"/>
      <c r="AY297" s="54"/>
      <c r="AZ297" s="54"/>
      <c r="BA297" s="54"/>
      <c r="BB297" s="54"/>
      <c r="BC297" s="54"/>
      <c r="BD297" s="54"/>
      <c r="BE297" s="54"/>
      <c r="BF297" s="54"/>
      <c r="BG297" s="54"/>
      <c r="BH297" s="54"/>
      <c r="BI297" s="54"/>
      <c r="BJ297" s="54"/>
      <c r="BK297" s="54"/>
      <c r="BL297" s="54"/>
      <c r="BM297" s="54"/>
      <c r="BN297" s="54"/>
      <c r="BO297" s="54"/>
      <c r="BP297" s="54"/>
      <c r="BQ297" s="54"/>
      <c r="BR297" s="54"/>
      <c r="BS297" s="54"/>
      <c r="BT297" s="54"/>
      <c r="BU297" s="54"/>
      <c r="BV297" s="54"/>
      <c r="BW297" s="54"/>
      <c r="BX297" s="54"/>
      <c r="BY297" s="54"/>
      <c r="BZ297" s="54"/>
      <c r="CA297" s="54"/>
      <c r="CB297" s="54"/>
      <c r="CC297" s="54"/>
      <c r="CD297" s="54"/>
      <c r="CE297" s="54"/>
      <c r="CF297" s="54"/>
      <c r="CG297" s="54"/>
      <c r="CH297" s="54"/>
      <c r="CI297" s="54"/>
      <c r="CJ297" s="54"/>
      <c r="CK297" s="54"/>
      <c r="CL297" s="54"/>
      <c r="CM297" s="54"/>
      <c r="CN297" s="54"/>
      <c r="CO297" s="54"/>
      <c r="CP297" s="54"/>
      <c r="CQ297" s="54"/>
      <c r="CR297" s="54"/>
      <c r="CS297" s="54"/>
      <c r="CT297" s="54"/>
      <c r="CU297" s="54"/>
      <c r="CV297" s="54"/>
      <c r="CW297" s="54"/>
      <c r="CX297" s="54"/>
      <c r="CY297" s="54"/>
      <c r="CZ297" s="54"/>
      <c r="DA297" s="54"/>
      <c r="DB297" s="54"/>
      <c r="DC297" s="54"/>
      <c r="DD297" s="54"/>
      <c r="DE297" s="54"/>
      <c r="DF297" s="54"/>
      <c r="DG297" s="54"/>
      <c r="DH297" s="54"/>
      <c r="DI297" s="54"/>
      <c r="DJ297" s="54"/>
      <c r="DK297" s="54"/>
      <c r="DL297" s="54"/>
      <c r="DM297" s="54"/>
      <c r="DN297" s="54"/>
      <c r="DO297" s="54"/>
      <c r="DP297" s="54"/>
      <c r="DQ297" s="54"/>
      <c r="DR297" s="54"/>
      <c r="DS297" s="54"/>
      <c r="DT297" s="54"/>
      <c r="DU297" s="54"/>
      <c r="DV297" s="54"/>
      <c r="DW297" s="54"/>
      <c r="DX297" s="54"/>
      <c r="DY297" s="54"/>
      <c r="DZ297" s="54"/>
      <c r="EA297" s="54"/>
      <c r="EB297" s="54"/>
      <c r="EC297" s="54"/>
      <c r="ED297" s="54"/>
      <c r="EE297" s="54"/>
      <c r="EF297" s="54"/>
      <c r="EG297" s="54"/>
      <c r="EH297" s="54"/>
      <c r="EI297" s="54"/>
      <c r="EJ297" s="54"/>
      <c r="EK297" s="54"/>
      <c r="EL297" s="54"/>
      <c r="EM297" s="54"/>
      <c r="EN297" s="54"/>
      <c r="EO297" s="54"/>
      <c r="EP297" s="54"/>
      <c r="EQ297" s="54"/>
      <c r="ER297" s="54"/>
      <c r="ES297" s="54"/>
      <c r="ET297" s="54"/>
      <c r="EU297" s="54"/>
      <c r="EV297" s="54"/>
      <c r="EW297" s="54"/>
      <c r="EX297" s="54"/>
      <c r="EY297" s="54"/>
      <c r="EZ297" s="54"/>
      <c r="FA297" s="54"/>
      <c r="FB297" s="54"/>
      <c r="FC297" s="54"/>
      <c r="FD297" s="54"/>
      <c r="FE297" s="54"/>
      <c r="FF297" s="54"/>
      <c r="FG297" s="54"/>
      <c r="FH297" s="54"/>
      <c r="FI297" s="54"/>
      <c r="FJ297" s="54"/>
      <c r="FK297" s="54"/>
      <c r="FL297" s="54"/>
      <c r="FM297" s="54"/>
      <c r="FN297" s="54"/>
      <c r="FO297" s="54"/>
      <c r="FP297" s="54"/>
      <c r="FQ297" s="54"/>
      <c r="FR297" s="54"/>
      <c r="FS297" s="54"/>
      <c r="FT297" s="54"/>
      <c r="FU297" s="54"/>
      <c r="FV297" s="54"/>
      <c r="FW297" s="54"/>
      <c r="FX297" s="54"/>
      <c r="FY297" s="54"/>
      <c r="FZ297" s="54"/>
      <c r="GA297" s="54"/>
      <c r="GB297" s="54"/>
      <c r="GC297" s="54"/>
      <c r="GD297" s="54"/>
      <c r="GE297" s="54"/>
      <c r="GF297" s="54"/>
      <c r="GG297" s="54"/>
      <c r="GH297" s="54"/>
      <c r="GI297" s="54"/>
      <c r="GJ297" s="54"/>
      <c r="GK297" s="54"/>
      <c r="GL297" s="54"/>
      <c r="GM297" s="54"/>
      <c r="GN297" s="54"/>
    </row>
    <row r="298" spans="1:196">
      <c r="A298" s="209"/>
      <c r="B298" s="209"/>
      <c r="C298" s="209"/>
      <c r="D298" s="209"/>
      <c r="E298" s="209"/>
      <c r="F298" s="209"/>
      <c r="G298" s="209"/>
      <c r="H298" s="68"/>
      <c r="I298" s="69"/>
      <c r="J298" s="69"/>
      <c r="K298" s="255"/>
      <c r="L298" s="255"/>
      <c r="M298" s="255"/>
      <c r="N298" s="54"/>
      <c r="O298" s="54"/>
      <c r="P298" s="275"/>
      <c r="Q298" s="54"/>
      <c r="R298" s="54"/>
      <c r="S298" s="54"/>
      <c r="T298" s="54"/>
      <c r="U298" s="54"/>
      <c r="V298" s="54"/>
      <c r="W298" s="54"/>
      <c r="X298" s="54"/>
      <c r="Y298" s="54"/>
      <c r="Z298" s="54"/>
      <c r="AA298" s="54"/>
      <c r="AB298" s="54"/>
      <c r="AC298" s="54"/>
      <c r="AD298" s="54"/>
      <c r="AE298" s="54"/>
      <c r="AF298" s="54"/>
      <c r="AG298" s="54"/>
      <c r="AH298" s="54"/>
      <c r="AI298" s="54"/>
      <c r="AJ298" s="54"/>
      <c r="AK298" s="54"/>
      <c r="AL298" s="54"/>
      <c r="AM298" s="54"/>
      <c r="AN298" s="54"/>
      <c r="AO298" s="54"/>
      <c r="AP298" s="54"/>
      <c r="AQ298" s="54"/>
      <c r="AR298" s="54"/>
      <c r="AS298" s="54"/>
      <c r="AT298" s="54"/>
      <c r="AU298" s="54"/>
      <c r="AV298" s="54"/>
      <c r="AW298" s="54"/>
      <c r="AX298" s="54"/>
      <c r="AY298" s="54"/>
      <c r="AZ298" s="54"/>
      <c r="BA298" s="54"/>
      <c r="BB298" s="54"/>
      <c r="BC298" s="54"/>
      <c r="BD298" s="54"/>
      <c r="BE298" s="54"/>
      <c r="BF298" s="54"/>
      <c r="BG298" s="54"/>
      <c r="BH298" s="54"/>
      <c r="BI298" s="54"/>
      <c r="BJ298" s="54"/>
      <c r="BK298" s="54"/>
      <c r="BL298" s="54"/>
      <c r="BM298" s="54"/>
      <c r="BN298" s="54"/>
      <c r="BO298" s="54"/>
      <c r="BP298" s="54"/>
      <c r="BQ298" s="54"/>
      <c r="BR298" s="54"/>
      <c r="BS298" s="54"/>
      <c r="BT298" s="54"/>
      <c r="BU298" s="54"/>
      <c r="BV298" s="54"/>
      <c r="BW298" s="54"/>
      <c r="BX298" s="54"/>
      <c r="BY298" s="54"/>
      <c r="BZ298" s="54"/>
      <c r="CA298" s="54"/>
      <c r="CB298" s="54"/>
      <c r="CC298" s="54"/>
      <c r="CD298" s="54"/>
      <c r="CE298" s="54"/>
      <c r="CF298" s="54"/>
      <c r="CG298" s="54"/>
      <c r="CH298" s="54"/>
      <c r="CI298" s="54"/>
      <c r="CJ298" s="54"/>
      <c r="CK298" s="54"/>
      <c r="CL298" s="54"/>
      <c r="CM298" s="54"/>
      <c r="CN298" s="54"/>
      <c r="CO298" s="54"/>
      <c r="CP298" s="54"/>
      <c r="CQ298" s="54"/>
      <c r="CR298" s="54"/>
      <c r="CS298" s="54"/>
      <c r="CT298" s="54"/>
      <c r="CU298" s="54"/>
      <c r="CV298" s="54"/>
      <c r="CW298" s="54"/>
      <c r="CX298" s="54"/>
      <c r="CY298" s="54"/>
      <c r="CZ298" s="54"/>
      <c r="DA298" s="54"/>
      <c r="DB298" s="54"/>
      <c r="DC298" s="54"/>
      <c r="DD298" s="54"/>
      <c r="DE298" s="54"/>
      <c r="DF298" s="54"/>
      <c r="DG298" s="54"/>
      <c r="DH298" s="54"/>
      <c r="DI298" s="54"/>
      <c r="DJ298" s="54"/>
      <c r="DK298" s="54"/>
      <c r="DL298" s="54"/>
      <c r="DM298" s="54"/>
      <c r="DN298" s="54"/>
      <c r="DO298" s="54"/>
      <c r="DP298" s="54"/>
      <c r="DQ298" s="54"/>
      <c r="DR298" s="54"/>
      <c r="DS298" s="54"/>
      <c r="DT298" s="54"/>
      <c r="DU298" s="54"/>
      <c r="DV298" s="54"/>
      <c r="DW298" s="54"/>
      <c r="DX298" s="54"/>
      <c r="DY298" s="54"/>
      <c r="DZ298" s="54"/>
      <c r="EA298" s="54"/>
      <c r="EB298" s="54"/>
      <c r="EC298" s="54"/>
      <c r="ED298" s="54"/>
      <c r="EE298" s="54"/>
      <c r="EF298" s="54"/>
      <c r="EG298" s="54"/>
      <c r="EH298" s="54"/>
      <c r="EI298" s="54"/>
      <c r="EJ298" s="54"/>
      <c r="EK298" s="54"/>
      <c r="EL298" s="54"/>
      <c r="EM298" s="54"/>
      <c r="EN298" s="54"/>
      <c r="EO298" s="54"/>
      <c r="EP298" s="54"/>
      <c r="EQ298" s="54"/>
      <c r="ER298" s="54"/>
      <c r="ES298" s="54"/>
      <c r="ET298" s="54"/>
      <c r="EU298" s="54"/>
      <c r="EV298" s="54"/>
      <c r="EW298" s="54"/>
      <c r="EX298" s="54"/>
      <c r="EY298" s="54"/>
      <c r="EZ298" s="54"/>
      <c r="FA298" s="54"/>
      <c r="FB298" s="54"/>
      <c r="FC298" s="54"/>
      <c r="FD298" s="54"/>
      <c r="FE298" s="54"/>
      <c r="FF298" s="54"/>
      <c r="FG298" s="54"/>
      <c r="FH298" s="54"/>
      <c r="FI298" s="54"/>
      <c r="FJ298" s="54"/>
      <c r="FK298" s="54"/>
      <c r="FL298" s="54"/>
      <c r="FM298" s="54"/>
      <c r="FN298" s="54"/>
      <c r="FO298" s="54"/>
      <c r="FP298" s="54"/>
      <c r="FQ298" s="54"/>
      <c r="FR298" s="54"/>
      <c r="FS298" s="54"/>
      <c r="FT298" s="54"/>
      <c r="FU298" s="54"/>
      <c r="FV298" s="54"/>
      <c r="FW298" s="54"/>
      <c r="FX298" s="54"/>
      <c r="FY298" s="54"/>
      <c r="FZ298" s="54"/>
      <c r="GA298" s="54"/>
      <c r="GB298" s="54"/>
      <c r="GC298" s="54"/>
      <c r="GD298" s="54"/>
      <c r="GE298" s="54"/>
      <c r="GF298" s="54"/>
      <c r="GG298" s="54"/>
      <c r="GH298" s="54"/>
      <c r="GI298" s="54"/>
      <c r="GJ298" s="54"/>
      <c r="GK298" s="54"/>
      <c r="GL298" s="54"/>
      <c r="GM298" s="54"/>
      <c r="GN298" s="54"/>
    </row>
    <row r="299" spans="1:196">
      <c r="A299" s="209"/>
      <c r="B299" s="209"/>
      <c r="C299" s="209"/>
      <c r="D299" s="209"/>
      <c r="E299" s="209"/>
      <c r="F299" s="209"/>
      <c r="G299" s="209"/>
      <c r="H299" s="68"/>
      <c r="I299" s="69"/>
      <c r="J299" s="69"/>
      <c r="K299" s="255"/>
      <c r="L299" s="255"/>
      <c r="M299" s="255"/>
      <c r="N299" s="54"/>
      <c r="O299" s="54"/>
      <c r="P299" s="275"/>
      <c r="Q299" s="54"/>
      <c r="R299" s="54"/>
      <c r="S299" s="54"/>
      <c r="T299" s="54"/>
      <c r="U299" s="54"/>
      <c r="V299" s="54"/>
      <c r="W299" s="54"/>
      <c r="X299" s="54"/>
      <c r="Y299" s="54"/>
      <c r="Z299" s="54"/>
      <c r="AA299" s="54"/>
      <c r="AB299" s="54"/>
      <c r="AC299" s="54"/>
      <c r="AD299" s="54"/>
      <c r="AE299" s="54"/>
      <c r="AF299" s="54"/>
      <c r="AG299" s="54"/>
      <c r="AH299" s="54"/>
      <c r="AI299" s="54"/>
      <c r="AJ299" s="54"/>
      <c r="AK299" s="54"/>
      <c r="AL299" s="54"/>
      <c r="AM299" s="54"/>
      <c r="AN299" s="54"/>
      <c r="AO299" s="54"/>
      <c r="AP299" s="54"/>
      <c r="AQ299" s="54"/>
      <c r="AR299" s="54"/>
      <c r="AS299" s="54"/>
      <c r="AT299" s="54"/>
      <c r="AU299" s="54"/>
      <c r="AV299" s="54"/>
      <c r="AW299" s="54"/>
      <c r="AX299" s="54"/>
      <c r="AY299" s="54"/>
      <c r="AZ299" s="54"/>
      <c r="BA299" s="54"/>
      <c r="BB299" s="54"/>
      <c r="BC299" s="54"/>
      <c r="BD299" s="54"/>
      <c r="BE299" s="54"/>
      <c r="BF299" s="54"/>
      <c r="BG299" s="54"/>
      <c r="BH299" s="54"/>
      <c r="BI299" s="54"/>
      <c r="BJ299" s="54"/>
      <c r="BK299" s="54"/>
      <c r="BL299" s="54"/>
      <c r="BM299" s="54"/>
      <c r="BN299" s="54"/>
      <c r="BO299" s="54"/>
      <c r="BP299" s="54"/>
      <c r="BQ299" s="54"/>
      <c r="BR299" s="54"/>
      <c r="BS299" s="54"/>
      <c r="BT299" s="54"/>
      <c r="BU299" s="54"/>
      <c r="BV299" s="54"/>
      <c r="BW299" s="54"/>
      <c r="BX299" s="54"/>
      <c r="BY299" s="54"/>
      <c r="BZ299" s="54"/>
      <c r="CA299" s="54"/>
      <c r="CB299" s="54"/>
      <c r="CC299" s="54"/>
      <c r="CD299" s="54"/>
      <c r="CE299" s="54"/>
      <c r="CF299" s="54"/>
      <c r="CG299" s="54"/>
      <c r="CH299" s="54"/>
      <c r="CI299" s="54"/>
      <c r="CJ299" s="54"/>
      <c r="CK299" s="54"/>
      <c r="CL299" s="54"/>
      <c r="CM299" s="54"/>
      <c r="CN299" s="54"/>
      <c r="CO299" s="54"/>
      <c r="CP299" s="54"/>
      <c r="CQ299" s="54"/>
      <c r="CR299" s="54"/>
      <c r="CS299" s="54"/>
      <c r="CT299" s="54"/>
      <c r="CU299" s="54"/>
      <c r="CV299" s="54"/>
      <c r="CW299" s="54"/>
      <c r="CX299" s="54"/>
      <c r="CY299" s="54"/>
      <c r="CZ299" s="54"/>
      <c r="DA299" s="54"/>
      <c r="DB299" s="54"/>
      <c r="DC299" s="54"/>
      <c r="DD299" s="54"/>
      <c r="DE299" s="54"/>
      <c r="DF299" s="54"/>
      <c r="DG299" s="54"/>
      <c r="DH299" s="54"/>
      <c r="DI299" s="54"/>
      <c r="DJ299" s="54"/>
      <c r="DK299" s="54"/>
      <c r="DL299" s="54"/>
      <c r="DM299" s="54"/>
      <c r="DN299" s="54"/>
      <c r="DO299" s="54"/>
      <c r="DP299" s="54"/>
      <c r="DQ299" s="54"/>
      <c r="DR299" s="54"/>
      <c r="DS299" s="54"/>
      <c r="DT299" s="54"/>
      <c r="DU299" s="54"/>
      <c r="DV299" s="54"/>
      <c r="DW299" s="54"/>
      <c r="DX299" s="54"/>
      <c r="DY299" s="54"/>
      <c r="DZ299" s="54"/>
      <c r="EA299" s="54"/>
      <c r="EB299" s="54"/>
      <c r="EC299" s="54"/>
      <c r="ED299" s="54"/>
      <c r="EE299" s="54"/>
      <c r="EF299" s="54"/>
      <c r="EG299" s="54"/>
      <c r="EH299" s="54"/>
      <c r="EI299" s="54"/>
      <c r="EJ299" s="54"/>
      <c r="EK299" s="54"/>
      <c r="EL299" s="54"/>
      <c r="EM299" s="54"/>
      <c r="EN299" s="54"/>
      <c r="EO299" s="54"/>
      <c r="EP299" s="54"/>
      <c r="EQ299" s="54"/>
      <c r="ER299" s="54"/>
      <c r="ES299" s="54"/>
      <c r="ET299" s="54"/>
      <c r="EU299" s="54"/>
      <c r="EV299" s="54"/>
      <c r="EW299" s="54"/>
      <c r="EX299" s="54"/>
      <c r="EY299" s="54"/>
      <c r="EZ299" s="54"/>
      <c r="FA299" s="54"/>
      <c r="FB299" s="54"/>
      <c r="FC299" s="54"/>
      <c r="FD299" s="54"/>
      <c r="FE299" s="54"/>
      <c r="FF299" s="54"/>
      <c r="FG299" s="54"/>
      <c r="FH299" s="54"/>
      <c r="FI299" s="54"/>
      <c r="FJ299" s="54"/>
      <c r="FK299" s="54"/>
      <c r="FL299" s="54"/>
      <c r="FM299" s="54"/>
      <c r="FN299" s="54"/>
      <c r="FO299" s="54"/>
      <c r="FP299" s="54"/>
      <c r="FQ299" s="54"/>
      <c r="FR299" s="54"/>
      <c r="FS299" s="54"/>
      <c r="FT299" s="54"/>
      <c r="FU299" s="54"/>
      <c r="FV299" s="54"/>
      <c r="FW299" s="54"/>
      <c r="FX299" s="54"/>
      <c r="FY299" s="54"/>
      <c r="FZ299" s="54"/>
      <c r="GA299" s="54"/>
      <c r="GB299" s="54"/>
      <c r="GC299" s="54"/>
      <c r="GD299" s="54"/>
      <c r="GE299" s="54"/>
      <c r="GF299" s="54"/>
      <c r="GG299" s="54"/>
      <c r="GH299" s="54"/>
      <c r="GI299" s="54"/>
      <c r="GJ299" s="54"/>
      <c r="GK299" s="54"/>
      <c r="GL299" s="54"/>
      <c r="GM299" s="54"/>
      <c r="GN299" s="54"/>
    </row>
    <row r="300" spans="1:196">
      <c r="A300" s="209"/>
      <c r="B300" s="209"/>
      <c r="C300" s="209"/>
      <c r="D300" s="209"/>
      <c r="E300" s="209"/>
      <c r="F300" s="209"/>
      <c r="G300" s="209"/>
      <c r="H300" s="68"/>
      <c r="I300" s="69"/>
      <c r="J300" s="69"/>
      <c r="K300" s="255"/>
      <c r="L300" s="255"/>
      <c r="M300" s="255"/>
      <c r="N300" s="54"/>
      <c r="O300" s="54"/>
      <c r="P300" s="275"/>
      <c r="Q300" s="54"/>
      <c r="R300" s="54"/>
      <c r="S300" s="54"/>
      <c r="T300" s="54"/>
      <c r="U300" s="54"/>
      <c r="V300" s="54"/>
      <c r="W300" s="54"/>
      <c r="X300" s="54"/>
      <c r="Y300" s="54"/>
      <c r="Z300" s="54"/>
      <c r="AA300" s="54"/>
      <c r="AB300" s="54"/>
      <c r="AC300" s="54"/>
      <c r="AD300" s="54"/>
      <c r="AE300" s="54"/>
      <c r="AF300" s="54"/>
      <c r="AG300" s="54"/>
      <c r="AH300" s="54"/>
      <c r="AI300" s="54"/>
      <c r="AJ300" s="54"/>
      <c r="AK300" s="54"/>
      <c r="AL300" s="54"/>
      <c r="AM300" s="54"/>
      <c r="AN300" s="54"/>
      <c r="AO300" s="54"/>
      <c r="AP300" s="54"/>
      <c r="AQ300" s="54"/>
      <c r="AR300" s="54"/>
      <c r="AS300" s="54"/>
      <c r="AT300" s="54"/>
      <c r="AU300" s="54"/>
      <c r="AV300" s="54"/>
      <c r="AW300" s="54"/>
      <c r="AX300" s="54"/>
      <c r="AY300" s="54"/>
      <c r="AZ300" s="54"/>
      <c r="BA300" s="54"/>
      <c r="BB300" s="54"/>
      <c r="BC300" s="54"/>
      <c r="BD300" s="54"/>
      <c r="BE300" s="54"/>
      <c r="BF300" s="54"/>
      <c r="BG300" s="54"/>
      <c r="BH300" s="54"/>
      <c r="BI300" s="54"/>
      <c r="BJ300" s="54"/>
      <c r="BK300" s="54"/>
      <c r="BL300" s="54"/>
      <c r="BM300" s="54"/>
      <c r="BN300" s="54"/>
      <c r="BO300" s="54"/>
      <c r="BP300" s="54"/>
      <c r="BQ300" s="54"/>
      <c r="BR300" s="54"/>
      <c r="BS300" s="54"/>
      <c r="BT300" s="54"/>
      <c r="BU300" s="54"/>
      <c r="BV300" s="54"/>
      <c r="BW300" s="54"/>
      <c r="BX300" s="54"/>
      <c r="BY300" s="54"/>
      <c r="BZ300" s="54"/>
      <c r="CA300" s="54"/>
      <c r="CB300" s="54"/>
      <c r="CC300" s="54"/>
      <c r="CD300" s="54"/>
      <c r="CE300" s="54"/>
      <c r="CF300" s="54"/>
      <c r="CG300" s="54"/>
      <c r="CH300" s="54"/>
      <c r="CI300" s="54"/>
      <c r="CJ300" s="54"/>
      <c r="CK300" s="54"/>
      <c r="CL300" s="54"/>
      <c r="CM300" s="54"/>
      <c r="CN300" s="54"/>
      <c r="CO300" s="54"/>
      <c r="CP300" s="54"/>
      <c r="CQ300" s="54"/>
      <c r="CR300" s="54"/>
      <c r="CS300" s="54"/>
      <c r="CT300" s="54"/>
      <c r="CU300" s="54"/>
      <c r="CV300" s="54"/>
      <c r="CW300" s="54"/>
      <c r="CX300" s="54"/>
      <c r="CY300" s="54"/>
      <c r="CZ300" s="54"/>
      <c r="DA300" s="54"/>
      <c r="DB300" s="54"/>
      <c r="DC300" s="54"/>
      <c r="DD300" s="54"/>
      <c r="DE300" s="54"/>
      <c r="DF300" s="54"/>
      <c r="DG300" s="54"/>
      <c r="DH300" s="54"/>
      <c r="DI300" s="54"/>
      <c r="DJ300" s="54"/>
      <c r="DK300" s="54"/>
      <c r="DL300" s="54"/>
      <c r="DM300" s="54"/>
      <c r="DN300" s="54"/>
      <c r="DO300" s="54"/>
      <c r="DP300" s="54"/>
      <c r="DQ300" s="54"/>
      <c r="DR300" s="54"/>
      <c r="DS300" s="54"/>
      <c r="DT300" s="54"/>
      <c r="DU300" s="54"/>
      <c r="DV300" s="54"/>
      <c r="DW300" s="54"/>
      <c r="DX300" s="54"/>
      <c r="DY300" s="54"/>
      <c r="DZ300" s="54"/>
      <c r="EA300" s="54"/>
      <c r="EB300" s="54"/>
      <c r="EC300" s="54"/>
      <c r="ED300" s="54"/>
      <c r="EE300" s="54"/>
      <c r="EF300" s="54"/>
      <c r="EG300" s="54"/>
      <c r="EH300" s="54"/>
      <c r="EI300" s="54"/>
      <c r="EJ300" s="54"/>
      <c r="EK300" s="54"/>
      <c r="EL300" s="54"/>
      <c r="EM300" s="54"/>
      <c r="EN300" s="54"/>
      <c r="EO300" s="54"/>
      <c r="EP300" s="54"/>
      <c r="EQ300" s="54"/>
      <c r="ER300" s="54"/>
      <c r="ES300" s="54"/>
      <c r="ET300" s="54"/>
      <c r="EU300" s="54"/>
      <c r="EV300" s="54"/>
      <c r="EW300" s="54"/>
      <c r="EX300" s="54"/>
      <c r="EY300" s="54"/>
      <c r="EZ300" s="54"/>
      <c r="FA300" s="54"/>
      <c r="FB300" s="54"/>
      <c r="FC300" s="54"/>
      <c r="FD300" s="54"/>
      <c r="FE300" s="54"/>
      <c r="FF300" s="54"/>
      <c r="FG300" s="54"/>
      <c r="FH300" s="54"/>
      <c r="FI300" s="54"/>
      <c r="FJ300" s="54"/>
      <c r="FK300" s="54"/>
      <c r="FL300" s="54"/>
      <c r="FM300" s="54"/>
      <c r="FN300" s="54"/>
      <c r="FO300" s="54"/>
      <c r="FP300" s="54"/>
      <c r="FQ300" s="54"/>
      <c r="FR300" s="54"/>
      <c r="FS300" s="54"/>
      <c r="FT300" s="54"/>
      <c r="FU300" s="54"/>
      <c r="FV300" s="54"/>
      <c r="FW300" s="54"/>
      <c r="FX300" s="54"/>
      <c r="FY300" s="54"/>
      <c r="FZ300" s="54"/>
      <c r="GA300" s="54"/>
      <c r="GB300" s="54"/>
      <c r="GC300" s="54"/>
      <c r="GD300" s="54"/>
      <c r="GE300" s="54"/>
      <c r="GF300" s="54"/>
      <c r="GG300" s="54"/>
      <c r="GH300" s="54"/>
      <c r="GI300" s="54"/>
      <c r="GJ300" s="54"/>
      <c r="GK300" s="54"/>
      <c r="GL300" s="54"/>
      <c r="GM300" s="54"/>
      <c r="GN300" s="54"/>
    </row>
    <row r="301" spans="1:196">
      <c r="A301" s="209"/>
      <c r="B301" s="209"/>
      <c r="C301" s="209"/>
      <c r="D301" s="209"/>
      <c r="E301" s="209"/>
      <c r="F301" s="209"/>
      <c r="G301" s="209"/>
      <c r="H301" s="68"/>
      <c r="I301" s="69"/>
      <c r="J301" s="69"/>
      <c r="K301" s="255"/>
      <c r="L301" s="255"/>
      <c r="M301" s="255"/>
      <c r="N301" s="54"/>
      <c r="O301" s="54"/>
      <c r="P301" s="275"/>
      <c r="Q301" s="54"/>
      <c r="R301" s="54"/>
      <c r="S301" s="54"/>
      <c r="T301" s="54"/>
      <c r="U301" s="54"/>
      <c r="V301" s="54"/>
      <c r="W301" s="54"/>
      <c r="X301" s="54"/>
      <c r="Y301" s="54"/>
      <c r="Z301" s="54"/>
      <c r="AA301" s="54"/>
      <c r="AB301" s="54"/>
      <c r="AC301" s="54"/>
      <c r="AD301" s="54"/>
      <c r="AE301" s="54"/>
      <c r="AF301" s="54"/>
      <c r="AG301" s="54"/>
      <c r="AH301" s="54"/>
      <c r="AI301" s="54"/>
      <c r="AJ301" s="54"/>
      <c r="AK301" s="54"/>
      <c r="AL301" s="54"/>
      <c r="AM301" s="54"/>
      <c r="AN301" s="54"/>
      <c r="AO301" s="54"/>
      <c r="AP301" s="54"/>
      <c r="AQ301" s="54"/>
      <c r="AR301" s="54"/>
      <c r="AS301" s="54"/>
      <c r="AT301" s="54"/>
      <c r="AU301" s="54"/>
      <c r="AV301" s="54"/>
      <c r="AW301" s="54"/>
      <c r="AX301" s="54"/>
      <c r="AY301" s="54"/>
      <c r="AZ301" s="54"/>
      <c r="BA301" s="54"/>
      <c r="BB301" s="54"/>
      <c r="BC301" s="54"/>
      <c r="BD301" s="54"/>
      <c r="BE301" s="54"/>
      <c r="BF301" s="54"/>
      <c r="BG301" s="54"/>
      <c r="BH301" s="54"/>
      <c r="BI301" s="54"/>
      <c r="BJ301" s="54"/>
      <c r="BK301" s="54"/>
      <c r="BL301" s="54"/>
      <c r="BM301" s="54"/>
      <c r="BN301" s="54"/>
      <c r="BO301" s="54"/>
      <c r="BP301" s="54"/>
      <c r="BQ301" s="54"/>
      <c r="BR301" s="54"/>
      <c r="BS301" s="54"/>
      <c r="BT301" s="54"/>
      <c r="BU301" s="54"/>
      <c r="BV301" s="54"/>
      <c r="BW301" s="54"/>
      <c r="BX301" s="54"/>
      <c r="BY301" s="54"/>
      <c r="BZ301" s="54"/>
      <c r="CA301" s="54"/>
      <c r="CB301" s="54"/>
      <c r="CC301" s="54"/>
      <c r="CD301" s="54"/>
      <c r="CE301" s="54"/>
      <c r="CF301" s="54"/>
      <c r="CG301" s="54"/>
      <c r="CH301" s="54"/>
      <c r="CI301" s="54"/>
      <c r="CJ301" s="54"/>
      <c r="CK301" s="54"/>
      <c r="CL301" s="54"/>
      <c r="CM301" s="54"/>
      <c r="CN301" s="54"/>
      <c r="CO301" s="54"/>
      <c r="CP301" s="54"/>
      <c r="CQ301" s="54"/>
      <c r="CR301" s="54"/>
      <c r="CS301" s="54"/>
      <c r="CT301" s="54"/>
      <c r="CU301" s="54"/>
      <c r="CV301" s="54"/>
      <c r="CW301" s="54"/>
      <c r="CX301" s="54"/>
      <c r="CY301" s="54"/>
      <c r="CZ301" s="54"/>
      <c r="DA301" s="54"/>
      <c r="DB301" s="54"/>
      <c r="DC301" s="54"/>
      <c r="DD301" s="54"/>
      <c r="DE301" s="54"/>
      <c r="DF301" s="54"/>
      <c r="DG301" s="54"/>
      <c r="DH301" s="54"/>
      <c r="DI301" s="54"/>
      <c r="DJ301" s="54"/>
      <c r="DK301" s="54"/>
      <c r="DL301" s="54"/>
      <c r="DM301" s="54"/>
      <c r="DN301" s="54"/>
      <c r="DO301" s="54"/>
      <c r="DP301" s="54"/>
      <c r="DQ301" s="54"/>
      <c r="DR301" s="54"/>
      <c r="DS301" s="54"/>
      <c r="DT301" s="54"/>
      <c r="DU301" s="54"/>
      <c r="DV301" s="54"/>
      <c r="DW301" s="54"/>
      <c r="DX301" s="54"/>
      <c r="DY301" s="54"/>
      <c r="DZ301" s="54"/>
      <c r="EA301" s="54"/>
      <c r="EB301" s="54"/>
      <c r="EC301" s="54"/>
      <c r="ED301" s="54"/>
      <c r="EE301" s="54"/>
      <c r="EF301" s="54"/>
      <c r="EG301" s="54"/>
      <c r="EH301" s="54"/>
      <c r="EI301" s="54"/>
      <c r="EJ301" s="54"/>
      <c r="EK301" s="54"/>
      <c r="EL301" s="54"/>
      <c r="EM301" s="54"/>
      <c r="EN301" s="54"/>
      <c r="EO301" s="54"/>
      <c r="EP301" s="54"/>
      <c r="EQ301" s="54"/>
      <c r="ER301" s="54"/>
      <c r="ES301" s="54"/>
      <c r="ET301" s="54"/>
      <c r="EU301" s="54"/>
      <c r="EV301" s="54"/>
      <c r="EW301" s="54"/>
      <c r="EX301" s="54"/>
      <c r="EY301" s="54"/>
      <c r="EZ301" s="54"/>
      <c r="FA301" s="54"/>
      <c r="FB301" s="54"/>
      <c r="FC301" s="54"/>
      <c r="FD301" s="54"/>
      <c r="FE301" s="54"/>
      <c r="FF301" s="54"/>
      <c r="FG301" s="54"/>
      <c r="FH301" s="54"/>
      <c r="FI301" s="54"/>
      <c r="FJ301" s="54"/>
      <c r="FK301" s="54"/>
      <c r="FL301" s="54"/>
      <c r="FM301" s="54"/>
      <c r="FN301" s="54"/>
      <c r="FO301" s="54"/>
      <c r="FP301" s="54"/>
      <c r="FQ301" s="54"/>
      <c r="FR301" s="54"/>
      <c r="FS301" s="54"/>
      <c r="FT301" s="54"/>
      <c r="FU301" s="54"/>
      <c r="FV301" s="54"/>
      <c r="FW301" s="54"/>
      <c r="FX301" s="54"/>
      <c r="FY301" s="54"/>
      <c r="FZ301" s="54"/>
      <c r="GA301" s="54"/>
      <c r="GB301" s="54"/>
      <c r="GC301" s="54"/>
      <c r="GD301" s="54"/>
      <c r="GE301" s="54"/>
      <c r="GF301" s="54"/>
      <c r="GG301" s="54"/>
      <c r="GH301" s="54"/>
      <c r="GI301" s="54"/>
      <c r="GJ301" s="54"/>
      <c r="GK301" s="54"/>
      <c r="GL301" s="54"/>
      <c r="GM301" s="54"/>
      <c r="GN301" s="54"/>
    </row>
    <row r="302" spans="1:196">
      <c r="A302" s="209"/>
      <c r="B302" s="209"/>
      <c r="C302" s="209"/>
      <c r="D302" s="209"/>
      <c r="E302" s="209"/>
      <c r="F302" s="209"/>
      <c r="G302" s="209"/>
      <c r="H302" s="68"/>
      <c r="I302" s="69"/>
      <c r="J302" s="69"/>
      <c r="K302" s="255"/>
      <c r="L302" s="255"/>
      <c r="M302" s="255"/>
      <c r="N302" s="54"/>
      <c r="O302" s="54"/>
      <c r="P302" s="275"/>
      <c r="Q302" s="54"/>
      <c r="R302" s="54"/>
      <c r="S302" s="54"/>
      <c r="T302" s="54"/>
      <c r="U302" s="54"/>
      <c r="V302" s="54"/>
      <c r="W302" s="54"/>
      <c r="X302" s="54"/>
      <c r="Y302" s="54"/>
      <c r="Z302" s="54"/>
      <c r="AA302" s="54"/>
      <c r="AB302" s="54"/>
      <c r="AC302" s="54"/>
      <c r="AD302" s="54"/>
      <c r="AE302" s="54"/>
      <c r="AF302" s="54"/>
      <c r="AG302" s="54"/>
      <c r="AH302" s="54"/>
      <c r="AI302" s="54"/>
      <c r="AJ302" s="54"/>
      <c r="AK302" s="54"/>
      <c r="AL302" s="54"/>
      <c r="AM302" s="54"/>
      <c r="AN302" s="54"/>
      <c r="AO302" s="54"/>
      <c r="AP302" s="54"/>
      <c r="AQ302" s="54"/>
      <c r="AR302" s="54"/>
      <c r="AS302" s="54"/>
      <c r="AT302" s="54"/>
      <c r="AU302" s="54"/>
      <c r="AV302" s="54"/>
      <c r="AW302" s="54"/>
      <c r="AX302" s="54"/>
      <c r="AY302" s="54"/>
      <c r="AZ302" s="54"/>
      <c r="BA302" s="54"/>
      <c r="BB302" s="54"/>
      <c r="BC302" s="54"/>
      <c r="BD302" s="54"/>
      <c r="BE302" s="54"/>
      <c r="BF302" s="54"/>
      <c r="BG302" s="54"/>
      <c r="BH302" s="54"/>
      <c r="BI302" s="54"/>
      <c r="BJ302" s="54"/>
      <c r="BK302" s="54"/>
      <c r="BL302" s="54"/>
      <c r="BM302" s="54"/>
      <c r="BN302" s="54"/>
      <c r="BO302" s="54"/>
      <c r="BP302" s="54"/>
      <c r="BQ302" s="54"/>
      <c r="BR302" s="54"/>
      <c r="BS302" s="54"/>
      <c r="BT302" s="54"/>
      <c r="BU302" s="54"/>
      <c r="BV302" s="54"/>
      <c r="BW302" s="54"/>
      <c r="BX302" s="54"/>
      <c r="BY302" s="54"/>
      <c r="BZ302" s="54"/>
      <c r="CA302" s="54"/>
      <c r="CB302" s="54"/>
      <c r="CC302" s="54"/>
      <c r="CD302" s="54"/>
      <c r="CE302" s="54"/>
      <c r="CF302" s="54"/>
      <c r="CG302" s="54"/>
      <c r="CH302" s="54"/>
      <c r="CI302" s="54"/>
      <c r="CJ302" s="54"/>
      <c r="CK302" s="54"/>
      <c r="CL302" s="54"/>
      <c r="CM302" s="54"/>
      <c r="CN302" s="54"/>
      <c r="CO302" s="54"/>
      <c r="CP302" s="54"/>
      <c r="CQ302" s="54"/>
      <c r="CR302" s="54"/>
      <c r="CS302" s="54"/>
      <c r="CT302" s="54"/>
      <c r="CU302" s="54"/>
      <c r="CV302" s="54"/>
      <c r="CW302" s="54"/>
      <c r="CX302" s="54"/>
      <c r="CY302" s="54"/>
      <c r="CZ302" s="54"/>
      <c r="DA302" s="54"/>
      <c r="DB302" s="54"/>
      <c r="DC302" s="54"/>
      <c r="DD302" s="54"/>
      <c r="DE302" s="54"/>
      <c r="DF302" s="54"/>
      <c r="DG302" s="54"/>
      <c r="DH302" s="54"/>
      <c r="DI302" s="54"/>
      <c r="DJ302" s="54"/>
      <c r="DK302" s="54"/>
      <c r="DL302" s="54"/>
      <c r="DM302" s="54"/>
      <c r="DN302" s="54"/>
      <c r="DO302" s="54"/>
      <c r="DP302" s="54"/>
      <c r="DQ302" s="54"/>
      <c r="DR302" s="54"/>
      <c r="DS302" s="54"/>
      <c r="DT302" s="54"/>
      <c r="DU302" s="54"/>
      <c r="DV302" s="54"/>
      <c r="DW302" s="54"/>
      <c r="DX302" s="54"/>
      <c r="DY302" s="54"/>
      <c r="DZ302" s="54"/>
      <c r="EA302" s="54"/>
      <c r="EB302" s="54"/>
      <c r="EC302" s="54"/>
      <c r="ED302" s="54"/>
      <c r="EE302" s="54"/>
      <c r="EF302" s="54"/>
      <c r="EG302" s="54"/>
      <c r="EH302" s="54"/>
      <c r="EI302" s="54"/>
      <c r="EJ302" s="54"/>
      <c r="EK302" s="54"/>
      <c r="EL302" s="54"/>
      <c r="EM302" s="54"/>
      <c r="EN302" s="54"/>
      <c r="EO302" s="54"/>
      <c r="EP302" s="54"/>
      <c r="EQ302" s="54"/>
      <c r="ER302" s="54"/>
      <c r="ES302" s="54"/>
      <c r="ET302" s="54"/>
      <c r="EU302" s="54"/>
      <c r="EV302" s="54"/>
      <c r="EW302" s="54"/>
      <c r="EX302" s="54"/>
      <c r="EY302" s="54"/>
      <c r="EZ302" s="54"/>
      <c r="FA302" s="54"/>
      <c r="FB302" s="54"/>
      <c r="FC302" s="54"/>
      <c r="FD302" s="54"/>
      <c r="FE302" s="54"/>
      <c r="FF302" s="54"/>
      <c r="FG302" s="54"/>
      <c r="FH302" s="54"/>
      <c r="FI302" s="54"/>
      <c r="FJ302" s="54"/>
      <c r="FK302" s="54"/>
      <c r="FL302" s="54"/>
      <c r="FM302" s="54"/>
      <c r="FN302" s="54"/>
      <c r="FO302" s="54"/>
      <c r="FP302" s="54"/>
      <c r="FQ302" s="54"/>
      <c r="FR302" s="54"/>
      <c r="FS302" s="54"/>
      <c r="FT302" s="54"/>
      <c r="FU302" s="54"/>
      <c r="FV302" s="54"/>
      <c r="FW302" s="54"/>
      <c r="FX302" s="54"/>
      <c r="FY302" s="54"/>
      <c r="FZ302" s="54"/>
      <c r="GA302" s="54"/>
      <c r="GB302" s="54"/>
      <c r="GC302" s="54"/>
      <c r="GD302" s="54"/>
      <c r="GE302" s="54"/>
      <c r="GF302" s="54"/>
      <c r="GG302" s="54"/>
      <c r="GH302" s="54"/>
      <c r="GI302" s="54"/>
      <c r="GJ302" s="54"/>
      <c r="GK302" s="54"/>
      <c r="GL302" s="54"/>
      <c r="GM302" s="54"/>
      <c r="GN302" s="54"/>
    </row>
    <row r="303" spans="1:196">
      <c r="A303" s="209"/>
      <c r="B303" s="209"/>
      <c r="C303" s="209"/>
      <c r="D303" s="209"/>
      <c r="E303" s="209"/>
      <c r="F303" s="209"/>
      <c r="G303" s="209"/>
      <c r="H303" s="68"/>
      <c r="I303" s="69"/>
      <c r="J303" s="69"/>
      <c r="K303" s="255"/>
      <c r="L303" s="255"/>
      <c r="M303" s="255"/>
      <c r="N303" s="54"/>
      <c r="O303" s="54"/>
      <c r="P303" s="275"/>
      <c r="Q303" s="54"/>
      <c r="R303" s="54"/>
      <c r="S303" s="54"/>
      <c r="T303" s="54"/>
      <c r="U303" s="54"/>
      <c r="V303" s="54"/>
      <c r="W303" s="54"/>
      <c r="X303" s="54"/>
      <c r="Y303" s="54"/>
      <c r="Z303" s="54"/>
      <c r="AA303" s="54"/>
      <c r="AB303" s="54"/>
      <c r="AC303" s="54"/>
      <c r="AD303" s="54"/>
      <c r="AE303" s="54"/>
      <c r="AF303" s="54"/>
      <c r="AG303" s="54"/>
      <c r="AH303" s="54"/>
      <c r="AI303" s="54"/>
      <c r="AJ303" s="54"/>
      <c r="AK303" s="54"/>
      <c r="AL303" s="54"/>
      <c r="AM303" s="54"/>
      <c r="AN303" s="54"/>
      <c r="AO303" s="54"/>
      <c r="AP303" s="54"/>
      <c r="AQ303" s="54"/>
      <c r="AR303" s="54"/>
      <c r="AS303" s="54"/>
      <c r="AT303" s="54"/>
      <c r="AU303" s="54"/>
      <c r="AV303" s="54"/>
      <c r="AW303" s="54"/>
      <c r="AX303" s="54"/>
      <c r="AY303" s="54"/>
      <c r="AZ303" s="54"/>
      <c r="BA303" s="54"/>
      <c r="BB303" s="54"/>
      <c r="BC303" s="54"/>
      <c r="BD303" s="54"/>
      <c r="BE303" s="54"/>
      <c r="BF303" s="54"/>
      <c r="BG303" s="54"/>
      <c r="BH303" s="54"/>
      <c r="BI303" s="54"/>
      <c r="BJ303" s="54"/>
      <c r="BK303" s="54"/>
      <c r="BL303" s="54"/>
      <c r="BM303" s="54"/>
      <c r="BN303" s="54"/>
      <c r="BO303" s="54"/>
      <c r="BP303" s="54"/>
      <c r="BQ303" s="54"/>
      <c r="BR303" s="54"/>
      <c r="BS303" s="54"/>
      <c r="BT303" s="54"/>
      <c r="BU303" s="54"/>
      <c r="BV303" s="54"/>
      <c r="BW303" s="54"/>
      <c r="BX303" s="54"/>
      <c r="BY303" s="54"/>
      <c r="BZ303" s="54"/>
      <c r="CA303" s="54"/>
      <c r="CB303" s="54"/>
      <c r="CC303" s="54"/>
      <c r="CD303" s="54"/>
      <c r="CE303" s="54"/>
      <c r="CF303" s="54"/>
      <c r="CG303" s="54"/>
      <c r="CH303" s="54"/>
      <c r="CI303" s="54"/>
      <c r="CJ303" s="54"/>
      <c r="CK303" s="54"/>
      <c r="CL303" s="54"/>
      <c r="CM303" s="54"/>
      <c r="CN303" s="54"/>
      <c r="CO303" s="54"/>
      <c r="CP303" s="54"/>
      <c r="CQ303" s="54"/>
      <c r="CR303" s="54"/>
      <c r="CS303" s="54"/>
      <c r="CT303" s="54"/>
      <c r="CU303" s="54"/>
      <c r="CV303" s="54"/>
      <c r="CW303" s="54"/>
      <c r="CX303" s="54"/>
      <c r="CY303" s="54"/>
      <c r="CZ303" s="54"/>
      <c r="DA303" s="54"/>
      <c r="DB303" s="54"/>
      <c r="DC303" s="54"/>
      <c r="DD303" s="54"/>
      <c r="DE303" s="54"/>
      <c r="DF303" s="54"/>
      <c r="DG303" s="54"/>
      <c r="DH303" s="54"/>
      <c r="DI303" s="54"/>
      <c r="DJ303" s="54"/>
      <c r="DK303" s="54"/>
      <c r="DL303" s="54"/>
      <c r="DM303" s="54"/>
      <c r="DN303" s="54"/>
      <c r="DO303" s="54"/>
      <c r="DP303" s="54"/>
      <c r="DQ303" s="54"/>
      <c r="DR303" s="54"/>
      <c r="DS303" s="54"/>
      <c r="DT303" s="54"/>
      <c r="DU303" s="54"/>
      <c r="DV303" s="54"/>
      <c r="DW303" s="54"/>
      <c r="DX303" s="54"/>
      <c r="DY303" s="54"/>
      <c r="DZ303" s="54"/>
      <c r="EA303" s="54"/>
      <c r="EB303" s="54"/>
      <c r="EC303" s="54"/>
      <c r="ED303" s="54"/>
      <c r="EE303" s="54"/>
      <c r="EF303" s="54"/>
      <c r="EG303" s="54"/>
      <c r="EH303" s="54"/>
      <c r="EI303" s="54"/>
      <c r="EJ303" s="54"/>
      <c r="EK303" s="54"/>
      <c r="EL303" s="54"/>
      <c r="EM303" s="54"/>
      <c r="EN303" s="54"/>
      <c r="EO303" s="54"/>
      <c r="EP303" s="54"/>
      <c r="EQ303" s="54"/>
      <c r="ER303" s="54"/>
      <c r="ES303" s="54"/>
      <c r="ET303" s="54"/>
      <c r="EU303" s="54"/>
      <c r="EV303" s="54"/>
      <c r="EW303" s="54"/>
      <c r="EX303" s="54"/>
      <c r="EY303" s="54"/>
      <c r="EZ303" s="54"/>
      <c r="FA303" s="54"/>
      <c r="FB303" s="54"/>
      <c r="FC303" s="54"/>
      <c r="FD303" s="54"/>
      <c r="FE303" s="54"/>
      <c r="FF303" s="54"/>
      <c r="FG303" s="54"/>
      <c r="FH303" s="54"/>
      <c r="FI303" s="54"/>
      <c r="FJ303" s="54"/>
      <c r="FK303" s="54"/>
      <c r="FL303" s="54"/>
      <c r="FM303" s="54"/>
      <c r="FN303" s="54"/>
      <c r="FO303" s="54"/>
      <c r="FP303" s="54"/>
      <c r="FQ303" s="54"/>
      <c r="FR303" s="54"/>
      <c r="FS303" s="54"/>
      <c r="FT303" s="54"/>
      <c r="FU303" s="54"/>
      <c r="FV303" s="54"/>
      <c r="FW303" s="54"/>
      <c r="FX303" s="54"/>
      <c r="FY303" s="54"/>
      <c r="FZ303" s="54"/>
      <c r="GA303" s="54"/>
      <c r="GB303" s="54"/>
      <c r="GC303" s="54"/>
      <c r="GD303" s="54"/>
      <c r="GE303" s="54"/>
      <c r="GF303" s="54"/>
      <c r="GG303" s="54"/>
      <c r="GH303" s="54"/>
      <c r="GI303" s="54"/>
      <c r="GJ303" s="54"/>
      <c r="GK303" s="54"/>
      <c r="GL303" s="54"/>
      <c r="GM303" s="54"/>
      <c r="GN303" s="54"/>
    </row>
    <row r="304" spans="1:196">
      <c r="A304" s="209"/>
      <c r="B304" s="209"/>
      <c r="C304" s="209"/>
      <c r="D304" s="209"/>
      <c r="E304" s="209"/>
      <c r="F304" s="209"/>
      <c r="G304" s="209"/>
      <c r="H304" s="68"/>
      <c r="I304" s="69"/>
      <c r="J304" s="69"/>
      <c r="K304" s="255"/>
      <c r="L304" s="255"/>
      <c r="M304" s="255"/>
      <c r="N304" s="54"/>
      <c r="O304" s="54"/>
      <c r="P304" s="275"/>
      <c r="Q304" s="54"/>
      <c r="R304" s="54"/>
      <c r="S304" s="54"/>
      <c r="T304" s="54"/>
      <c r="U304" s="54"/>
      <c r="V304" s="54"/>
      <c r="W304" s="54"/>
      <c r="X304" s="54"/>
      <c r="Y304" s="54"/>
      <c r="Z304" s="54"/>
      <c r="AA304" s="54"/>
      <c r="AB304" s="54"/>
      <c r="AC304" s="54"/>
      <c r="AD304" s="54"/>
      <c r="AE304" s="54"/>
      <c r="AF304" s="54"/>
      <c r="AG304" s="54"/>
      <c r="AH304" s="54"/>
      <c r="AI304" s="54"/>
      <c r="AJ304" s="54"/>
      <c r="AK304" s="54"/>
      <c r="AL304" s="54"/>
      <c r="AM304" s="54"/>
      <c r="AN304" s="54"/>
      <c r="AO304" s="54"/>
      <c r="AP304" s="54"/>
      <c r="AQ304" s="54"/>
      <c r="AR304" s="54"/>
      <c r="AS304" s="54"/>
      <c r="AT304" s="54"/>
      <c r="AU304" s="54"/>
      <c r="AV304" s="54"/>
      <c r="AW304" s="54"/>
      <c r="AX304" s="54"/>
      <c r="AY304" s="54"/>
      <c r="AZ304" s="54"/>
      <c r="BA304" s="54"/>
      <c r="BB304" s="54"/>
      <c r="BC304" s="54"/>
      <c r="BD304" s="54"/>
      <c r="BE304" s="54"/>
      <c r="BF304" s="54"/>
      <c r="BG304" s="54"/>
      <c r="BH304" s="54"/>
      <c r="BI304" s="54"/>
      <c r="BJ304" s="54"/>
      <c r="BK304" s="54"/>
      <c r="BL304" s="54"/>
      <c r="BM304" s="54"/>
      <c r="BN304" s="54"/>
      <c r="BO304" s="54"/>
      <c r="BP304" s="54"/>
      <c r="BQ304" s="54"/>
      <c r="BR304" s="54"/>
      <c r="BS304" s="54"/>
      <c r="BT304" s="54"/>
      <c r="BU304" s="54"/>
      <c r="BV304" s="54"/>
      <c r="BW304" s="54"/>
      <c r="BX304" s="54"/>
      <c r="BY304" s="54"/>
      <c r="BZ304" s="54"/>
      <c r="CA304" s="54"/>
      <c r="CB304" s="54"/>
      <c r="CC304" s="54"/>
      <c r="CD304" s="54"/>
      <c r="CE304" s="54"/>
      <c r="CF304" s="54"/>
      <c r="CG304" s="54"/>
      <c r="CH304" s="54"/>
      <c r="CI304" s="54"/>
      <c r="CJ304" s="54"/>
      <c r="CK304" s="54"/>
      <c r="CL304" s="54"/>
      <c r="CM304" s="54"/>
      <c r="CN304" s="54"/>
      <c r="CO304" s="54"/>
      <c r="CP304" s="54"/>
      <c r="CQ304" s="54"/>
      <c r="CR304" s="54"/>
      <c r="CS304" s="54"/>
      <c r="CT304" s="54"/>
      <c r="CU304" s="54"/>
      <c r="CV304" s="54"/>
      <c r="CW304" s="54"/>
      <c r="CX304" s="54"/>
      <c r="CY304" s="54"/>
      <c r="CZ304" s="54"/>
      <c r="DA304" s="54"/>
      <c r="DB304" s="54"/>
      <c r="DC304" s="54"/>
      <c r="DD304" s="54"/>
      <c r="DE304" s="54"/>
      <c r="DF304" s="54"/>
      <c r="DG304" s="54"/>
      <c r="DH304" s="54"/>
      <c r="DI304" s="54"/>
      <c r="DJ304" s="54"/>
      <c r="DK304" s="54"/>
      <c r="DL304" s="54"/>
      <c r="DM304" s="54"/>
      <c r="DN304" s="54"/>
      <c r="DO304" s="54"/>
      <c r="DP304" s="54"/>
      <c r="DQ304" s="54"/>
      <c r="DR304" s="54"/>
      <c r="DS304" s="54"/>
      <c r="DT304" s="54"/>
      <c r="DU304" s="54"/>
      <c r="DV304" s="54"/>
      <c r="DW304" s="54"/>
      <c r="DX304" s="54"/>
      <c r="DY304" s="54"/>
      <c r="DZ304" s="54"/>
      <c r="EA304" s="54"/>
      <c r="EB304" s="54"/>
      <c r="EC304" s="54"/>
      <c r="ED304" s="54"/>
      <c r="EE304" s="54"/>
      <c r="EF304" s="54"/>
      <c r="EG304" s="54"/>
      <c r="EH304" s="54"/>
      <c r="EI304" s="54"/>
      <c r="EJ304" s="54"/>
      <c r="EK304" s="54"/>
      <c r="EL304" s="54"/>
      <c r="EM304" s="54"/>
      <c r="EN304" s="54"/>
      <c r="EO304" s="54"/>
      <c r="EP304" s="54"/>
      <c r="EQ304" s="54"/>
      <c r="ER304" s="54"/>
      <c r="ES304" s="54"/>
      <c r="ET304" s="54"/>
      <c r="EU304" s="54"/>
      <c r="EV304" s="54"/>
      <c r="EW304" s="54"/>
      <c r="EX304" s="54"/>
      <c r="EY304" s="54"/>
      <c r="EZ304" s="54"/>
      <c r="FA304" s="54"/>
      <c r="FB304" s="54"/>
      <c r="FC304" s="54"/>
      <c r="FD304" s="54"/>
      <c r="FE304" s="54"/>
      <c r="FF304" s="54"/>
      <c r="FG304" s="54"/>
      <c r="FH304" s="54"/>
      <c r="FI304" s="54"/>
      <c r="FJ304" s="54"/>
      <c r="FK304" s="54"/>
      <c r="FL304" s="54"/>
      <c r="FM304" s="54"/>
      <c r="FN304" s="54"/>
      <c r="FO304" s="54"/>
      <c r="FP304" s="54"/>
      <c r="FQ304" s="54"/>
      <c r="FR304" s="54"/>
      <c r="FS304" s="54"/>
      <c r="FT304" s="54"/>
      <c r="FU304" s="54"/>
      <c r="FV304" s="54"/>
      <c r="FW304" s="54"/>
      <c r="FX304" s="54"/>
      <c r="FY304" s="54"/>
      <c r="FZ304" s="54"/>
      <c r="GA304" s="54"/>
      <c r="GB304" s="54"/>
      <c r="GC304" s="54"/>
      <c r="GD304" s="54"/>
      <c r="GE304" s="54"/>
      <c r="GF304" s="54"/>
      <c r="GG304" s="54"/>
      <c r="GH304" s="54"/>
      <c r="GI304" s="54"/>
      <c r="GJ304" s="54"/>
      <c r="GK304" s="54"/>
      <c r="GL304" s="54"/>
      <c r="GM304" s="54"/>
      <c r="GN304" s="54"/>
    </row>
    <row r="305" spans="1:196">
      <c r="A305" s="209"/>
      <c r="B305" s="209"/>
      <c r="C305" s="209"/>
      <c r="D305" s="209"/>
      <c r="E305" s="209"/>
      <c r="F305" s="209"/>
      <c r="G305" s="209"/>
      <c r="H305" s="68"/>
      <c r="I305" s="69"/>
      <c r="J305" s="69"/>
      <c r="K305" s="255"/>
      <c r="L305" s="255"/>
      <c r="M305" s="255"/>
      <c r="N305" s="54"/>
      <c r="O305" s="54"/>
      <c r="P305" s="275"/>
      <c r="Q305" s="54"/>
      <c r="R305" s="54"/>
      <c r="S305" s="54"/>
      <c r="T305" s="54"/>
      <c r="U305" s="54"/>
      <c r="V305" s="54"/>
      <c r="W305" s="54"/>
      <c r="X305" s="54"/>
      <c r="Y305" s="54"/>
      <c r="Z305" s="54"/>
      <c r="AA305" s="54"/>
      <c r="AB305" s="54"/>
      <c r="AC305" s="54"/>
      <c r="AD305" s="54"/>
      <c r="AE305" s="54"/>
      <c r="AF305" s="54"/>
      <c r="AG305" s="54"/>
      <c r="AH305" s="54"/>
      <c r="AI305" s="54"/>
      <c r="AJ305" s="54"/>
      <c r="AK305" s="54"/>
      <c r="AL305" s="54"/>
      <c r="AM305" s="54"/>
      <c r="AN305" s="54"/>
      <c r="AO305" s="54"/>
      <c r="AP305" s="54"/>
      <c r="AQ305" s="54"/>
      <c r="AR305" s="54"/>
      <c r="AS305" s="54"/>
      <c r="AT305" s="54"/>
      <c r="AU305" s="54"/>
      <c r="AV305" s="54"/>
      <c r="AW305" s="54"/>
      <c r="AX305" s="54"/>
      <c r="AY305" s="54"/>
      <c r="AZ305" s="54"/>
      <c r="BA305" s="54"/>
      <c r="BB305" s="54"/>
      <c r="BC305" s="54"/>
      <c r="BD305" s="54"/>
      <c r="BE305" s="54"/>
      <c r="BF305" s="54"/>
      <c r="BG305" s="54"/>
      <c r="BH305" s="54"/>
      <c r="BI305" s="54"/>
      <c r="BJ305" s="54"/>
      <c r="BK305" s="54"/>
      <c r="BL305" s="54"/>
      <c r="BM305" s="54"/>
      <c r="BN305" s="54"/>
      <c r="BO305" s="54"/>
      <c r="BP305" s="54"/>
      <c r="BQ305" s="54"/>
      <c r="BR305" s="54"/>
      <c r="BS305" s="54"/>
      <c r="BT305" s="54"/>
      <c r="BU305" s="54"/>
      <c r="BV305" s="54"/>
      <c r="BW305" s="54"/>
      <c r="BX305" s="54"/>
      <c r="BY305" s="54"/>
      <c r="BZ305" s="54"/>
      <c r="CA305" s="54"/>
      <c r="CB305" s="54"/>
      <c r="CC305" s="54"/>
      <c r="CD305" s="54"/>
      <c r="CE305" s="54"/>
      <c r="CF305" s="54"/>
      <c r="CG305" s="54"/>
      <c r="CH305" s="54"/>
      <c r="CI305" s="54"/>
      <c r="CJ305" s="54"/>
      <c r="CK305" s="54"/>
      <c r="CL305" s="54"/>
      <c r="CM305" s="54"/>
      <c r="CN305" s="54"/>
      <c r="CO305" s="54"/>
      <c r="CP305" s="54"/>
      <c r="CQ305" s="54"/>
      <c r="CR305" s="54"/>
      <c r="CS305" s="54"/>
      <c r="CT305" s="54"/>
      <c r="CU305" s="54"/>
      <c r="CV305" s="54"/>
      <c r="CW305" s="54"/>
      <c r="CX305" s="54"/>
      <c r="CY305" s="54"/>
      <c r="CZ305" s="54"/>
      <c r="DA305" s="54"/>
      <c r="DB305" s="54"/>
      <c r="DC305" s="54"/>
      <c r="DD305" s="54"/>
      <c r="DE305" s="54"/>
      <c r="DF305" s="54"/>
      <c r="DG305" s="54"/>
      <c r="DH305" s="54"/>
      <c r="DI305" s="54"/>
      <c r="DJ305" s="54"/>
      <c r="DK305" s="54"/>
      <c r="DL305" s="54"/>
      <c r="DM305" s="54"/>
      <c r="DN305" s="54"/>
      <c r="DO305" s="54"/>
      <c r="DP305" s="54"/>
      <c r="DQ305" s="54"/>
      <c r="DR305" s="54"/>
      <c r="DS305" s="54"/>
      <c r="DT305" s="54"/>
      <c r="DU305" s="54"/>
      <c r="DV305" s="54"/>
      <c r="DW305" s="54"/>
      <c r="DX305" s="54"/>
      <c r="DY305" s="54"/>
      <c r="DZ305" s="54"/>
      <c r="EA305" s="54"/>
      <c r="EB305" s="54"/>
      <c r="EC305" s="54"/>
      <c r="ED305" s="54"/>
      <c r="EE305" s="54"/>
      <c r="EF305" s="54"/>
      <c r="EG305" s="54"/>
      <c r="EH305" s="54"/>
      <c r="EI305" s="54"/>
      <c r="EJ305" s="54"/>
      <c r="EK305" s="54"/>
      <c r="EL305" s="54"/>
      <c r="EM305" s="54"/>
      <c r="EN305" s="54"/>
      <c r="EO305" s="54"/>
      <c r="EP305" s="54"/>
      <c r="EQ305" s="54"/>
      <c r="ER305" s="54"/>
      <c r="ES305" s="54"/>
      <c r="ET305" s="54"/>
      <c r="EU305" s="54"/>
      <c r="EV305" s="54"/>
      <c r="EW305" s="54"/>
      <c r="EX305" s="54"/>
      <c r="EY305" s="54"/>
      <c r="EZ305" s="54"/>
      <c r="FA305" s="54"/>
      <c r="FB305" s="54"/>
      <c r="FC305" s="54"/>
      <c r="FD305" s="54"/>
      <c r="FE305" s="54"/>
      <c r="FF305" s="54"/>
      <c r="FG305" s="54"/>
      <c r="FH305" s="54"/>
      <c r="FI305" s="54"/>
      <c r="FJ305" s="54"/>
      <c r="FK305" s="54"/>
      <c r="FL305" s="54"/>
      <c r="FM305" s="54"/>
      <c r="FN305" s="54"/>
      <c r="FO305" s="54"/>
      <c r="FP305" s="54"/>
      <c r="FQ305" s="54"/>
      <c r="FR305" s="54"/>
      <c r="FS305" s="54"/>
      <c r="FT305" s="54"/>
      <c r="FU305" s="54"/>
      <c r="FV305" s="54"/>
      <c r="FW305" s="54"/>
      <c r="FX305" s="54"/>
      <c r="FY305" s="54"/>
      <c r="FZ305" s="54"/>
      <c r="GA305" s="54"/>
      <c r="GB305" s="54"/>
      <c r="GC305" s="54"/>
      <c r="GD305" s="54"/>
      <c r="GE305" s="54"/>
      <c r="GF305" s="54"/>
      <c r="GG305" s="54"/>
      <c r="GH305" s="54"/>
      <c r="GI305" s="54"/>
      <c r="GJ305" s="54"/>
      <c r="GK305" s="54"/>
      <c r="GL305" s="54"/>
      <c r="GM305" s="54"/>
      <c r="GN305" s="54"/>
    </row>
    <row r="306" spans="1:196">
      <c r="A306" s="209"/>
      <c r="B306" s="209"/>
      <c r="C306" s="209"/>
      <c r="D306" s="209"/>
      <c r="E306" s="209"/>
      <c r="F306" s="209"/>
      <c r="G306" s="209"/>
      <c r="H306" s="68"/>
      <c r="I306" s="69"/>
      <c r="J306" s="69"/>
      <c r="K306" s="255"/>
      <c r="L306" s="255"/>
      <c r="M306" s="255"/>
      <c r="N306" s="54"/>
      <c r="O306" s="54"/>
      <c r="P306" s="275"/>
      <c r="Q306" s="54"/>
      <c r="R306" s="54"/>
      <c r="S306" s="54"/>
      <c r="T306" s="54"/>
      <c r="U306" s="54"/>
      <c r="V306" s="54"/>
      <c r="W306" s="54"/>
      <c r="X306" s="54"/>
      <c r="Y306" s="54"/>
      <c r="Z306" s="54"/>
      <c r="AA306" s="54"/>
      <c r="AB306" s="54"/>
      <c r="AC306" s="54"/>
      <c r="AD306" s="54"/>
      <c r="AE306" s="54"/>
      <c r="AF306" s="54"/>
      <c r="AG306" s="54"/>
      <c r="AH306" s="54"/>
      <c r="AI306" s="54"/>
      <c r="AJ306" s="54"/>
      <c r="AK306" s="54"/>
      <c r="AL306" s="54"/>
      <c r="AM306" s="54"/>
      <c r="AN306" s="54"/>
      <c r="AO306" s="54"/>
      <c r="AP306" s="54"/>
      <c r="AQ306" s="54"/>
      <c r="AR306" s="54"/>
      <c r="AS306" s="54"/>
      <c r="AT306" s="54"/>
      <c r="AU306" s="54"/>
      <c r="AV306" s="54"/>
      <c r="AW306" s="54"/>
      <c r="AX306" s="54"/>
      <c r="AY306" s="54"/>
      <c r="AZ306" s="54"/>
      <c r="BA306" s="54"/>
      <c r="BB306" s="54"/>
      <c r="BC306" s="54"/>
      <c r="BD306" s="54"/>
      <c r="BE306" s="54"/>
      <c r="BF306" s="54"/>
      <c r="BG306" s="54"/>
      <c r="BH306" s="54"/>
      <c r="BI306" s="54"/>
      <c r="BJ306" s="54"/>
      <c r="BK306" s="54"/>
      <c r="BL306" s="54"/>
      <c r="BM306" s="54"/>
      <c r="BN306" s="54"/>
      <c r="BO306" s="54"/>
      <c r="BP306" s="54"/>
      <c r="BQ306" s="54"/>
      <c r="BR306" s="54"/>
      <c r="BS306" s="54"/>
      <c r="BT306" s="54"/>
      <c r="BU306" s="54"/>
      <c r="BV306" s="54"/>
      <c r="BW306" s="54"/>
      <c r="BX306" s="54"/>
      <c r="BY306" s="54"/>
      <c r="BZ306" s="54"/>
      <c r="CA306" s="54"/>
      <c r="CB306" s="54"/>
      <c r="CC306" s="54"/>
      <c r="CD306" s="54"/>
      <c r="CE306" s="54"/>
      <c r="CF306" s="54"/>
      <c r="CG306" s="54"/>
      <c r="CH306" s="54"/>
      <c r="CI306" s="54"/>
      <c r="CJ306" s="54"/>
      <c r="CK306" s="54"/>
      <c r="CL306" s="54"/>
      <c r="CM306" s="54"/>
      <c r="CN306" s="54"/>
      <c r="CO306" s="54"/>
      <c r="CP306" s="54"/>
      <c r="CQ306" s="54"/>
      <c r="CR306" s="54"/>
      <c r="CS306" s="54"/>
      <c r="CT306" s="54"/>
      <c r="CU306" s="54"/>
      <c r="CV306" s="54"/>
      <c r="CW306" s="54"/>
      <c r="CX306" s="54"/>
      <c r="CY306" s="54"/>
      <c r="CZ306" s="54"/>
      <c r="DA306" s="54"/>
      <c r="DB306" s="54"/>
      <c r="DC306" s="54"/>
      <c r="DD306" s="54"/>
      <c r="DE306" s="54"/>
      <c r="DF306" s="54"/>
      <c r="DG306" s="54"/>
      <c r="DH306" s="54"/>
      <c r="DI306" s="54"/>
      <c r="DJ306" s="54"/>
      <c r="DK306" s="54"/>
      <c r="DL306" s="54"/>
      <c r="DM306" s="54"/>
      <c r="DN306" s="54"/>
      <c r="DO306" s="54"/>
      <c r="DP306" s="54"/>
      <c r="DQ306" s="54"/>
      <c r="DR306" s="54"/>
      <c r="DS306" s="54"/>
      <c r="DT306" s="54"/>
      <c r="DU306" s="54"/>
      <c r="DV306" s="54"/>
      <c r="DW306" s="54"/>
      <c r="DX306" s="54"/>
      <c r="DY306" s="54"/>
      <c r="DZ306" s="54"/>
      <c r="EA306" s="54"/>
      <c r="EB306" s="54"/>
      <c r="EC306" s="54"/>
      <c r="ED306" s="54"/>
      <c r="EE306" s="54"/>
      <c r="EF306" s="54"/>
      <c r="EG306" s="54"/>
      <c r="EH306" s="54"/>
      <c r="EI306" s="54"/>
      <c r="EJ306" s="54"/>
      <c r="EK306" s="54"/>
      <c r="EL306" s="54"/>
      <c r="EM306" s="54"/>
      <c r="EN306" s="54"/>
      <c r="EO306" s="54"/>
      <c r="EP306" s="54"/>
      <c r="EQ306" s="54"/>
      <c r="ER306" s="54"/>
      <c r="ES306" s="54"/>
      <c r="ET306" s="54"/>
      <c r="EU306" s="54"/>
      <c r="EV306" s="54"/>
      <c r="EW306" s="54"/>
      <c r="EX306" s="54"/>
      <c r="EY306" s="54"/>
      <c r="EZ306" s="54"/>
      <c r="FA306" s="54"/>
      <c r="FB306" s="54"/>
      <c r="FC306" s="54"/>
      <c r="FD306" s="54"/>
      <c r="FE306" s="54"/>
      <c r="FF306" s="54"/>
      <c r="FG306" s="54"/>
      <c r="FH306" s="54"/>
      <c r="FI306" s="54"/>
      <c r="FJ306" s="54"/>
      <c r="FK306" s="54"/>
      <c r="FL306" s="54"/>
      <c r="FM306" s="54"/>
      <c r="FN306" s="54"/>
      <c r="FO306" s="54"/>
      <c r="FP306" s="54"/>
      <c r="FQ306" s="54"/>
      <c r="FR306" s="54"/>
      <c r="FS306" s="54"/>
      <c r="FT306" s="54"/>
      <c r="FU306" s="54"/>
      <c r="FV306" s="54"/>
      <c r="FW306" s="54"/>
      <c r="FX306" s="54"/>
      <c r="FY306" s="54"/>
      <c r="FZ306" s="54"/>
      <c r="GA306" s="54"/>
      <c r="GB306" s="54"/>
      <c r="GC306" s="54"/>
      <c r="GD306" s="54"/>
      <c r="GE306" s="54"/>
      <c r="GF306" s="54"/>
      <c r="GG306" s="54"/>
      <c r="GH306" s="54"/>
      <c r="GI306" s="54"/>
      <c r="GJ306" s="54"/>
      <c r="GK306" s="54"/>
      <c r="GL306" s="54"/>
      <c r="GM306" s="54"/>
      <c r="GN306" s="54"/>
    </row>
    <row r="307" spans="1:196">
      <c r="A307" s="209"/>
      <c r="B307" s="209"/>
      <c r="C307" s="209"/>
      <c r="D307" s="209"/>
      <c r="E307" s="209"/>
      <c r="F307" s="209"/>
      <c r="G307" s="209"/>
      <c r="H307" s="68"/>
      <c r="I307" s="69"/>
      <c r="J307" s="69"/>
      <c r="K307" s="255"/>
      <c r="L307" s="255"/>
      <c r="M307" s="255"/>
      <c r="N307" s="54"/>
      <c r="O307" s="54"/>
      <c r="P307" s="275"/>
      <c r="Q307" s="54"/>
      <c r="R307" s="54"/>
      <c r="S307" s="54"/>
      <c r="T307" s="54"/>
      <c r="U307" s="54"/>
      <c r="V307" s="54"/>
      <c r="W307" s="54"/>
      <c r="X307" s="54"/>
      <c r="Y307" s="54"/>
      <c r="Z307" s="54"/>
      <c r="AA307" s="54"/>
      <c r="AB307" s="54"/>
      <c r="AC307" s="54"/>
      <c r="AD307" s="54"/>
      <c r="AE307" s="54"/>
      <c r="AF307" s="54"/>
      <c r="AG307" s="54"/>
      <c r="AH307" s="54"/>
      <c r="AI307" s="54"/>
      <c r="AJ307" s="54"/>
      <c r="AK307" s="54"/>
      <c r="AL307" s="54"/>
      <c r="AM307" s="54"/>
      <c r="AN307" s="54"/>
      <c r="AO307" s="54"/>
      <c r="AP307" s="54"/>
      <c r="AQ307" s="54"/>
      <c r="AR307" s="54"/>
      <c r="AS307" s="54"/>
      <c r="AT307" s="54"/>
      <c r="AU307" s="54"/>
      <c r="AV307" s="54"/>
      <c r="AW307" s="54"/>
      <c r="AX307" s="54"/>
      <c r="AY307" s="54"/>
      <c r="AZ307" s="54"/>
      <c r="BA307" s="54"/>
      <c r="BB307" s="54"/>
      <c r="BC307" s="54"/>
      <c r="BD307" s="54"/>
      <c r="BE307" s="54"/>
      <c r="BF307" s="54"/>
      <c r="BG307" s="54"/>
      <c r="BH307" s="54"/>
      <c r="BI307" s="54"/>
      <c r="BJ307" s="54"/>
      <c r="BK307" s="54"/>
      <c r="BL307" s="54"/>
      <c r="BM307" s="54"/>
      <c r="BN307" s="54"/>
      <c r="BO307" s="54"/>
      <c r="BP307" s="54"/>
      <c r="BQ307" s="54"/>
      <c r="BR307" s="54"/>
      <c r="BS307" s="54"/>
      <c r="BT307" s="54"/>
      <c r="BU307" s="54"/>
      <c r="BV307" s="54"/>
      <c r="BW307" s="54"/>
      <c r="BX307" s="54"/>
      <c r="BY307" s="54"/>
      <c r="BZ307" s="54"/>
      <c r="CA307" s="54"/>
      <c r="CB307" s="54"/>
      <c r="CC307" s="54"/>
      <c r="CD307" s="54"/>
      <c r="CE307" s="54"/>
      <c r="CF307" s="54"/>
      <c r="CG307" s="54"/>
      <c r="CH307" s="54"/>
      <c r="CI307" s="54"/>
      <c r="CJ307" s="54"/>
      <c r="CK307" s="54"/>
      <c r="CL307" s="54"/>
      <c r="CM307" s="54"/>
      <c r="CN307" s="54"/>
      <c r="CO307" s="54"/>
      <c r="CP307" s="54"/>
      <c r="CQ307" s="54"/>
      <c r="CR307" s="54"/>
      <c r="CS307" s="54"/>
      <c r="CT307" s="54"/>
      <c r="CU307" s="54"/>
      <c r="CV307" s="54"/>
      <c r="CW307" s="54"/>
      <c r="CX307" s="54"/>
      <c r="CY307" s="54"/>
      <c r="CZ307" s="54"/>
      <c r="DA307" s="54"/>
      <c r="DB307" s="54"/>
      <c r="DC307" s="54"/>
      <c r="DD307" s="54"/>
      <c r="DE307" s="54"/>
      <c r="DF307" s="54"/>
      <c r="DG307" s="54"/>
      <c r="DH307" s="54"/>
      <c r="DI307" s="54"/>
      <c r="DJ307" s="54"/>
      <c r="DK307" s="54"/>
      <c r="DL307" s="54"/>
      <c r="DM307" s="54"/>
      <c r="DN307" s="54"/>
      <c r="DO307" s="54"/>
      <c r="DP307" s="54"/>
      <c r="DQ307" s="54"/>
      <c r="DR307" s="54"/>
      <c r="DS307" s="54"/>
      <c r="DT307" s="54"/>
      <c r="DU307" s="54"/>
      <c r="DV307" s="54"/>
      <c r="DW307" s="54"/>
      <c r="DX307" s="54"/>
      <c r="DY307" s="54"/>
      <c r="DZ307" s="54"/>
      <c r="EA307" s="54"/>
      <c r="EB307" s="54"/>
      <c r="EC307" s="54"/>
      <c r="ED307" s="54"/>
      <c r="EE307" s="54"/>
      <c r="EF307" s="54"/>
      <c r="EG307" s="54"/>
      <c r="EH307" s="54"/>
      <c r="EI307" s="54"/>
      <c r="EJ307" s="54"/>
      <c r="EK307" s="54"/>
      <c r="EL307" s="54"/>
      <c r="EM307" s="54"/>
      <c r="EN307" s="54"/>
      <c r="EO307" s="54"/>
      <c r="EP307" s="54"/>
      <c r="EQ307" s="54"/>
      <c r="ER307" s="54"/>
      <c r="ES307" s="54"/>
      <c r="ET307" s="54"/>
      <c r="EU307" s="54"/>
      <c r="EV307" s="54"/>
      <c r="EW307" s="54"/>
      <c r="EX307" s="54"/>
      <c r="EY307" s="54"/>
      <c r="EZ307" s="54"/>
      <c r="FA307" s="54"/>
      <c r="FB307" s="54"/>
      <c r="FC307" s="54"/>
      <c r="FD307" s="54"/>
      <c r="FE307" s="54"/>
      <c r="FF307" s="54"/>
      <c r="FG307" s="54"/>
      <c r="FH307" s="54"/>
      <c r="FI307" s="54"/>
      <c r="FJ307" s="54"/>
      <c r="FK307" s="54"/>
      <c r="FL307" s="54"/>
      <c r="FM307" s="54"/>
      <c r="FN307" s="54"/>
      <c r="FO307" s="54"/>
      <c r="FP307" s="54"/>
      <c r="FQ307" s="54"/>
      <c r="FR307" s="54"/>
      <c r="FS307" s="54"/>
      <c r="FT307" s="54"/>
      <c r="FU307" s="54"/>
      <c r="FV307" s="54"/>
      <c r="FW307" s="54"/>
      <c r="FX307" s="54"/>
      <c r="FY307" s="54"/>
      <c r="FZ307" s="54"/>
      <c r="GA307" s="54"/>
      <c r="GB307" s="54"/>
      <c r="GC307" s="54"/>
      <c r="GD307" s="54"/>
      <c r="GE307" s="54"/>
      <c r="GF307" s="54"/>
      <c r="GG307" s="54"/>
      <c r="GH307" s="54"/>
      <c r="GI307" s="54"/>
      <c r="GJ307" s="54"/>
      <c r="GK307" s="54"/>
      <c r="GL307" s="54"/>
      <c r="GM307" s="54"/>
      <c r="GN307" s="54"/>
    </row>
    <row r="308" spans="1:196">
      <c r="A308" s="209"/>
      <c r="B308" s="209"/>
      <c r="C308" s="209"/>
      <c r="D308" s="209"/>
      <c r="E308" s="209"/>
      <c r="F308" s="209"/>
      <c r="G308" s="209"/>
      <c r="H308" s="68"/>
      <c r="I308" s="69"/>
      <c r="J308" s="69"/>
      <c r="K308" s="255"/>
      <c r="L308" s="255"/>
      <c r="M308" s="255"/>
      <c r="N308" s="54"/>
      <c r="O308" s="54"/>
      <c r="P308" s="275"/>
      <c r="Q308" s="54"/>
      <c r="R308" s="54"/>
      <c r="S308" s="54"/>
      <c r="T308" s="54"/>
      <c r="U308" s="54"/>
      <c r="V308" s="54"/>
      <c r="W308" s="54"/>
      <c r="X308" s="54"/>
      <c r="Y308" s="54"/>
      <c r="Z308" s="54"/>
      <c r="AA308" s="54"/>
      <c r="AB308" s="54"/>
      <c r="AC308" s="54"/>
      <c r="AD308" s="54"/>
      <c r="AE308" s="54"/>
      <c r="AF308" s="54"/>
      <c r="AG308" s="54"/>
      <c r="AH308" s="54"/>
      <c r="AI308" s="54"/>
      <c r="AJ308" s="54"/>
      <c r="AK308" s="54"/>
      <c r="AL308" s="54"/>
      <c r="AM308" s="54"/>
      <c r="AN308" s="54"/>
      <c r="AO308" s="54"/>
      <c r="AP308" s="54"/>
      <c r="AQ308" s="54"/>
      <c r="AR308" s="54"/>
      <c r="AS308" s="54"/>
      <c r="AT308" s="54"/>
      <c r="AU308" s="54"/>
      <c r="AV308" s="54"/>
      <c r="AW308" s="54"/>
      <c r="AX308" s="54"/>
      <c r="AY308" s="54"/>
      <c r="AZ308" s="54"/>
      <c r="BA308" s="54"/>
      <c r="BB308" s="54"/>
      <c r="BC308" s="54"/>
      <c r="BD308" s="54"/>
      <c r="BE308" s="54"/>
      <c r="BF308" s="54"/>
      <c r="BG308" s="54"/>
      <c r="BH308" s="54"/>
      <c r="BI308" s="54"/>
      <c r="BJ308" s="54"/>
      <c r="BK308" s="54"/>
      <c r="BL308" s="54"/>
      <c r="BM308" s="54"/>
      <c r="BN308" s="54"/>
      <c r="BO308" s="54"/>
      <c r="BP308" s="54"/>
      <c r="BQ308" s="54"/>
      <c r="BR308" s="54"/>
      <c r="BS308" s="54"/>
      <c r="BT308" s="54"/>
      <c r="BU308" s="54"/>
      <c r="BV308" s="54"/>
      <c r="BW308" s="54"/>
      <c r="BX308" s="54"/>
      <c r="BY308" s="54"/>
      <c r="BZ308" s="54"/>
      <c r="CA308" s="54"/>
      <c r="CB308" s="54"/>
      <c r="CC308" s="54"/>
      <c r="CD308" s="54"/>
      <c r="CE308" s="54"/>
      <c r="CF308" s="54"/>
      <c r="CG308" s="54"/>
      <c r="CH308" s="54"/>
      <c r="CI308" s="54"/>
      <c r="CJ308" s="54"/>
      <c r="CK308" s="54"/>
      <c r="CL308" s="54"/>
      <c r="CM308" s="54"/>
      <c r="CN308" s="54"/>
      <c r="CO308" s="54"/>
      <c r="CP308" s="54"/>
      <c r="CQ308" s="54"/>
      <c r="CR308" s="54"/>
      <c r="CS308" s="54"/>
      <c r="CT308" s="54"/>
      <c r="CU308" s="54"/>
      <c r="CV308" s="54"/>
      <c r="CW308" s="54"/>
      <c r="CX308" s="54"/>
      <c r="CY308" s="54"/>
      <c r="CZ308" s="54"/>
      <c r="DA308" s="54"/>
      <c r="DB308" s="54"/>
      <c r="DC308" s="54"/>
      <c r="DD308" s="54"/>
      <c r="DE308" s="54"/>
      <c r="DF308" s="54"/>
      <c r="DG308" s="54"/>
      <c r="DH308" s="54"/>
      <c r="DI308" s="54"/>
      <c r="DJ308" s="54"/>
      <c r="DK308" s="54"/>
      <c r="DL308" s="54"/>
      <c r="DM308" s="54"/>
      <c r="DN308" s="54"/>
      <c r="DO308" s="54"/>
      <c r="DP308" s="54"/>
      <c r="DQ308" s="54"/>
      <c r="DR308" s="54"/>
      <c r="DS308" s="54"/>
      <c r="DT308" s="54"/>
      <c r="DU308" s="54"/>
      <c r="DV308" s="54"/>
      <c r="DW308" s="54"/>
      <c r="DX308" s="54"/>
      <c r="DY308" s="54"/>
      <c r="DZ308" s="54"/>
      <c r="EA308" s="54"/>
      <c r="EB308" s="54"/>
      <c r="EC308" s="54"/>
      <c r="ED308" s="54"/>
      <c r="EE308" s="54"/>
      <c r="EF308" s="54"/>
      <c r="EG308" s="54"/>
      <c r="EH308" s="54"/>
      <c r="EI308" s="54"/>
      <c r="EJ308" s="54"/>
      <c r="EK308" s="54"/>
      <c r="EL308" s="54"/>
      <c r="EM308" s="54"/>
      <c r="EN308" s="54"/>
      <c r="EO308" s="54"/>
      <c r="EP308" s="54"/>
      <c r="EQ308" s="54"/>
      <c r="ER308" s="54"/>
      <c r="ES308" s="54"/>
      <c r="ET308" s="54"/>
      <c r="EU308" s="54"/>
      <c r="EV308" s="54"/>
      <c r="EW308" s="54"/>
      <c r="EX308" s="54"/>
      <c r="EY308" s="54"/>
      <c r="EZ308" s="54"/>
      <c r="FA308" s="54"/>
      <c r="FB308" s="54"/>
      <c r="FC308" s="54"/>
      <c r="FD308" s="54"/>
      <c r="FE308" s="54"/>
      <c r="FF308" s="54"/>
      <c r="FG308" s="54"/>
      <c r="FH308" s="54"/>
      <c r="FI308" s="54"/>
      <c r="FJ308" s="54"/>
      <c r="FK308" s="54"/>
      <c r="FL308" s="54"/>
      <c r="FM308" s="54"/>
      <c r="FN308" s="54"/>
      <c r="FO308" s="54"/>
      <c r="FP308" s="54"/>
      <c r="FQ308" s="54"/>
      <c r="FR308" s="54"/>
      <c r="FS308" s="54"/>
      <c r="FT308" s="54"/>
      <c r="FU308" s="54"/>
      <c r="FV308" s="54"/>
      <c r="FW308" s="54"/>
      <c r="FX308" s="54"/>
      <c r="FY308" s="54"/>
      <c r="FZ308" s="54"/>
      <c r="GA308" s="54"/>
      <c r="GB308" s="54"/>
      <c r="GC308" s="54"/>
      <c r="GD308" s="54"/>
      <c r="GE308" s="54"/>
      <c r="GF308" s="54"/>
      <c r="GG308" s="54"/>
      <c r="GH308" s="54"/>
      <c r="GI308" s="54"/>
      <c r="GJ308" s="54"/>
      <c r="GK308" s="54"/>
      <c r="GL308" s="54"/>
      <c r="GM308" s="54"/>
      <c r="GN308" s="54"/>
    </row>
    <row r="309" spans="1:196">
      <c r="A309" s="209"/>
      <c r="B309" s="209"/>
      <c r="C309" s="209"/>
      <c r="D309" s="209"/>
      <c r="E309" s="209"/>
      <c r="F309" s="209"/>
      <c r="G309" s="209"/>
      <c r="H309" s="68"/>
      <c r="I309" s="69"/>
      <c r="J309" s="69"/>
      <c r="K309" s="255"/>
      <c r="L309" s="255"/>
      <c r="M309" s="255"/>
      <c r="N309" s="54"/>
      <c r="O309" s="54"/>
      <c r="P309" s="275"/>
      <c r="Q309" s="54"/>
      <c r="R309" s="54"/>
      <c r="S309" s="54"/>
      <c r="T309" s="54"/>
      <c r="U309" s="54"/>
      <c r="V309" s="54"/>
      <c r="W309" s="54"/>
      <c r="X309" s="54"/>
      <c r="Y309" s="54"/>
      <c r="Z309" s="54"/>
      <c r="AA309" s="54"/>
      <c r="AB309" s="54"/>
      <c r="AC309" s="54"/>
      <c r="AD309" s="54"/>
      <c r="AE309" s="54"/>
      <c r="AF309" s="54"/>
      <c r="AG309" s="54"/>
      <c r="AH309" s="54"/>
      <c r="AI309" s="54"/>
      <c r="AJ309" s="54"/>
      <c r="AK309" s="54"/>
      <c r="AL309" s="54"/>
      <c r="AM309" s="54"/>
      <c r="AN309" s="54"/>
      <c r="AO309" s="54"/>
      <c r="AP309" s="54"/>
      <c r="AQ309" s="54"/>
      <c r="AR309" s="54"/>
      <c r="AS309" s="54"/>
      <c r="AT309" s="54"/>
      <c r="AU309" s="54"/>
      <c r="AV309" s="54"/>
      <c r="AW309" s="54"/>
      <c r="AX309" s="54"/>
      <c r="AY309" s="54"/>
      <c r="AZ309" s="54"/>
      <c r="BA309" s="54"/>
      <c r="BB309" s="54"/>
      <c r="BC309" s="54"/>
      <c r="BD309" s="54"/>
      <c r="BE309" s="54"/>
      <c r="BF309" s="54"/>
      <c r="BG309" s="54"/>
      <c r="BH309" s="54"/>
      <c r="BI309" s="54"/>
      <c r="BJ309" s="54"/>
      <c r="BK309" s="54"/>
      <c r="BL309" s="54"/>
      <c r="BM309" s="54"/>
      <c r="BN309" s="54"/>
      <c r="BO309" s="54"/>
      <c r="BP309" s="54"/>
      <c r="BQ309" s="54"/>
      <c r="BR309" s="54"/>
      <c r="BS309" s="54"/>
      <c r="BT309" s="54"/>
      <c r="BU309" s="54"/>
      <c r="BV309" s="54"/>
      <c r="BW309" s="54"/>
      <c r="BX309" s="54"/>
      <c r="BY309" s="54"/>
      <c r="BZ309" s="54"/>
      <c r="CA309" s="54"/>
      <c r="CB309" s="54"/>
      <c r="CC309" s="54"/>
      <c r="CD309" s="54"/>
      <c r="CE309" s="54"/>
      <c r="CF309" s="54"/>
      <c r="CG309" s="54"/>
      <c r="CH309" s="54"/>
      <c r="CI309" s="54"/>
      <c r="CJ309" s="54"/>
      <c r="CK309" s="54"/>
      <c r="CL309" s="54"/>
      <c r="CM309" s="54"/>
      <c r="CN309" s="54"/>
      <c r="CO309" s="54"/>
      <c r="CP309" s="54"/>
      <c r="CQ309" s="54"/>
      <c r="CR309" s="54"/>
      <c r="CS309" s="54"/>
      <c r="CT309" s="54"/>
      <c r="CU309" s="54"/>
      <c r="CV309" s="54"/>
      <c r="CW309" s="54"/>
      <c r="CX309" s="54"/>
      <c r="CY309" s="54"/>
      <c r="CZ309" s="54"/>
      <c r="DA309" s="54"/>
      <c r="DB309" s="54"/>
      <c r="DC309" s="54"/>
      <c r="DD309" s="54"/>
      <c r="DE309" s="54"/>
      <c r="DF309" s="54"/>
      <c r="DG309" s="54"/>
      <c r="DH309" s="54"/>
      <c r="DI309" s="54"/>
      <c r="DJ309" s="54"/>
      <c r="DK309" s="54"/>
      <c r="DL309" s="54"/>
      <c r="DM309" s="54"/>
      <c r="DN309" s="54"/>
      <c r="DO309" s="54"/>
      <c r="DP309" s="54"/>
      <c r="DQ309" s="54"/>
      <c r="DR309" s="54"/>
      <c r="DS309" s="54"/>
      <c r="DT309" s="54"/>
      <c r="DU309" s="54"/>
      <c r="DV309" s="54"/>
      <c r="DW309" s="54"/>
      <c r="DX309" s="54"/>
      <c r="DY309" s="54"/>
      <c r="DZ309" s="54"/>
      <c r="EA309" s="54"/>
      <c r="EB309" s="54"/>
      <c r="EC309" s="54"/>
      <c r="ED309" s="54"/>
      <c r="EE309" s="54"/>
      <c r="EF309" s="54"/>
      <c r="EG309" s="54"/>
      <c r="EH309" s="54"/>
      <c r="EI309" s="54"/>
      <c r="EJ309" s="54"/>
      <c r="EK309" s="54"/>
      <c r="EL309" s="54"/>
      <c r="EM309" s="54"/>
      <c r="EN309" s="54"/>
      <c r="EO309" s="54"/>
      <c r="EP309" s="54"/>
      <c r="EQ309" s="54"/>
      <c r="ER309" s="54"/>
      <c r="ES309" s="54"/>
      <c r="ET309" s="54"/>
      <c r="EU309" s="54"/>
      <c r="EV309" s="54"/>
      <c r="EW309" s="54"/>
      <c r="EX309" s="54"/>
      <c r="EY309" s="54"/>
      <c r="EZ309" s="54"/>
      <c r="FA309" s="54"/>
      <c r="FB309" s="54"/>
      <c r="FC309" s="54"/>
      <c r="FD309" s="54"/>
      <c r="FE309" s="54"/>
      <c r="FF309" s="54"/>
      <c r="FG309" s="54"/>
      <c r="FH309" s="54"/>
      <c r="FI309" s="54"/>
      <c r="FJ309" s="54"/>
      <c r="FK309" s="54"/>
      <c r="FL309" s="54"/>
      <c r="FM309" s="54"/>
      <c r="FN309" s="54"/>
      <c r="FO309" s="54"/>
      <c r="FP309" s="54"/>
      <c r="FQ309" s="54"/>
      <c r="FR309" s="54"/>
      <c r="FS309" s="54"/>
      <c r="FT309" s="54"/>
      <c r="FU309" s="54"/>
      <c r="FV309" s="54"/>
      <c r="FW309" s="54"/>
      <c r="FX309" s="54"/>
      <c r="FY309" s="54"/>
      <c r="FZ309" s="54"/>
      <c r="GA309" s="54"/>
      <c r="GB309" s="54"/>
      <c r="GC309" s="54"/>
      <c r="GD309" s="54"/>
      <c r="GE309" s="54"/>
      <c r="GF309" s="54"/>
      <c r="GG309" s="54"/>
      <c r="GH309" s="54"/>
      <c r="GI309" s="54"/>
      <c r="GJ309" s="54"/>
      <c r="GK309" s="54"/>
      <c r="GL309" s="54"/>
      <c r="GM309" s="54"/>
      <c r="GN309" s="54"/>
    </row>
    <row r="310" spans="1:196">
      <c r="A310" s="209"/>
      <c r="B310" s="209"/>
      <c r="C310" s="209"/>
      <c r="D310" s="209"/>
      <c r="E310" s="209"/>
      <c r="F310" s="209"/>
      <c r="G310" s="209"/>
      <c r="H310" s="68"/>
      <c r="I310" s="69"/>
      <c r="J310" s="69"/>
      <c r="K310" s="255"/>
      <c r="L310" s="255"/>
      <c r="M310" s="255"/>
      <c r="N310" s="54"/>
      <c r="O310" s="54"/>
      <c r="P310" s="275"/>
      <c r="Q310" s="54"/>
      <c r="R310" s="54"/>
      <c r="S310" s="54"/>
      <c r="T310" s="54"/>
      <c r="U310" s="54"/>
      <c r="V310" s="54"/>
      <c r="W310" s="54"/>
      <c r="X310" s="54"/>
      <c r="Y310" s="54"/>
      <c r="Z310" s="54"/>
      <c r="AA310" s="54"/>
      <c r="AB310" s="54"/>
      <c r="AC310" s="54"/>
      <c r="AD310" s="54"/>
      <c r="AE310" s="54"/>
      <c r="AF310" s="54"/>
      <c r="AG310" s="54"/>
      <c r="AH310" s="54"/>
      <c r="AI310" s="54"/>
      <c r="AJ310" s="54"/>
      <c r="AK310" s="54"/>
      <c r="AL310" s="54"/>
      <c r="AM310" s="54"/>
      <c r="AN310" s="54"/>
      <c r="AO310" s="54"/>
      <c r="AP310" s="54"/>
      <c r="AQ310" s="54"/>
      <c r="AR310" s="54"/>
      <c r="AS310" s="54"/>
      <c r="AT310" s="54"/>
      <c r="AU310" s="54"/>
      <c r="AV310" s="54"/>
      <c r="AW310" s="54"/>
      <c r="AX310" s="54"/>
      <c r="AY310" s="54"/>
      <c r="AZ310" s="54"/>
      <c r="BA310" s="54"/>
      <c r="BB310" s="54"/>
      <c r="BC310" s="54"/>
      <c r="BD310" s="54"/>
      <c r="BE310" s="54"/>
      <c r="BF310" s="54"/>
      <c r="BG310" s="54"/>
      <c r="BH310" s="54"/>
      <c r="BI310" s="54"/>
      <c r="BJ310" s="54"/>
      <c r="BK310" s="54"/>
      <c r="BL310" s="54"/>
      <c r="BM310" s="54"/>
      <c r="BN310" s="54"/>
      <c r="BO310" s="54"/>
      <c r="BP310" s="54"/>
      <c r="BQ310" s="54"/>
      <c r="BR310" s="54"/>
      <c r="BS310" s="54"/>
      <c r="BT310" s="54"/>
      <c r="BU310" s="54"/>
      <c r="BV310" s="54"/>
      <c r="BW310" s="54"/>
      <c r="BX310" s="54"/>
      <c r="BY310" s="54"/>
      <c r="BZ310" s="54"/>
      <c r="CA310" s="54"/>
      <c r="CB310" s="54"/>
      <c r="CC310" s="54"/>
      <c r="CD310" s="54"/>
      <c r="CE310" s="54"/>
      <c r="CF310" s="54"/>
      <c r="CG310" s="54"/>
      <c r="CH310" s="54"/>
      <c r="CI310" s="54"/>
      <c r="CJ310" s="54"/>
      <c r="CK310" s="54"/>
      <c r="CL310" s="54"/>
      <c r="CM310" s="54"/>
      <c r="CN310" s="54"/>
      <c r="CO310" s="54"/>
      <c r="CP310" s="54"/>
      <c r="CQ310" s="54"/>
      <c r="CR310" s="54"/>
      <c r="CS310" s="54"/>
      <c r="CT310" s="54"/>
      <c r="CU310" s="54"/>
      <c r="CV310" s="54"/>
      <c r="CW310" s="54"/>
      <c r="CX310" s="54"/>
      <c r="CY310" s="54"/>
      <c r="CZ310" s="54"/>
      <c r="DA310" s="54"/>
      <c r="DB310" s="54"/>
      <c r="DC310" s="54"/>
      <c r="DD310" s="54"/>
      <c r="DE310" s="54"/>
      <c r="DF310" s="54"/>
      <c r="DG310" s="54"/>
      <c r="DH310" s="54"/>
      <c r="DI310" s="54"/>
      <c r="DJ310" s="54"/>
      <c r="DK310" s="54"/>
      <c r="DL310" s="54"/>
      <c r="DM310" s="54"/>
      <c r="DN310" s="54"/>
      <c r="DO310" s="54"/>
      <c r="DP310" s="54"/>
      <c r="DQ310" s="54"/>
      <c r="DR310" s="54"/>
      <c r="DS310" s="54"/>
      <c r="DT310" s="54"/>
      <c r="DU310" s="54"/>
      <c r="DV310" s="54"/>
      <c r="DW310" s="54"/>
      <c r="DX310" s="54"/>
      <c r="DY310" s="54"/>
      <c r="DZ310" s="54"/>
      <c r="EA310" s="54"/>
      <c r="EB310" s="54"/>
      <c r="EC310" s="54"/>
      <c r="ED310" s="54"/>
      <c r="EE310" s="54"/>
      <c r="EF310" s="54"/>
      <c r="EG310" s="54"/>
      <c r="EH310" s="54"/>
      <c r="EI310" s="54"/>
      <c r="EJ310" s="54"/>
      <c r="EK310" s="54"/>
      <c r="EL310" s="54"/>
      <c r="EM310" s="54"/>
      <c r="EN310" s="54"/>
      <c r="EO310" s="54"/>
      <c r="EP310" s="54"/>
      <c r="EQ310" s="54"/>
      <c r="ER310" s="54"/>
      <c r="ES310" s="54"/>
      <c r="ET310" s="54"/>
      <c r="EU310" s="54"/>
      <c r="EV310" s="54"/>
      <c r="EW310" s="54"/>
      <c r="EX310" s="54"/>
      <c r="EY310" s="54"/>
      <c r="EZ310" s="54"/>
      <c r="FA310" s="54"/>
      <c r="FB310" s="54"/>
      <c r="FC310" s="54"/>
      <c r="FD310" s="54"/>
      <c r="FE310" s="54"/>
      <c r="FF310" s="54"/>
      <c r="FG310" s="54"/>
      <c r="FH310" s="54"/>
      <c r="FI310" s="54"/>
      <c r="FJ310" s="54"/>
      <c r="FK310" s="54"/>
      <c r="FL310" s="54"/>
      <c r="FM310" s="54"/>
      <c r="FN310" s="54"/>
      <c r="FO310" s="54"/>
      <c r="FP310" s="54"/>
      <c r="FQ310" s="54"/>
      <c r="FR310" s="54"/>
      <c r="FS310" s="54"/>
      <c r="FT310" s="54"/>
      <c r="FU310" s="54"/>
      <c r="FV310" s="54"/>
      <c r="FW310" s="54"/>
      <c r="FX310" s="54"/>
      <c r="FY310" s="54"/>
      <c r="FZ310" s="54"/>
      <c r="GA310" s="54"/>
      <c r="GB310" s="54"/>
      <c r="GC310" s="54"/>
      <c r="GD310" s="54"/>
      <c r="GE310" s="54"/>
      <c r="GF310" s="54"/>
      <c r="GG310" s="54"/>
      <c r="GH310" s="54"/>
      <c r="GI310" s="54"/>
      <c r="GJ310" s="54"/>
      <c r="GK310" s="54"/>
      <c r="GL310" s="54"/>
      <c r="GM310" s="54"/>
      <c r="GN310" s="54"/>
    </row>
    <row r="311" spans="1:196">
      <c r="A311" s="209"/>
      <c r="B311" s="209"/>
      <c r="C311" s="209"/>
      <c r="D311" s="209"/>
      <c r="E311" s="209"/>
      <c r="F311" s="209"/>
      <c r="G311" s="209"/>
      <c r="H311" s="61"/>
      <c r="I311" s="69"/>
      <c r="J311" s="69"/>
      <c r="K311" s="214"/>
      <c r="L311" s="214"/>
      <c r="M311" s="214"/>
      <c r="N311" s="54"/>
      <c r="O311" s="54"/>
      <c r="P311" s="275"/>
      <c r="Q311" s="54"/>
      <c r="R311" s="54"/>
      <c r="S311" s="54"/>
      <c r="T311" s="54"/>
      <c r="U311" s="54"/>
      <c r="V311" s="54"/>
      <c r="W311" s="54"/>
      <c r="X311" s="54"/>
      <c r="Y311" s="54"/>
      <c r="Z311" s="54"/>
      <c r="AA311" s="54"/>
      <c r="AB311" s="54"/>
      <c r="AC311" s="54"/>
      <c r="AD311" s="54"/>
      <c r="AE311" s="54"/>
      <c r="AF311" s="54"/>
      <c r="AG311" s="54"/>
      <c r="AH311" s="54"/>
      <c r="AI311" s="54"/>
      <c r="AJ311" s="54"/>
      <c r="AK311" s="54"/>
      <c r="AL311" s="54"/>
      <c r="AM311" s="54"/>
      <c r="AN311" s="54"/>
      <c r="AO311" s="54"/>
      <c r="AP311" s="54"/>
      <c r="AQ311" s="54"/>
      <c r="AR311" s="54"/>
      <c r="AS311" s="54"/>
      <c r="AT311" s="54"/>
      <c r="AU311" s="54"/>
      <c r="AV311" s="54"/>
      <c r="AW311" s="54"/>
      <c r="AX311" s="54"/>
      <c r="AY311" s="54"/>
      <c r="AZ311" s="54"/>
      <c r="BA311" s="54"/>
      <c r="BB311" s="54"/>
      <c r="BC311" s="54"/>
      <c r="BD311" s="54"/>
      <c r="BE311" s="54"/>
      <c r="BF311" s="54"/>
      <c r="BG311" s="54"/>
      <c r="BH311" s="54"/>
      <c r="BI311" s="54"/>
      <c r="BJ311" s="54"/>
      <c r="BK311" s="54"/>
      <c r="BL311" s="54"/>
      <c r="BM311" s="54"/>
      <c r="BN311" s="54"/>
      <c r="BO311" s="54"/>
      <c r="BP311" s="54"/>
      <c r="BQ311" s="54"/>
      <c r="BR311" s="54"/>
      <c r="BS311" s="54"/>
      <c r="BT311" s="54"/>
      <c r="BU311" s="54"/>
      <c r="BV311" s="54"/>
      <c r="BW311" s="54"/>
      <c r="BX311" s="54"/>
      <c r="BY311" s="54"/>
      <c r="BZ311" s="54"/>
      <c r="CA311" s="54"/>
      <c r="CB311" s="54"/>
      <c r="CC311" s="54"/>
      <c r="CD311" s="54"/>
      <c r="CE311" s="54"/>
      <c r="CF311" s="54"/>
      <c r="CG311" s="54"/>
      <c r="CH311" s="54"/>
      <c r="CI311" s="54"/>
      <c r="CJ311" s="54"/>
      <c r="CK311" s="54"/>
      <c r="CL311" s="54"/>
      <c r="CM311" s="54"/>
      <c r="CN311" s="54"/>
      <c r="CO311" s="54"/>
      <c r="CP311" s="54"/>
      <c r="CQ311" s="54"/>
      <c r="CR311" s="54"/>
      <c r="CS311" s="54"/>
      <c r="CT311" s="54"/>
      <c r="CU311" s="54"/>
      <c r="CV311" s="54"/>
      <c r="CW311" s="54"/>
      <c r="CX311" s="54"/>
      <c r="CY311" s="54"/>
      <c r="CZ311" s="54"/>
      <c r="DA311" s="54"/>
      <c r="DB311" s="54"/>
      <c r="DC311" s="54"/>
      <c r="DD311" s="54"/>
      <c r="DE311" s="54"/>
      <c r="DF311" s="54"/>
      <c r="DG311" s="54"/>
      <c r="DH311" s="54"/>
      <c r="DI311" s="54"/>
      <c r="DJ311" s="54"/>
      <c r="DK311" s="54"/>
      <c r="DL311" s="54"/>
      <c r="DM311" s="54"/>
      <c r="DN311" s="54"/>
      <c r="DO311" s="54"/>
      <c r="DP311" s="54"/>
      <c r="DQ311" s="54"/>
      <c r="DR311" s="54"/>
      <c r="DS311" s="54"/>
      <c r="DT311" s="54"/>
      <c r="DU311" s="54"/>
      <c r="DV311" s="54"/>
      <c r="DW311" s="54"/>
      <c r="DX311" s="54"/>
      <c r="DY311" s="54"/>
      <c r="DZ311" s="54"/>
      <c r="EA311" s="54"/>
      <c r="EB311" s="54"/>
      <c r="EC311" s="54"/>
      <c r="ED311" s="54"/>
      <c r="EE311" s="54"/>
      <c r="EF311" s="54"/>
      <c r="EG311" s="54"/>
      <c r="EH311" s="54"/>
      <c r="EI311" s="54"/>
      <c r="EJ311" s="54"/>
      <c r="EK311" s="54"/>
      <c r="EL311" s="54"/>
      <c r="EM311" s="54"/>
      <c r="EN311" s="54"/>
      <c r="EO311" s="54"/>
      <c r="EP311" s="54"/>
      <c r="EQ311" s="54"/>
      <c r="ER311" s="54"/>
      <c r="ES311" s="54"/>
      <c r="ET311" s="54"/>
      <c r="EU311" s="54"/>
      <c r="EV311" s="54"/>
      <c r="EW311" s="54"/>
      <c r="EX311" s="54"/>
      <c r="EY311" s="54"/>
      <c r="EZ311" s="54"/>
      <c r="FA311" s="54"/>
      <c r="FB311" s="54"/>
      <c r="FC311" s="54"/>
      <c r="FD311" s="54"/>
      <c r="FE311" s="54"/>
      <c r="FF311" s="54"/>
      <c r="FG311" s="54"/>
      <c r="FH311" s="54"/>
      <c r="FI311" s="54"/>
      <c r="FJ311" s="54"/>
      <c r="FK311" s="54"/>
      <c r="FL311" s="54"/>
      <c r="FM311" s="54"/>
      <c r="FN311" s="54"/>
      <c r="FO311" s="54"/>
      <c r="FP311" s="54"/>
      <c r="FQ311" s="54"/>
      <c r="FR311" s="54"/>
      <c r="FS311" s="54"/>
      <c r="FT311" s="54"/>
      <c r="FU311" s="54"/>
      <c r="FV311" s="54"/>
      <c r="FW311" s="54"/>
      <c r="FX311" s="54"/>
      <c r="FY311" s="54"/>
      <c r="FZ311" s="54"/>
      <c r="GA311" s="54"/>
      <c r="GB311" s="54"/>
      <c r="GC311" s="54"/>
      <c r="GD311" s="54"/>
      <c r="GE311" s="54"/>
      <c r="GF311" s="54"/>
      <c r="GG311" s="54"/>
      <c r="GH311" s="54"/>
      <c r="GI311" s="54"/>
      <c r="GJ311" s="54"/>
      <c r="GK311" s="54"/>
      <c r="GL311" s="54"/>
      <c r="GM311" s="54"/>
      <c r="GN311" s="54"/>
    </row>
    <row r="312" spans="1:196">
      <c r="A312" s="209"/>
      <c r="B312" s="209"/>
      <c r="C312" s="209"/>
      <c r="D312" s="209"/>
      <c r="E312" s="209"/>
      <c r="F312" s="209"/>
      <c r="G312" s="209"/>
      <c r="H312" s="61"/>
      <c r="I312" s="69"/>
      <c r="J312" s="69"/>
      <c r="K312" s="214"/>
      <c r="L312" s="214"/>
      <c r="M312" s="214"/>
      <c r="N312" s="54"/>
      <c r="O312" s="54"/>
      <c r="P312" s="275"/>
      <c r="Q312" s="54"/>
      <c r="R312" s="54"/>
      <c r="S312" s="54"/>
      <c r="T312" s="54"/>
      <c r="U312" s="54"/>
      <c r="V312" s="54"/>
      <c r="W312" s="54"/>
      <c r="X312" s="54"/>
      <c r="Y312" s="54"/>
      <c r="Z312" s="54"/>
      <c r="AA312" s="54"/>
      <c r="AB312" s="54"/>
      <c r="AC312" s="54"/>
      <c r="AD312" s="54"/>
      <c r="AE312" s="54"/>
      <c r="AF312" s="54"/>
      <c r="AG312" s="54"/>
      <c r="AH312" s="54"/>
      <c r="AI312" s="54"/>
      <c r="AJ312" s="54"/>
      <c r="AK312" s="54"/>
      <c r="AL312" s="54"/>
      <c r="AM312" s="54"/>
      <c r="AN312" s="54"/>
      <c r="AO312" s="54"/>
      <c r="AP312" s="54"/>
      <c r="AQ312" s="54"/>
      <c r="AR312" s="54"/>
      <c r="AS312" s="54"/>
      <c r="AT312" s="54"/>
      <c r="AU312" s="54"/>
      <c r="AV312" s="54"/>
      <c r="AW312" s="54"/>
      <c r="AX312" s="54"/>
      <c r="AY312" s="54"/>
      <c r="AZ312" s="54"/>
      <c r="BA312" s="54"/>
      <c r="BB312" s="54"/>
      <c r="BC312" s="54"/>
      <c r="BD312" s="54"/>
      <c r="BE312" s="54"/>
      <c r="BF312" s="54"/>
      <c r="BG312" s="54"/>
      <c r="BH312" s="54"/>
      <c r="BI312" s="54"/>
      <c r="BJ312" s="54"/>
      <c r="BK312" s="54"/>
      <c r="BL312" s="54"/>
      <c r="BM312" s="54"/>
      <c r="BN312" s="54"/>
      <c r="BO312" s="54"/>
      <c r="BP312" s="54"/>
      <c r="BQ312" s="54"/>
      <c r="BR312" s="54"/>
      <c r="BS312" s="54"/>
      <c r="BT312" s="54"/>
      <c r="BU312" s="54"/>
      <c r="BV312" s="54"/>
      <c r="BW312" s="54"/>
      <c r="BX312" s="54"/>
      <c r="BY312" s="54"/>
      <c r="BZ312" s="54"/>
      <c r="CA312" s="54"/>
      <c r="CB312" s="54"/>
      <c r="CC312" s="54"/>
      <c r="CD312" s="54"/>
      <c r="CE312" s="54"/>
      <c r="CF312" s="54"/>
      <c r="CG312" s="54"/>
      <c r="CH312" s="54"/>
      <c r="CI312" s="54"/>
      <c r="CJ312" s="54"/>
      <c r="CK312" s="54"/>
      <c r="CL312" s="54"/>
      <c r="CM312" s="54"/>
      <c r="CN312" s="54"/>
      <c r="CO312" s="54"/>
      <c r="CP312" s="54"/>
      <c r="CQ312" s="54"/>
      <c r="CR312" s="54"/>
      <c r="CS312" s="54"/>
      <c r="CT312" s="54"/>
      <c r="CU312" s="54"/>
      <c r="CV312" s="54"/>
      <c r="CW312" s="54"/>
      <c r="CX312" s="54"/>
      <c r="CY312" s="54"/>
      <c r="CZ312" s="54"/>
      <c r="DA312" s="54"/>
      <c r="DB312" s="54"/>
      <c r="DC312" s="54"/>
      <c r="DD312" s="54"/>
      <c r="DE312" s="54"/>
      <c r="DF312" s="54"/>
      <c r="DG312" s="54"/>
      <c r="DH312" s="54"/>
      <c r="DI312" s="54"/>
      <c r="DJ312" s="54"/>
      <c r="DK312" s="54"/>
      <c r="DL312" s="54"/>
      <c r="DM312" s="54"/>
      <c r="DN312" s="54"/>
      <c r="DO312" s="54"/>
      <c r="DP312" s="54"/>
      <c r="DQ312" s="54"/>
      <c r="DR312" s="54"/>
      <c r="DS312" s="54"/>
      <c r="DT312" s="54"/>
      <c r="DU312" s="54"/>
      <c r="DV312" s="54"/>
      <c r="DW312" s="54"/>
      <c r="DX312" s="54"/>
      <c r="DY312" s="54"/>
      <c r="DZ312" s="54"/>
      <c r="EA312" s="54"/>
      <c r="EB312" s="54"/>
      <c r="EC312" s="54"/>
      <c r="ED312" s="54"/>
      <c r="EE312" s="54"/>
      <c r="EF312" s="54"/>
      <c r="EG312" s="54"/>
      <c r="EH312" s="54"/>
      <c r="EI312" s="54"/>
      <c r="EJ312" s="54"/>
      <c r="EK312" s="54"/>
      <c r="EL312" s="54"/>
      <c r="EM312" s="54"/>
      <c r="EN312" s="54"/>
      <c r="EO312" s="54"/>
      <c r="EP312" s="54"/>
      <c r="EQ312" s="54"/>
      <c r="ER312" s="54"/>
      <c r="ES312" s="54"/>
      <c r="ET312" s="54"/>
      <c r="EU312" s="54"/>
      <c r="EV312" s="54"/>
      <c r="EW312" s="54"/>
      <c r="EX312" s="54"/>
      <c r="EY312" s="54"/>
      <c r="EZ312" s="54"/>
      <c r="FA312" s="54"/>
      <c r="FB312" s="54"/>
      <c r="FC312" s="54"/>
      <c r="FD312" s="54"/>
      <c r="FE312" s="54"/>
      <c r="FF312" s="54"/>
      <c r="FG312" s="54"/>
      <c r="FH312" s="54"/>
      <c r="FI312" s="54"/>
      <c r="FJ312" s="54"/>
      <c r="FK312" s="54"/>
      <c r="FL312" s="54"/>
      <c r="FM312" s="54"/>
      <c r="FN312" s="54"/>
      <c r="FO312" s="54"/>
      <c r="FP312" s="54"/>
      <c r="FQ312" s="54"/>
      <c r="FR312" s="54"/>
      <c r="FS312" s="54"/>
      <c r="FT312" s="54"/>
      <c r="FU312" s="54"/>
      <c r="FV312" s="54"/>
      <c r="FW312" s="54"/>
      <c r="FX312" s="54"/>
      <c r="FY312" s="54"/>
      <c r="FZ312" s="54"/>
      <c r="GA312" s="54"/>
      <c r="GB312" s="54"/>
      <c r="GC312" s="54"/>
      <c r="GD312" s="54"/>
      <c r="GE312" s="54"/>
      <c r="GF312" s="54"/>
      <c r="GG312" s="54"/>
      <c r="GH312" s="54"/>
      <c r="GI312" s="54"/>
      <c r="GJ312" s="54"/>
      <c r="GK312" s="54"/>
      <c r="GL312" s="54"/>
      <c r="GM312" s="54"/>
      <c r="GN312" s="54"/>
    </row>
    <row r="313" spans="1:196">
      <c r="A313" s="209"/>
      <c r="B313" s="209"/>
      <c r="C313" s="209"/>
      <c r="D313" s="209"/>
      <c r="E313" s="209"/>
      <c r="F313" s="209"/>
      <c r="G313" s="209"/>
      <c r="H313" s="61"/>
      <c r="I313" s="69"/>
      <c r="J313" s="69"/>
      <c r="K313" s="214"/>
      <c r="L313" s="214"/>
      <c r="M313" s="214"/>
      <c r="N313" s="54"/>
      <c r="O313" s="54"/>
      <c r="P313" s="275"/>
      <c r="Q313" s="54"/>
      <c r="R313" s="54"/>
      <c r="S313" s="54"/>
      <c r="T313" s="54"/>
      <c r="U313" s="54"/>
      <c r="V313" s="54"/>
      <c r="W313" s="54"/>
      <c r="X313" s="54"/>
      <c r="Y313" s="54"/>
      <c r="Z313" s="54"/>
      <c r="AA313" s="54"/>
      <c r="AB313" s="54"/>
      <c r="AC313" s="54"/>
      <c r="AD313" s="54"/>
      <c r="AE313" s="54"/>
      <c r="AF313" s="54"/>
      <c r="AG313" s="54"/>
      <c r="AH313" s="54"/>
      <c r="AI313" s="54"/>
      <c r="AJ313" s="54"/>
      <c r="AK313" s="54"/>
      <c r="AL313" s="54"/>
      <c r="AM313" s="54"/>
      <c r="AN313" s="54"/>
      <c r="AO313" s="54"/>
      <c r="AP313" s="54"/>
      <c r="AQ313" s="54"/>
      <c r="AR313" s="54"/>
      <c r="AS313" s="54"/>
      <c r="AT313" s="54"/>
      <c r="AU313" s="54"/>
      <c r="AV313" s="54"/>
      <c r="AW313" s="54"/>
      <c r="AX313" s="54"/>
      <c r="AY313" s="54"/>
      <c r="AZ313" s="54"/>
      <c r="BA313" s="54"/>
      <c r="BB313" s="54"/>
      <c r="BC313" s="54"/>
      <c r="BD313" s="54"/>
      <c r="BE313" s="54"/>
      <c r="BF313" s="54"/>
      <c r="BG313" s="54"/>
      <c r="BH313" s="54"/>
      <c r="BI313" s="54"/>
      <c r="BJ313" s="54"/>
      <c r="BK313" s="54"/>
      <c r="BL313" s="54"/>
      <c r="BM313" s="54"/>
      <c r="BN313" s="54"/>
      <c r="BO313" s="54"/>
      <c r="BP313" s="54"/>
      <c r="BQ313" s="54"/>
      <c r="BR313" s="54"/>
      <c r="BS313" s="54"/>
      <c r="BT313" s="54"/>
      <c r="BU313" s="54"/>
      <c r="BV313" s="54"/>
      <c r="BW313" s="54"/>
      <c r="BX313" s="54"/>
      <c r="BY313" s="54"/>
      <c r="BZ313" s="54"/>
      <c r="CA313" s="54"/>
      <c r="CB313" s="54"/>
      <c r="CC313" s="54"/>
      <c r="CD313" s="54"/>
      <c r="CE313" s="54"/>
      <c r="CF313" s="54"/>
      <c r="CG313" s="54"/>
      <c r="CH313" s="54"/>
      <c r="CI313" s="54"/>
      <c r="CJ313" s="54"/>
      <c r="CK313" s="54"/>
      <c r="CL313" s="54"/>
      <c r="CM313" s="54"/>
      <c r="CN313" s="54"/>
      <c r="CO313" s="54"/>
      <c r="CP313" s="54"/>
      <c r="CQ313" s="54"/>
      <c r="CR313" s="54"/>
      <c r="CS313" s="54"/>
      <c r="CT313" s="54"/>
      <c r="CU313" s="54"/>
      <c r="CV313" s="54"/>
      <c r="CW313" s="54"/>
      <c r="CX313" s="54"/>
      <c r="CY313" s="54"/>
      <c r="CZ313" s="54"/>
      <c r="DA313" s="54"/>
      <c r="DB313" s="54"/>
      <c r="DC313" s="54"/>
      <c r="DD313" s="54"/>
      <c r="DE313" s="54"/>
      <c r="DF313" s="54"/>
      <c r="DG313" s="54"/>
      <c r="DH313" s="54"/>
      <c r="DI313" s="54"/>
      <c r="DJ313" s="54"/>
      <c r="DK313" s="54"/>
      <c r="DL313" s="54"/>
      <c r="DM313" s="54"/>
      <c r="DN313" s="54"/>
      <c r="DO313" s="54"/>
      <c r="DP313" s="54"/>
      <c r="DQ313" s="54"/>
      <c r="DR313" s="54"/>
      <c r="DS313" s="54"/>
      <c r="DT313" s="54"/>
      <c r="DU313" s="54"/>
      <c r="DV313" s="54"/>
      <c r="DW313" s="54"/>
      <c r="DX313" s="54"/>
      <c r="DY313" s="54"/>
      <c r="DZ313" s="54"/>
      <c r="EA313" s="54"/>
      <c r="EB313" s="54"/>
      <c r="EC313" s="54"/>
      <c r="ED313" s="54"/>
      <c r="EE313" s="54"/>
      <c r="EF313" s="54"/>
      <c r="EG313" s="54"/>
      <c r="EH313" s="54"/>
      <c r="EI313" s="54"/>
      <c r="EJ313" s="54"/>
      <c r="EK313" s="54"/>
      <c r="EL313" s="54"/>
      <c r="EM313" s="54"/>
      <c r="EN313" s="54"/>
      <c r="EO313" s="54"/>
      <c r="EP313" s="54"/>
      <c r="EQ313" s="54"/>
      <c r="ER313" s="54"/>
      <c r="ES313" s="54"/>
      <c r="ET313" s="54"/>
      <c r="EU313" s="54"/>
      <c r="EV313" s="54"/>
      <c r="EW313" s="54"/>
      <c r="EX313" s="54"/>
      <c r="EY313" s="54"/>
      <c r="EZ313" s="54"/>
      <c r="FA313" s="54"/>
      <c r="FB313" s="54"/>
      <c r="FC313" s="54"/>
      <c r="FD313" s="54"/>
      <c r="FE313" s="54"/>
      <c r="FF313" s="54"/>
      <c r="FG313" s="54"/>
      <c r="FH313" s="54"/>
      <c r="FI313" s="54"/>
      <c r="FJ313" s="54"/>
      <c r="FK313" s="54"/>
      <c r="FL313" s="54"/>
      <c r="FM313" s="54"/>
      <c r="FN313" s="54"/>
      <c r="FO313" s="54"/>
      <c r="FP313" s="54"/>
      <c r="FQ313" s="54"/>
      <c r="FR313" s="54"/>
      <c r="FS313" s="54"/>
      <c r="FT313" s="54"/>
      <c r="FU313" s="54"/>
      <c r="FV313" s="54"/>
      <c r="FW313" s="54"/>
      <c r="FX313" s="54"/>
      <c r="FY313" s="54"/>
      <c r="FZ313" s="54"/>
      <c r="GA313" s="54"/>
      <c r="GB313" s="54"/>
      <c r="GC313" s="54"/>
      <c r="GD313" s="54"/>
      <c r="GE313" s="54"/>
      <c r="GF313" s="54"/>
      <c r="GG313" s="54"/>
      <c r="GH313" s="54"/>
      <c r="GI313" s="54"/>
      <c r="GJ313" s="54"/>
      <c r="GK313" s="54"/>
      <c r="GL313" s="54"/>
      <c r="GM313" s="54"/>
      <c r="GN313" s="54"/>
    </row>
    <row r="314" spans="1:196">
      <c r="A314" s="209"/>
      <c r="B314" s="209"/>
      <c r="C314" s="209"/>
      <c r="D314" s="209"/>
      <c r="E314" s="209"/>
      <c r="F314" s="209"/>
      <c r="G314" s="209"/>
      <c r="H314" s="61"/>
      <c r="I314" s="69"/>
      <c r="J314" s="69"/>
      <c r="K314" s="214"/>
      <c r="L314" s="214"/>
      <c r="M314" s="214"/>
      <c r="N314" s="54"/>
      <c r="O314" s="54"/>
      <c r="P314" s="275"/>
      <c r="Q314" s="54"/>
      <c r="R314" s="54"/>
      <c r="S314" s="54"/>
      <c r="T314" s="54"/>
      <c r="U314" s="54"/>
      <c r="V314" s="54"/>
      <c r="W314" s="54"/>
      <c r="X314" s="54"/>
      <c r="Y314" s="54"/>
      <c r="Z314" s="54"/>
      <c r="AA314" s="54"/>
      <c r="AB314" s="54"/>
      <c r="AC314" s="54"/>
      <c r="AD314" s="54"/>
      <c r="AE314" s="54"/>
      <c r="AF314" s="54"/>
      <c r="AG314" s="54"/>
      <c r="AH314" s="54"/>
      <c r="AI314" s="54"/>
      <c r="AJ314" s="54"/>
      <c r="AK314" s="54"/>
      <c r="AL314" s="54"/>
      <c r="AM314" s="54"/>
      <c r="AN314" s="54"/>
      <c r="AO314" s="54"/>
      <c r="AP314" s="54"/>
      <c r="AQ314" s="54"/>
      <c r="AR314" s="54"/>
      <c r="AS314" s="54"/>
      <c r="AT314" s="54"/>
      <c r="AU314" s="54"/>
      <c r="AV314" s="54"/>
      <c r="AW314" s="54"/>
      <c r="AX314" s="54"/>
      <c r="AY314" s="54"/>
      <c r="AZ314" s="54"/>
      <c r="BA314" s="54"/>
      <c r="BB314" s="54"/>
      <c r="BC314" s="54"/>
      <c r="BD314" s="54"/>
      <c r="BE314" s="54"/>
      <c r="BF314" s="54"/>
      <c r="BG314" s="54"/>
      <c r="BH314" s="54"/>
      <c r="BI314" s="54"/>
      <c r="BJ314" s="54"/>
      <c r="BK314" s="54"/>
      <c r="BL314" s="54"/>
      <c r="BM314" s="54"/>
      <c r="BN314" s="54"/>
      <c r="BO314" s="54"/>
      <c r="BP314" s="54"/>
      <c r="BQ314" s="54"/>
      <c r="BR314" s="54"/>
      <c r="BS314" s="54"/>
      <c r="BT314" s="54"/>
      <c r="BU314" s="54"/>
      <c r="BV314" s="54"/>
      <c r="BW314" s="54"/>
      <c r="BX314" s="54"/>
      <c r="BY314" s="54"/>
      <c r="BZ314" s="54"/>
      <c r="CA314" s="54"/>
      <c r="CB314" s="54"/>
      <c r="CC314" s="54"/>
      <c r="CD314" s="54"/>
      <c r="CE314" s="54"/>
      <c r="CF314" s="54"/>
      <c r="CG314" s="54"/>
      <c r="CH314" s="54"/>
      <c r="CI314" s="54"/>
      <c r="CJ314" s="54"/>
      <c r="CK314" s="54"/>
      <c r="CL314" s="54"/>
      <c r="CM314" s="54"/>
      <c r="CN314" s="54"/>
      <c r="CO314" s="54"/>
      <c r="CP314" s="54"/>
      <c r="CQ314" s="54"/>
      <c r="CR314" s="54"/>
      <c r="CS314" s="54"/>
      <c r="CT314" s="54"/>
      <c r="CU314" s="54"/>
      <c r="CV314" s="54"/>
      <c r="CW314" s="54"/>
      <c r="CX314" s="54"/>
      <c r="CY314" s="54"/>
      <c r="CZ314" s="54"/>
      <c r="DA314" s="54"/>
      <c r="DB314" s="54"/>
      <c r="DC314" s="54"/>
      <c r="DD314" s="54"/>
      <c r="DE314" s="54"/>
      <c r="DF314" s="54"/>
      <c r="DG314" s="54"/>
      <c r="DH314" s="54"/>
      <c r="DI314" s="54"/>
      <c r="DJ314" s="54"/>
      <c r="DK314" s="54"/>
      <c r="DL314" s="54"/>
      <c r="DM314" s="54"/>
      <c r="DN314" s="54"/>
      <c r="DO314" s="54"/>
      <c r="DP314" s="54"/>
      <c r="DQ314" s="54"/>
      <c r="DR314" s="54"/>
      <c r="DS314" s="54"/>
      <c r="DT314" s="54"/>
      <c r="DU314" s="54"/>
      <c r="DV314" s="54"/>
      <c r="DW314" s="54"/>
      <c r="DX314" s="54"/>
      <c r="DY314" s="54"/>
      <c r="DZ314" s="54"/>
      <c r="EA314" s="54"/>
      <c r="EB314" s="54"/>
      <c r="EC314" s="54"/>
      <c r="ED314" s="54"/>
      <c r="EE314" s="54"/>
      <c r="EF314" s="54"/>
      <c r="EG314" s="54"/>
      <c r="EH314" s="54"/>
      <c r="EI314" s="54"/>
      <c r="EJ314" s="54"/>
      <c r="EK314" s="54"/>
      <c r="EL314" s="54"/>
      <c r="EM314" s="54"/>
      <c r="EN314" s="54"/>
      <c r="EO314" s="54"/>
      <c r="EP314" s="54"/>
      <c r="EQ314" s="54"/>
      <c r="ER314" s="54"/>
      <c r="ES314" s="54"/>
      <c r="ET314" s="54"/>
      <c r="EU314" s="54"/>
      <c r="EV314" s="54"/>
      <c r="EW314" s="54"/>
      <c r="EX314" s="54"/>
      <c r="EY314" s="54"/>
      <c r="EZ314" s="54"/>
      <c r="FA314" s="54"/>
      <c r="FB314" s="54"/>
      <c r="FC314" s="54"/>
      <c r="FD314" s="54"/>
      <c r="FE314" s="54"/>
      <c r="FF314" s="54"/>
      <c r="FG314" s="54"/>
      <c r="FH314" s="54"/>
      <c r="FI314" s="54"/>
      <c r="FJ314" s="54"/>
      <c r="FK314" s="54"/>
      <c r="FL314" s="54"/>
      <c r="FM314" s="54"/>
      <c r="FN314" s="54"/>
      <c r="FO314" s="54"/>
      <c r="FP314" s="54"/>
      <c r="FQ314" s="54"/>
      <c r="FR314" s="54"/>
      <c r="FS314" s="54"/>
      <c r="FT314" s="54"/>
      <c r="FU314" s="54"/>
      <c r="FV314" s="54"/>
      <c r="FW314" s="54"/>
      <c r="FX314" s="54"/>
      <c r="FY314" s="54"/>
      <c r="FZ314" s="54"/>
      <c r="GA314" s="54"/>
      <c r="GB314" s="54"/>
      <c r="GC314" s="54"/>
      <c r="GD314" s="54"/>
      <c r="GE314" s="54"/>
      <c r="GF314" s="54"/>
      <c r="GG314" s="54"/>
      <c r="GH314" s="54"/>
      <c r="GI314" s="54"/>
      <c r="GJ314" s="54"/>
      <c r="GK314" s="54"/>
      <c r="GL314" s="54"/>
      <c r="GM314" s="54"/>
      <c r="GN314" s="54"/>
    </row>
    <row r="315" spans="1:196">
      <c r="A315" s="209"/>
      <c r="B315" s="209"/>
      <c r="C315" s="209"/>
      <c r="D315" s="209"/>
      <c r="E315" s="209"/>
      <c r="F315" s="209"/>
      <c r="G315" s="209"/>
      <c r="H315" s="61"/>
      <c r="I315" s="69"/>
      <c r="J315" s="69"/>
      <c r="K315" s="214"/>
      <c r="L315" s="214"/>
      <c r="M315" s="214"/>
      <c r="N315" s="54"/>
      <c r="O315" s="54"/>
      <c r="P315" s="275"/>
      <c r="Q315" s="54"/>
      <c r="R315" s="54"/>
      <c r="S315" s="54"/>
      <c r="T315" s="54"/>
      <c r="U315" s="54"/>
      <c r="V315" s="54"/>
      <c r="W315" s="54"/>
      <c r="X315" s="54"/>
      <c r="Y315" s="54"/>
      <c r="Z315" s="54"/>
      <c r="AA315" s="54"/>
      <c r="AB315" s="54"/>
      <c r="AC315" s="54"/>
      <c r="AD315" s="54"/>
      <c r="AE315" s="54"/>
      <c r="AF315" s="54"/>
      <c r="AG315" s="54"/>
      <c r="AH315" s="54"/>
      <c r="AI315" s="54"/>
      <c r="AJ315" s="54"/>
      <c r="AK315" s="54"/>
      <c r="AL315" s="54"/>
      <c r="AM315" s="54"/>
      <c r="AN315" s="54"/>
      <c r="AO315" s="54"/>
      <c r="AP315" s="54"/>
      <c r="AQ315" s="54"/>
      <c r="AR315" s="54"/>
      <c r="AS315" s="54"/>
      <c r="AT315" s="54"/>
      <c r="AU315" s="54"/>
      <c r="AV315" s="54"/>
      <c r="AW315" s="54"/>
      <c r="AX315" s="54"/>
      <c r="AY315" s="54"/>
      <c r="AZ315" s="54"/>
      <c r="BA315" s="54"/>
      <c r="BB315" s="54"/>
      <c r="BC315" s="54"/>
      <c r="BD315" s="54"/>
      <c r="BE315" s="54"/>
      <c r="BF315" s="54"/>
      <c r="BG315" s="54"/>
      <c r="BH315" s="54"/>
      <c r="BI315" s="54"/>
      <c r="BJ315" s="54"/>
      <c r="BK315" s="54"/>
      <c r="BL315" s="54"/>
      <c r="BM315" s="54"/>
      <c r="BN315" s="54"/>
      <c r="BO315" s="54"/>
      <c r="BP315" s="54"/>
      <c r="BQ315" s="54"/>
      <c r="BR315" s="54"/>
      <c r="BS315" s="54"/>
      <c r="BT315" s="54"/>
      <c r="BU315" s="54"/>
      <c r="BV315" s="54"/>
      <c r="BW315" s="54"/>
      <c r="BX315" s="54"/>
      <c r="BY315" s="54"/>
      <c r="BZ315" s="54"/>
      <c r="CA315" s="54"/>
      <c r="CB315" s="54"/>
      <c r="CC315" s="54"/>
      <c r="CD315" s="54"/>
      <c r="CE315" s="54"/>
      <c r="CF315" s="54"/>
      <c r="CG315" s="54"/>
      <c r="CH315" s="54"/>
      <c r="CI315" s="54"/>
      <c r="CJ315" s="54"/>
      <c r="CK315" s="54"/>
      <c r="CL315" s="54"/>
      <c r="CM315" s="54"/>
      <c r="CN315" s="54"/>
      <c r="CO315" s="54"/>
      <c r="CP315" s="54"/>
      <c r="CQ315" s="54"/>
      <c r="CR315" s="54"/>
      <c r="CS315" s="54"/>
      <c r="CT315" s="54"/>
      <c r="CU315" s="54"/>
      <c r="CV315" s="54"/>
      <c r="CW315" s="54"/>
      <c r="CX315" s="54"/>
      <c r="CY315" s="54"/>
      <c r="CZ315" s="54"/>
      <c r="DA315" s="54"/>
      <c r="DB315" s="54"/>
      <c r="DC315" s="54"/>
      <c r="DD315" s="54"/>
      <c r="DE315" s="54"/>
      <c r="DF315" s="54"/>
      <c r="DG315" s="54"/>
      <c r="DH315" s="54"/>
      <c r="DI315" s="54"/>
      <c r="DJ315" s="54"/>
      <c r="DK315" s="54"/>
      <c r="DL315" s="54"/>
      <c r="DM315" s="54"/>
      <c r="DN315" s="54"/>
      <c r="DO315" s="54"/>
      <c r="DP315" s="54"/>
      <c r="DQ315" s="54"/>
      <c r="DR315" s="54"/>
      <c r="DS315" s="54"/>
      <c r="DT315" s="54"/>
      <c r="DU315" s="54"/>
      <c r="DV315" s="54"/>
      <c r="DW315" s="54"/>
      <c r="DX315" s="54"/>
      <c r="DY315" s="54"/>
      <c r="DZ315" s="54"/>
      <c r="EA315" s="54"/>
      <c r="EB315" s="54"/>
      <c r="EC315" s="54"/>
      <c r="ED315" s="54"/>
      <c r="EE315" s="54"/>
      <c r="EF315" s="54"/>
      <c r="EG315" s="54"/>
      <c r="EH315" s="54"/>
      <c r="EI315" s="54"/>
      <c r="EJ315" s="54"/>
      <c r="EK315" s="54"/>
      <c r="EL315" s="54"/>
      <c r="EM315" s="54"/>
      <c r="EN315" s="54"/>
      <c r="EO315" s="54"/>
      <c r="EP315" s="54"/>
      <c r="EQ315" s="54"/>
      <c r="ER315" s="54"/>
      <c r="ES315" s="54"/>
      <c r="ET315" s="54"/>
      <c r="EU315" s="54"/>
      <c r="EV315" s="54"/>
      <c r="EW315" s="54"/>
      <c r="EX315" s="54"/>
      <c r="EY315" s="54"/>
      <c r="EZ315" s="54"/>
      <c r="FA315" s="54"/>
      <c r="FB315" s="54"/>
      <c r="FC315" s="54"/>
      <c r="FD315" s="54"/>
      <c r="FE315" s="54"/>
      <c r="FF315" s="54"/>
      <c r="FG315" s="54"/>
      <c r="FH315" s="54"/>
      <c r="FI315" s="54"/>
      <c r="FJ315" s="54"/>
      <c r="FK315" s="54"/>
      <c r="FL315" s="54"/>
      <c r="FM315" s="54"/>
      <c r="FN315" s="54"/>
      <c r="FO315" s="54"/>
      <c r="FP315" s="54"/>
      <c r="FQ315" s="54"/>
      <c r="FR315" s="54"/>
      <c r="FS315" s="54"/>
      <c r="FT315" s="54"/>
      <c r="FU315" s="54"/>
      <c r="FV315" s="54"/>
      <c r="FW315" s="54"/>
      <c r="FX315" s="54"/>
      <c r="FY315" s="54"/>
      <c r="FZ315" s="54"/>
      <c r="GA315" s="54"/>
      <c r="GB315" s="54"/>
      <c r="GC315" s="54"/>
      <c r="GD315" s="54"/>
      <c r="GE315" s="54"/>
      <c r="GF315" s="54"/>
      <c r="GG315" s="54"/>
      <c r="GH315" s="54"/>
      <c r="GI315" s="54"/>
      <c r="GJ315" s="54"/>
      <c r="GK315" s="54"/>
      <c r="GL315" s="54"/>
      <c r="GM315" s="54"/>
      <c r="GN315" s="54"/>
    </row>
    <row r="316" spans="1:196">
      <c r="A316" s="209"/>
      <c r="B316" s="209"/>
      <c r="C316" s="209"/>
      <c r="D316" s="209"/>
      <c r="E316" s="209"/>
      <c r="F316" s="209"/>
      <c r="G316" s="209"/>
      <c r="H316" s="61"/>
      <c r="I316" s="69"/>
      <c r="J316" s="69"/>
      <c r="K316" s="214"/>
      <c r="L316" s="214"/>
      <c r="M316" s="214"/>
      <c r="N316" s="54"/>
      <c r="O316" s="54"/>
      <c r="P316" s="275"/>
      <c r="Q316" s="54"/>
      <c r="R316" s="54"/>
      <c r="S316" s="54"/>
      <c r="T316" s="54"/>
      <c r="U316" s="54"/>
      <c r="V316" s="54"/>
      <c r="W316" s="54"/>
      <c r="X316" s="54"/>
      <c r="Y316" s="54"/>
      <c r="Z316" s="54"/>
      <c r="AA316" s="54"/>
      <c r="AB316" s="54"/>
      <c r="AC316" s="54"/>
      <c r="AD316" s="54"/>
      <c r="AE316" s="54"/>
      <c r="AF316" s="54"/>
      <c r="AG316" s="54"/>
      <c r="AH316" s="54"/>
      <c r="AI316" s="54"/>
      <c r="AJ316" s="54"/>
      <c r="AK316" s="54"/>
      <c r="AL316" s="54"/>
      <c r="AM316" s="54"/>
      <c r="AN316" s="54"/>
      <c r="AO316" s="54"/>
      <c r="AP316" s="54"/>
      <c r="AQ316" s="54"/>
      <c r="AR316" s="54"/>
      <c r="AS316" s="54"/>
      <c r="AT316" s="54"/>
      <c r="AU316" s="54"/>
      <c r="AV316" s="54"/>
      <c r="AW316" s="54"/>
      <c r="AX316" s="54"/>
      <c r="AY316" s="54"/>
      <c r="AZ316" s="54"/>
      <c r="BA316" s="54"/>
      <c r="BB316" s="54"/>
      <c r="BC316" s="54"/>
      <c r="BD316" s="54"/>
      <c r="BE316" s="54"/>
      <c r="BF316" s="54"/>
      <c r="BG316" s="54"/>
      <c r="BH316" s="54"/>
      <c r="BI316" s="54"/>
      <c r="BJ316" s="54"/>
      <c r="BK316" s="54"/>
      <c r="BL316" s="54"/>
      <c r="BM316" s="54"/>
      <c r="BN316" s="54"/>
      <c r="BO316" s="54"/>
      <c r="BP316" s="54"/>
      <c r="BQ316" s="54"/>
      <c r="BR316" s="54"/>
      <c r="BS316" s="54"/>
      <c r="BT316" s="54"/>
      <c r="BU316" s="54"/>
      <c r="BV316" s="54"/>
      <c r="BW316" s="54"/>
      <c r="BX316" s="54"/>
      <c r="BY316" s="54"/>
      <c r="BZ316" s="54"/>
      <c r="CA316" s="54"/>
      <c r="CB316" s="54"/>
      <c r="CC316" s="54"/>
      <c r="CD316" s="54"/>
      <c r="CE316" s="54"/>
      <c r="CF316" s="54"/>
      <c r="CG316" s="54"/>
      <c r="CH316" s="54"/>
      <c r="CI316" s="54"/>
      <c r="CJ316" s="54"/>
      <c r="CK316" s="54"/>
      <c r="CL316" s="54"/>
      <c r="CM316" s="54"/>
      <c r="CN316" s="54"/>
      <c r="CO316" s="54"/>
      <c r="CP316" s="54"/>
      <c r="CQ316" s="54"/>
      <c r="CR316" s="54"/>
      <c r="CS316" s="54"/>
      <c r="CT316" s="54"/>
      <c r="CU316" s="54"/>
      <c r="CV316" s="54"/>
      <c r="CW316" s="54"/>
      <c r="CX316" s="54"/>
      <c r="CY316" s="54"/>
      <c r="CZ316" s="54"/>
      <c r="DA316" s="54"/>
      <c r="DB316" s="54"/>
      <c r="DC316" s="54"/>
      <c r="DD316" s="54"/>
      <c r="DE316" s="54"/>
      <c r="DF316" s="54"/>
      <c r="DG316" s="54"/>
      <c r="DH316" s="54"/>
      <c r="DI316" s="54"/>
      <c r="DJ316" s="54"/>
      <c r="DK316" s="54"/>
      <c r="DL316" s="54"/>
      <c r="DM316" s="54"/>
      <c r="DN316" s="54"/>
      <c r="DO316" s="54"/>
      <c r="DP316" s="54"/>
      <c r="DQ316" s="54"/>
      <c r="DR316" s="54"/>
      <c r="DS316" s="54"/>
      <c r="DT316" s="54"/>
      <c r="DU316" s="54"/>
      <c r="DV316" s="54"/>
      <c r="DW316" s="54"/>
      <c r="DX316" s="54"/>
      <c r="DY316" s="54"/>
      <c r="DZ316" s="54"/>
      <c r="EA316" s="54"/>
      <c r="EB316" s="54"/>
      <c r="EC316" s="54"/>
      <c r="ED316" s="54"/>
      <c r="EE316" s="54"/>
      <c r="EF316" s="54"/>
      <c r="EG316" s="54"/>
      <c r="EH316" s="54"/>
      <c r="EI316" s="54"/>
      <c r="EJ316" s="54"/>
      <c r="EK316" s="54"/>
      <c r="EL316" s="54"/>
      <c r="EM316" s="54"/>
      <c r="EN316" s="54"/>
      <c r="EO316" s="54"/>
      <c r="EP316" s="54"/>
      <c r="EQ316" s="54"/>
      <c r="ER316" s="54"/>
      <c r="ES316" s="54"/>
      <c r="ET316" s="54"/>
      <c r="EU316" s="54"/>
      <c r="EV316" s="54"/>
      <c r="EW316" s="54"/>
      <c r="EX316" s="54"/>
      <c r="EY316" s="54"/>
      <c r="EZ316" s="54"/>
      <c r="FA316" s="54"/>
      <c r="FB316" s="54"/>
      <c r="FC316" s="54"/>
      <c r="FD316" s="54"/>
      <c r="FE316" s="54"/>
      <c r="FF316" s="54"/>
      <c r="FG316" s="54"/>
      <c r="FH316" s="54"/>
      <c r="FI316" s="54"/>
      <c r="FJ316" s="54"/>
      <c r="FK316" s="54"/>
      <c r="FL316" s="54"/>
      <c r="FM316" s="54"/>
      <c r="FN316" s="54"/>
      <c r="FO316" s="54"/>
      <c r="FP316" s="54"/>
      <c r="FQ316" s="54"/>
      <c r="FR316" s="54"/>
      <c r="FS316" s="54"/>
      <c r="FT316" s="54"/>
      <c r="FU316" s="54"/>
      <c r="FV316" s="54"/>
      <c r="FW316" s="54"/>
      <c r="FX316" s="54"/>
      <c r="FY316" s="54"/>
      <c r="FZ316" s="54"/>
      <c r="GA316" s="54"/>
      <c r="GB316" s="54"/>
      <c r="GC316" s="54"/>
      <c r="GD316" s="54"/>
      <c r="GE316" s="54"/>
      <c r="GF316" s="54"/>
      <c r="GG316" s="54"/>
      <c r="GH316" s="54"/>
      <c r="GI316" s="54"/>
      <c r="GJ316" s="54"/>
      <c r="GK316" s="54"/>
      <c r="GL316" s="54"/>
      <c r="GM316" s="54"/>
      <c r="GN316" s="54"/>
    </row>
    <row r="317" spans="1:196">
      <c r="A317" s="209"/>
      <c r="B317" s="209"/>
      <c r="C317" s="209"/>
      <c r="D317" s="209"/>
      <c r="E317" s="209"/>
      <c r="F317" s="209"/>
      <c r="G317" s="209"/>
      <c r="H317" s="61"/>
      <c r="I317" s="69"/>
      <c r="J317" s="69"/>
      <c r="K317" s="214"/>
      <c r="L317" s="214"/>
      <c r="M317" s="214"/>
      <c r="N317" s="54"/>
      <c r="O317" s="54"/>
      <c r="P317" s="275"/>
      <c r="Q317" s="54"/>
      <c r="R317" s="54"/>
      <c r="S317" s="54"/>
      <c r="T317" s="54"/>
      <c r="U317" s="54"/>
      <c r="V317" s="54"/>
      <c r="W317" s="54"/>
      <c r="X317" s="54"/>
      <c r="Y317" s="54"/>
      <c r="Z317" s="54"/>
      <c r="AA317" s="54"/>
      <c r="AB317" s="54"/>
      <c r="AC317" s="54"/>
      <c r="AD317" s="54"/>
      <c r="AE317" s="54"/>
      <c r="AF317" s="54"/>
      <c r="AG317" s="54"/>
      <c r="AH317" s="54"/>
      <c r="AI317" s="54"/>
      <c r="AJ317" s="54"/>
      <c r="AK317" s="54"/>
      <c r="AL317" s="54"/>
      <c r="AM317" s="54"/>
      <c r="AN317" s="54"/>
      <c r="AO317" s="54"/>
      <c r="AP317" s="54"/>
      <c r="AQ317" s="54"/>
      <c r="AR317" s="54"/>
      <c r="AS317" s="54"/>
      <c r="AT317" s="54"/>
      <c r="AU317" s="54"/>
      <c r="AV317" s="54"/>
      <c r="AW317" s="54"/>
      <c r="AX317" s="54"/>
      <c r="AY317" s="54"/>
      <c r="AZ317" s="54"/>
      <c r="BA317" s="54"/>
      <c r="BB317" s="54"/>
      <c r="BC317" s="54"/>
      <c r="BD317" s="54"/>
      <c r="BE317" s="54"/>
      <c r="BF317" s="54"/>
      <c r="BG317" s="54"/>
      <c r="BH317" s="54"/>
      <c r="BI317" s="54"/>
      <c r="BJ317" s="54"/>
      <c r="BK317" s="54"/>
      <c r="BL317" s="54"/>
      <c r="BM317" s="54"/>
      <c r="BN317" s="54"/>
      <c r="BO317" s="54"/>
      <c r="BP317" s="54"/>
      <c r="BQ317" s="54"/>
      <c r="BR317" s="54"/>
      <c r="BS317" s="54"/>
      <c r="BT317" s="54"/>
      <c r="BU317" s="54"/>
      <c r="BV317" s="54"/>
      <c r="BW317" s="54"/>
      <c r="BX317" s="54"/>
      <c r="BY317" s="54"/>
      <c r="BZ317" s="54"/>
      <c r="CA317" s="54"/>
      <c r="CB317" s="54"/>
      <c r="CC317" s="54"/>
      <c r="CD317" s="54"/>
      <c r="CE317" s="54"/>
      <c r="CF317" s="54"/>
      <c r="CG317" s="54"/>
      <c r="CH317" s="54"/>
      <c r="CI317" s="54"/>
      <c r="CJ317" s="54"/>
      <c r="CK317" s="54"/>
      <c r="CL317" s="54"/>
      <c r="CM317" s="54"/>
      <c r="CN317" s="54"/>
      <c r="CO317" s="54"/>
      <c r="CP317" s="54"/>
      <c r="CQ317" s="54"/>
      <c r="CR317" s="54"/>
      <c r="CS317" s="54"/>
      <c r="CT317" s="54"/>
      <c r="CU317" s="54"/>
      <c r="CV317" s="54"/>
      <c r="CW317" s="54"/>
      <c r="CX317" s="54"/>
      <c r="CY317" s="54"/>
      <c r="CZ317" s="54"/>
      <c r="DA317" s="54"/>
      <c r="DB317" s="54"/>
      <c r="DC317" s="54"/>
      <c r="DD317" s="54"/>
      <c r="DE317" s="54"/>
      <c r="DF317" s="54"/>
      <c r="DG317" s="54"/>
      <c r="DH317" s="54"/>
      <c r="DI317" s="54"/>
      <c r="DJ317" s="54"/>
      <c r="DK317" s="54"/>
      <c r="DL317" s="54"/>
      <c r="DM317" s="54"/>
      <c r="DN317" s="54"/>
      <c r="DO317" s="54"/>
      <c r="DP317" s="54"/>
      <c r="DQ317" s="54"/>
      <c r="DR317" s="54"/>
      <c r="DS317" s="54"/>
      <c r="DT317" s="54"/>
      <c r="DU317" s="54"/>
      <c r="DV317" s="54"/>
      <c r="DW317" s="54"/>
      <c r="DX317" s="54"/>
      <c r="DY317" s="54"/>
      <c r="DZ317" s="54"/>
      <c r="EA317" s="54"/>
      <c r="EB317" s="54"/>
      <c r="EC317" s="54"/>
      <c r="ED317" s="54"/>
      <c r="EE317" s="54"/>
      <c r="EF317" s="54"/>
      <c r="EG317" s="54"/>
      <c r="EH317" s="54"/>
      <c r="EI317" s="54"/>
      <c r="EJ317" s="54"/>
      <c r="EK317" s="54"/>
      <c r="EL317" s="54"/>
      <c r="EM317" s="54"/>
      <c r="EN317" s="54"/>
      <c r="EO317" s="54"/>
      <c r="EP317" s="54"/>
      <c r="EQ317" s="54"/>
      <c r="ER317" s="54"/>
      <c r="ES317" s="54"/>
      <c r="ET317" s="54"/>
      <c r="EU317" s="54"/>
      <c r="EV317" s="54"/>
      <c r="EW317" s="54"/>
      <c r="EX317" s="54"/>
      <c r="EY317" s="54"/>
      <c r="EZ317" s="54"/>
      <c r="FA317" s="54"/>
      <c r="FB317" s="54"/>
      <c r="FC317" s="54"/>
      <c r="FD317" s="54"/>
      <c r="FE317" s="54"/>
      <c r="FF317" s="54"/>
      <c r="FG317" s="54"/>
      <c r="FH317" s="54"/>
      <c r="FI317" s="54"/>
      <c r="FJ317" s="54"/>
      <c r="FK317" s="54"/>
      <c r="FL317" s="54"/>
      <c r="FM317" s="54"/>
      <c r="FN317" s="54"/>
      <c r="FO317" s="54"/>
      <c r="FP317" s="54"/>
      <c r="FQ317" s="54"/>
      <c r="FR317" s="54"/>
      <c r="FS317" s="54"/>
      <c r="FT317" s="54"/>
      <c r="FU317" s="54"/>
      <c r="FV317" s="54"/>
      <c r="FW317" s="54"/>
      <c r="FX317" s="54"/>
      <c r="FY317" s="54"/>
      <c r="FZ317" s="54"/>
      <c r="GA317" s="54"/>
      <c r="GB317" s="54"/>
      <c r="GC317" s="54"/>
      <c r="GD317" s="54"/>
      <c r="GE317" s="54"/>
      <c r="GF317" s="54"/>
      <c r="GG317" s="54"/>
      <c r="GH317" s="54"/>
      <c r="GI317" s="54"/>
      <c r="GJ317" s="54"/>
      <c r="GK317" s="54"/>
      <c r="GL317" s="54"/>
      <c r="GM317" s="54"/>
      <c r="GN317" s="54"/>
    </row>
    <row r="318" spans="1:196">
      <c r="A318" s="209"/>
      <c r="B318" s="209"/>
      <c r="C318" s="209"/>
      <c r="D318" s="209"/>
      <c r="E318" s="209"/>
      <c r="F318" s="209"/>
      <c r="G318" s="209"/>
      <c r="H318" s="61"/>
      <c r="I318" s="69"/>
      <c r="J318" s="69"/>
      <c r="K318" s="214"/>
      <c r="L318" s="214"/>
      <c r="M318" s="214"/>
      <c r="N318" s="54"/>
      <c r="O318" s="54"/>
      <c r="P318" s="275"/>
      <c r="Q318" s="54"/>
      <c r="R318" s="54"/>
      <c r="S318" s="54"/>
      <c r="T318" s="54"/>
      <c r="U318" s="54"/>
      <c r="V318" s="54"/>
      <c r="W318" s="54"/>
      <c r="X318" s="54"/>
      <c r="Y318" s="54"/>
      <c r="Z318" s="54"/>
      <c r="AA318" s="54"/>
      <c r="AB318" s="54"/>
      <c r="AC318" s="54"/>
      <c r="AD318" s="54"/>
      <c r="AE318" s="54"/>
      <c r="AF318" s="54"/>
      <c r="AG318" s="54"/>
      <c r="AH318" s="54"/>
      <c r="AI318" s="54"/>
      <c r="AJ318" s="54"/>
      <c r="AK318" s="54"/>
      <c r="AL318" s="54"/>
      <c r="AM318" s="54"/>
      <c r="AN318" s="54"/>
      <c r="AO318" s="54"/>
      <c r="AP318" s="54"/>
      <c r="AQ318" s="54"/>
      <c r="AR318" s="54"/>
      <c r="AS318" s="54"/>
      <c r="AT318" s="54"/>
      <c r="AU318" s="54"/>
      <c r="AV318" s="54"/>
      <c r="AW318" s="54"/>
      <c r="AX318" s="54"/>
      <c r="AY318" s="54"/>
      <c r="AZ318" s="54"/>
      <c r="BA318" s="54"/>
      <c r="BB318" s="54"/>
      <c r="BC318" s="54"/>
      <c r="BD318" s="54"/>
      <c r="BE318" s="54"/>
      <c r="BF318" s="54"/>
      <c r="BG318" s="54"/>
      <c r="BH318" s="54"/>
      <c r="BI318" s="54"/>
      <c r="BJ318" s="54"/>
      <c r="BK318" s="54"/>
      <c r="BL318" s="54"/>
      <c r="BM318" s="54"/>
      <c r="BN318" s="54"/>
      <c r="BO318" s="54"/>
      <c r="BP318" s="54"/>
      <c r="BQ318" s="54"/>
      <c r="BR318" s="54"/>
      <c r="BS318" s="54"/>
      <c r="BT318" s="54"/>
      <c r="BU318" s="54"/>
      <c r="BV318" s="54"/>
      <c r="BW318" s="54"/>
      <c r="BX318" s="54"/>
      <c r="BY318" s="54"/>
      <c r="BZ318" s="54"/>
      <c r="CA318" s="54"/>
      <c r="CB318" s="54"/>
      <c r="CC318" s="54"/>
      <c r="CD318" s="54"/>
      <c r="CE318" s="54"/>
      <c r="CF318" s="54"/>
      <c r="CG318" s="54"/>
      <c r="CH318" s="54"/>
      <c r="CI318" s="54"/>
      <c r="CJ318" s="54"/>
      <c r="CK318" s="54"/>
      <c r="CL318" s="54"/>
      <c r="CM318" s="54"/>
      <c r="CN318" s="54"/>
      <c r="CO318" s="54"/>
      <c r="CP318" s="54"/>
      <c r="CQ318" s="54"/>
      <c r="CR318" s="54"/>
      <c r="CS318" s="54"/>
      <c r="CT318" s="54"/>
      <c r="CU318" s="54"/>
      <c r="CV318" s="54"/>
      <c r="CW318" s="54"/>
      <c r="CX318" s="54"/>
      <c r="CY318" s="54"/>
      <c r="CZ318" s="54"/>
      <c r="DA318" s="54"/>
      <c r="DB318" s="54"/>
      <c r="DC318" s="54"/>
      <c r="DD318" s="54"/>
      <c r="DE318" s="54"/>
      <c r="DF318" s="54"/>
      <c r="DG318" s="54"/>
      <c r="DH318" s="54"/>
      <c r="DI318" s="54"/>
      <c r="DJ318" s="54"/>
      <c r="DK318" s="54"/>
      <c r="DL318" s="54"/>
      <c r="DM318" s="54"/>
      <c r="DN318" s="54"/>
      <c r="DO318" s="54"/>
      <c r="DP318" s="54"/>
      <c r="DQ318" s="54"/>
      <c r="DR318" s="54"/>
      <c r="DS318" s="54"/>
      <c r="DT318" s="54"/>
      <c r="DU318" s="54"/>
      <c r="DV318" s="54"/>
      <c r="DW318" s="54"/>
      <c r="DX318" s="54"/>
      <c r="DY318" s="54"/>
      <c r="DZ318" s="54"/>
      <c r="EA318" s="54"/>
      <c r="EB318" s="54"/>
      <c r="EC318" s="54"/>
      <c r="ED318" s="54"/>
      <c r="EE318" s="54"/>
      <c r="EF318" s="54"/>
      <c r="EG318" s="54"/>
      <c r="EH318" s="54"/>
      <c r="EI318" s="54"/>
      <c r="EJ318" s="54"/>
      <c r="EK318" s="54"/>
      <c r="EL318" s="54"/>
      <c r="EM318" s="54"/>
      <c r="EN318" s="54"/>
      <c r="EO318" s="54"/>
      <c r="EP318" s="54"/>
      <c r="EQ318" s="54"/>
      <c r="ER318" s="54"/>
      <c r="ES318" s="54"/>
      <c r="ET318" s="54"/>
      <c r="EU318" s="54"/>
      <c r="EV318" s="54"/>
      <c r="EW318" s="54"/>
      <c r="EX318" s="54"/>
      <c r="EY318" s="54"/>
      <c r="EZ318" s="54"/>
      <c r="FA318" s="54"/>
      <c r="FB318" s="54"/>
      <c r="FC318" s="54"/>
      <c r="FD318" s="54"/>
      <c r="FE318" s="54"/>
      <c r="FF318" s="54"/>
      <c r="FG318" s="54"/>
      <c r="FH318" s="54"/>
      <c r="FI318" s="54"/>
      <c r="FJ318" s="54"/>
      <c r="FK318" s="54"/>
      <c r="FL318" s="54"/>
      <c r="FM318" s="54"/>
      <c r="FN318" s="54"/>
      <c r="FO318" s="54"/>
      <c r="FP318" s="54"/>
      <c r="FQ318" s="54"/>
      <c r="FR318" s="54"/>
      <c r="FS318" s="54"/>
      <c r="FT318" s="54"/>
      <c r="FU318" s="54"/>
      <c r="FV318" s="54"/>
      <c r="FW318" s="54"/>
      <c r="FX318" s="54"/>
      <c r="FY318" s="54"/>
      <c r="FZ318" s="54"/>
      <c r="GA318" s="54"/>
      <c r="GB318" s="54"/>
      <c r="GC318" s="54"/>
      <c r="GD318" s="54"/>
      <c r="GE318" s="54"/>
      <c r="GF318" s="54"/>
      <c r="GG318" s="54"/>
      <c r="GH318" s="54"/>
      <c r="GI318" s="54"/>
      <c r="GJ318" s="54"/>
      <c r="GK318" s="54"/>
      <c r="GL318" s="54"/>
      <c r="GM318" s="54"/>
      <c r="GN318" s="54"/>
    </row>
    <row r="319" spans="1:196">
      <c r="A319" s="209"/>
      <c r="B319" s="209"/>
      <c r="C319" s="209"/>
      <c r="D319" s="209"/>
      <c r="E319" s="209"/>
      <c r="F319" s="209"/>
      <c r="G319" s="209"/>
      <c r="H319" s="61"/>
      <c r="I319" s="69"/>
      <c r="J319" s="69"/>
      <c r="K319" s="214"/>
      <c r="L319" s="214"/>
      <c r="M319" s="214"/>
      <c r="N319" s="54"/>
      <c r="O319" s="54"/>
      <c r="P319" s="275"/>
      <c r="Q319" s="54"/>
      <c r="R319" s="54"/>
      <c r="S319" s="54"/>
      <c r="T319" s="54"/>
      <c r="U319" s="54"/>
      <c r="V319" s="54"/>
      <c r="W319" s="54"/>
      <c r="X319" s="54"/>
      <c r="Y319" s="54"/>
      <c r="Z319" s="54"/>
      <c r="AA319" s="54"/>
      <c r="AB319" s="54"/>
      <c r="AC319" s="54"/>
      <c r="AD319" s="54"/>
      <c r="AE319" s="54"/>
      <c r="AF319" s="54"/>
      <c r="AG319" s="54"/>
      <c r="AH319" s="54"/>
      <c r="AI319" s="54"/>
      <c r="AJ319" s="54"/>
      <c r="AK319" s="54"/>
      <c r="AL319" s="54"/>
      <c r="AM319" s="54"/>
      <c r="AN319" s="54"/>
      <c r="AO319" s="54"/>
      <c r="AP319" s="54"/>
      <c r="AQ319" s="54"/>
      <c r="AR319" s="54"/>
      <c r="AS319" s="54"/>
      <c r="AT319" s="54"/>
      <c r="AU319" s="54"/>
      <c r="AV319" s="54"/>
      <c r="AW319" s="54"/>
      <c r="AX319" s="54"/>
      <c r="AY319" s="54"/>
      <c r="AZ319" s="54"/>
      <c r="BA319" s="54"/>
      <c r="BB319" s="54"/>
      <c r="BC319" s="54"/>
      <c r="BD319" s="54"/>
      <c r="BE319" s="54"/>
      <c r="BF319" s="54"/>
      <c r="BG319" s="54"/>
      <c r="BH319" s="54"/>
      <c r="BI319" s="54"/>
      <c r="BJ319" s="54"/>
      <c r="BK319" s="54"/>
      <c r="BL319" s="54"/>
      <c r="BM319" s="54"/>
      <c r="BN319" s="54"/>
      <c r="BO319" s="54"/>
      <c r="BP319" s="54"/>
      <c r="BQ319" s="54"/>
      <c r="BR319" s="54"/>
      <c r="BS319" s="54"/>
      <c r="BT319" s="54"/>
      <c r="BU319" s="54"/>
      <c r="BV319" s="54"/>
      <c r="BW319" s="54"/>
      <c r="BX319" s="54"/>
      <c r="BY319" s="54"/>
      <c r="BZ319" s="54"/>
      <c r="CA319" s="54"/>
      <c r="CB319" s="54"/>
      <c r="CC319" s="54"/>
      <c r="CD319" s="54"/>
      <c r="CE319" s="54"/>
      <c r="CF319" s="54"/>
      <c r="CG319" s="54"/>
      <c r="CH319" s="54"/>
      <c r="CI319" s="54"/>
      <c r="CJ319" s="54"/>
      <c r="CK319" s="54"/>
      <c r="CL319" s="54"/>
      <c r="CM319" s="54"/>
      <c r="CN319" s="54"/>
      <c r="CO319" s="54"/>
      <c r="CP319" s="54"/>
      <c r="CQ319" s="54"/>
      <c r="CR319" s="54"/>
      <c r="CS319" s="54"/>
      <c r="CT319" s="54"/>
      <c r="CU319" s="54"/>
      <c r="CV319" s="54"/>
      <c r="CW319" s="54"/>
      <c r="CX319" s="54"/>
      <c r="CY319" s="54"/>
      <c r="CZ319" s="54"/>
      <c r="DA319" s="54"/>
      <c r="DB319" s="54"/>
      <c r="DC319" s="54"/>
      <c r="DD319" s="54"/>
      <c r="DE319" s="54"/>
      <c r="DF319" s="54"/>
      <c r="DG319" s="54"/>
      <c r="DH319" s="54"/>
      <c r="DI319" s="54"/>
      <c r="DJ319" s="54"/>
      <c r="DK319" s="54"/>
      <c r="DL319" s="54"/>
      <c r="DM319" s="54"/>
      <c r="DN319" s="54"/>
      <c r="DO319" s="54"/>
      <c r="DP319" s="54"/>
      <c r="DQ319" s="54"/>
      <c r="DR319" s="54"/>
      <c r="DS319" s="54"/>
      <c r="DT319" s="54"/>
      <c r="DU319" s="54"/>
      <c r="DV319" s="54"/>
      <c r="DW319" s="54"/>
      <c r="DX319" s="54"/>
      <c r="DY319" s="54"/>
      <c r="DZ319" s="54"/>
      <c r="EA319" s="54"/>
      <c r="EB319" s="54"/>
      <c r="EC319" s="54"/>
      <c r="ED319" s="54"/>
      <c r="EE319" s="54"/>
      <c r="EF319" s="54"/>
      <c r="EG319" s="54"/>
      <c r="EH319" s="54"/>
      <c r="EI319" s="54"/>
      <c r="EJ319" s="54"/>
      <c r="EK319" s="54"/>
      <c r="EL319" s="54"/>
      <c r="EM319" s="54"/>
      <c r="EN319" s="54"/>
      <c r="EO319" s="54"/>
      <c r="EP319" s="54"/>
      <c r="EQ319" s="54"/>
      <c r="ER319" s="54"/>
      <c r="ES319" s="54"/>
      <c r="ET319" s="54"/>
      <c r="EU319" s="54"/>
      <c r="EV319" s="54"/>
      <c r="EW319" s="54"/>
      <c r="EX319" s="54"/>
      <c r="EY319" s="54"/>
      <c r="EZ319" s="54"/>
      <c r="FA319" s="54"/>
      <c r="FB319" s="54"/>
      <c r="FC319" s="54"/>
      <c r="FD319" s="54"/>
      <c r="FE319" s="54"/>
      <c r="FF319" s="54"/>
      <c r="FG319" s="54"/>
      <c r="FH319" s="54"/>
      <c r="FI319" s="54"/>
      <c r="FJ319" s="54"/>
      <c r="FK319" s="54"/>
      <c r="FL319" s="54"/>
      <c r="FM319" s="54"/>
      <c r="FN319" s="54"/>
      <c r="FO319" s="54"/>
      <c r="FP319" s="54"/>
      <c r="FQ319" s="54"/>
      <c r="FR319" s="54"/>
      <c r="FS319" s="54"/>
      <c r="FT319" s="54"/>
      <c r="FU319" s="54"/>
      <c r="FV319" s="54"/>
      <c r="FW319" s="54"/>
      <c r="FX319" s="54"/>
      <c r="FY319" s="54"/>
      <c r="FZ319" s="54"/>
      <c r="GA319" s="54"/>
      <c r="GB319" s="54"/>
      <c r="GC319" s="54"/>
      <c r="GD319" s="54"/>
      <c r="GE319" s="54"/>
      <c r="GF319" s="54"/>
      <c r="GG319" s="54"/>
      <c r="GH319" s="54"/>
      <c r="GI319" s="54"/>
      <c r="GJ319" s="54"/>
      <c r="GK319" s="54"/>
      <c r="GL319" s="54"/>
      <c r="GM319" s="54"/>
      <c r="GN319" s="54"/>
    </row>
    <row r="320" spans="1:196">
      <c r="A320" s="209"/>
      <c r="B320" s="209"/>
      <c r="C320" s="209"/>
      <c r="D320" s="209"/>
      <c r="E320" s="209"/>
      <c r="F320" s="209"/>
      <c r="G320" s="209"/>
      <c r="H320" s="61"/>
      <c r="I320" s="69"/>
      <c r="J320" s="69"/>
      <c r="K320" s="214"/>
      <c r="L320" s="214"/>
      <c r="M320" s="214"/>
      <c r="N320" s="54"/>
      <c r="O320" s="54"/>
      <c r="P320" s="275"/>
      <c r="Q320" s="54"/>
      <c r="R320" s="54"/>
      <c r="S320" s="54"/>
      <c r="T320" s="54"/>
      <c r="U320" s="54"/>
      <c r="V320" s="54"/>
      <c r="W320" s="54"/>
      <c r="X320" s="54"/>
      <c r="Y320" s="54"/>
      <c r="Z320" s="54"/>
      <c r="AA320" s="54"/>
      <c r="AB320" s="54"/>
      <c r="AC320" s="54"/>
      <c r="AD320" s="54"/>
      <c r="AE320" s="54"/>
      <c r="AF320" s="54"/>
      <c r="AG320" s="54"/>
      <c r="AH320" s="54"/>
      <c r="AI320" s="54"/>
      <c r="AJ320" s="54"/>
      <c r="AK320" s="54"/>
      <c r="AL320" s="54"/>
      <c r="AM320" s="54"/>
      <c r="AN320" s="54"/>
      <c r="AO320" s="54"/>
      <c r="AP320" s="54"/>
      <c r="AQ320" s="54"/>
      <c r="AR320" s="54"/>
      <c r="AS320" s="54"/>
      <c r="AT320" s="54"/>
      <c r="AU320" s="54"/>
      <c r="AV320" s="54"/>
      <c r="AW320" s="54"/>
      <c r="AX320" s="54"/>
      <c r="AY320" s="54"/>
      <c r="AZ320" s="54"/>
      <c r="BA320" s="54"/>
      <c r="BB320" s="54"/>
      <c r="BC320" s="54"/>
      <c r="BD320" s="54"/>
      <c r="BE320" s="54"/>
      <c r="BF320" s="54"/>
      <c r="BG320" s="54"/>
      <c r="BH320" s="54"/>
      <c r="BI320" s="54"/>
      <c r="BJ320" s="54"/>
      <c r="BK320" s="54"/>
      <c r="BL320" s="54"/>
      <c r="BM320" s="54"/>
      <c r="BN320" s="54"/>
      <c r="BO320" s="54"/>
      <c r="BP320" s="54"/>
      <c r="BQ320" s="54"/>
      <c r="BR320" s="54"/>
      <c r="BS320" s="54"/>
      <c r="BT320" s="54"/>
      <c r="BU320" s="54"/>
      <c r="BV320" s="54"/>
      <c r="BW320" s="54"/>
      <c r="BX320" s="54"/>
      <c r="BY320" s="54"/>
      <c r="BZ320" s="54"/>
      <c r="CA320" s="54"/>
      <c r="CB320" s="54"/>
      <c r="CC320" s="54"/>
      <c r="CD320" s="54"/>
      <c r="CE320" s="54"/>
      <c r="CF320" s="54"/>
      <c r="CG320" s="54"/>
      <c r="CH320" s="54"/>
      <c r="CI320" s="54"/>
      <c r="CJ320" s="54"/>
      <c r="CK320" s="54"/>
      <c r="CL320" s="54"/>
      <c r="CM320" s="54"/>
      <c r="CN320" s="54"/>
      <c r="CO320" s="54"/>
      <c r="CP320" s="54"/>
      <c r="CQ320" s="54"/>
      <c r="CR320" s="54"/>
      <c r="CS320" s="54"/>
      <c r="CT320" s="54"/>
      <c r="CU320" s="54"/>
      <c r="CV320" s="54"/>
      <c r="CW320" s="54"/>
      <c r="CX320" s="54"/>
      <c r="CY320" s="54"/>
      <c r="CZ320" s="54"/>
      <c r="DA320" s="54"/>
      <c r="DB320" s="54"/>
      <c r="DC320" s="54"/>
      <c r="DD320" s="54"/>
      <c r="DE320" s="54"/>
      <c r="DF320" s="54"/>
      <c r="DG320" s="54"/>
      <c r="DH320" s="54"/>
      <c r="DI320" s="54"/>
      <c r="DJ320" s="54"/>
      <c r="DK320" s="54"/>
      <c r="DL320" s="54"/>
      <c r="DM320" s="54"/>
      <c r="DN320" s="54"/>
      <c r="DO320" s="54"/>
      <c r="DP320" s="54"/>
      <c r="DQ320" s="54"/>
      <c r="DR320" s="54"/>
      <c r="DS320" s="54"/>
      <c r="DT320" s="54"/>
      <c r="DU320" s="54"/>
      <c r="DV320" s="54"/>
      <c r="DW320" s="54"/>
      <c r="DX320" s="54"/>
      <c r="DY320" s="54"/>
      <c r="DZ320" s="54"/>
      <c r="EA320" s="54"/>
      <c r="EB320" s="54"/>
      <c r="EC320" s="54"/>
      <c r="ED320" s="54"/>
      <c r="EE320" s="54"/>
      <c r="EF320" s="54"/>
      <c r="EG320" s="54"/>
      <c r="EH320" s="54"/>
      <c r="EI320" s="54"/>
      <c r="EJ320" s="54"/>
      <c r="EK320" s="54"/>
      <c r="EL320" s="54"/>
      <c r="EM320" s="54"/>
      <c r="EN320" s="54"/>
      <c r="EO320" s="54"/>
      <c r="EP320" s="54"/>
      <c r="EQ320" s="54"/>
      <c r="ER320" s="54"/>
      <c r="ES320" s="54"/>
      <c r="ET320" s="54"/>
      <c r="EU320" s="54"/>
      <c r="EV320" s="54"/>
      <c r="EW320" s="54"/>
      <c r="EX320" s="54"/>
      <c r="EY320" s="54"/>
      <c r="EZ320" s="54"/>
      <c r="FA320" s="54"/>
      <c r="FB320" s="54"/>
      <c r="FC320" s="54"/>
      <c r="FD320" s="54"/>
      <c r="FE320" s="54"/>
      <c r="FF320" s="54"/>
      <c r="FG320" s="54"/>
      <c r="FH320" s="54"/>
      <c r="FI320" s="54"/>
      <c r="FJ320" s="54"/>
      <c r="FK320" s="54"/>
      <c r="FL320" s="54"/>
      <c r="FM320" s="54"/>
      <c r="FN320" s="54"/>
      <c r="FO320" s="54"/>
      <c r="FP320" s="54"/>
      <c r="FQ320" s="54"/>
      <c r="FR320" s="54"/>
      <c r="FS320" s="54"/>
      <c r="FT320" s="54"/>
      <c r="FU320" s="54"/>
      <c r="FV320" s="54"/>
      <c r="FW320" s="54"/>
      <c r="FX320" s="54"/>
      <c r="FY320" s="54"/>
      <c r="FZ320" s="54"/>
      <c r="GA320" s="54"/>
      <c r="GB320" s="54"/>
      <c r="GC320" s="54"/>
      <c r="GD320" s="54"/>
      <c r="GE320" s="54"/>
      <c r="GF320" s="54"/>
      <c r="GG320" s="54"/>
      <c r="GH320" s="54"/>
      <c r="GI320" s="54"/>
      <c r="GJ320" s="54"/>
      <c r="GK320" s="54"/>
      <c r="GL320" s="54"/>
      <c r="GM320" s="54"/>
      <c r="GN320" s="54"/>
    </row>
    <row r="321" spans="1:196">
      <c r="A321" s="209"/>
      <c r="B321" s="209"/>
      <c r="C321" s="209"/>
      <c r="D321" s="209"/>
      <c r="E321" s="209"/>
      <c r="F321" s="209"/>
      <c r="G321" s="209"/>
      <c r="H321" s="61"/>
      <c r="I321" s="69"/>
      <c r="J321" s="69"/>
      <c r="K321" s="214"/>
      <c r="L321" s="214"/>
      <c r="M321" s="214"/>
      <c r="N321" s="54"/>
      <c r="O321" s="54"/>
      <c r="P321" s="275"/>
      <c r="Q321" s="54"/>
      <c r="R321" s="54"/>
      <c r="S321" s="54"/>
      <c r="T321" s="54"/>
      <c r="U321" s="54"/>
      <c r="V321" s="54"/>
      <c r="W321" s="54"/>
      <c r="X321" s="54"/>
      <c r="Y321" s="54"/>
      <c r="Z321" s="54"/>
      <c r="AA321" s="54"/>
      <c r="AB321" s="54"/>
      <c r="AC321" s="54"/>
      <c r="AD321" s="54"/>
      <c r="AE321" s="54"/>
      <c r="AF321" s="54"/>
      <c r="AG321" s="54"/>
      <c r="AH321" s="54"/>
      <c r="AI321" s="54"/>
      <c r="AJ321" s="54"/>
      <c r="AK321" s="54"/>
      <c r="AL321" s="54"/>
      <c r="AM321" s="54"/>
      <c r="AN321" s="54"/>
      <c r="AO321" s="54"/>
      <c r="AP321" s="54"/>
      <c r="AQ321" s="54"/>
      <c r="AR321" s="54"/>
      <c r="AS321" s="54"/>
      <c r="AT321" s="54"/>
      <c r="AU321" s="54"/>
      <c r="AV321" s="54"/>
      <c r="AW321" s="54"/>
      <c r="AX321" s="54"/>
      <c r="AY321" s="54"/>
      <c r="AZ321" s="54"/>
      <c r="BA321" s="54"/>
      <c r="BB321" s="54"/>
      <c r="BC321" s="54"/>
      <c r="BD321" s="54"/>
      <c r="BE321" s="54"/>
      <c r="BF321" s="54"/>
      <c r="BG321" s="54"/>
      <c r="BH321" s="54"/>
      <c r="BI321" s="54"/>
      <c r="BJ321" s="54"/>
      <c r="BK321" s="54"/>
      <c r="BL321" s="54"/>
      <c r="BM321" s="54"/>
      <c r="BN321" s="54"/>
      <c r="BO321" s="54"/>
      <c r="BP321" s="54"/>
      <c r="BQ321" s="54"/>
      <c r="BR321" s="54"/>
      <c r="BS321" s="54"/>
      <c r="BT321" s="54"/>
      <c r="BU321" s="54"/>
      <c r="BV321" s="54"/>
      <c r="BW321" s="54"/>
      <c r="BX321" s="54"/>
      <c r="BY321" s="54"/>
      <c r="BZ321" s="54"/>
      <c r="CA321" s="54"/>
      <c r="CB321" s="54"/>
      <c r="CC321" s="54"/>
      <c r="CD321" s="54"/>
      <c r="CE321" s="54"/>
      <c r="CF321" s="54"/>
      <c r="CG321" s="54"/>
      <c r="CH321" s="54"/>
      <c r="CI321" s="54"/>
      <c r="CJ321" s="54"/>
      <c r="CK321" s="54"/>
      <c r="CL321" s="54"/>
      <c r="CM321" s="54"/>
      <c r="CN321" s="54"/>
      <c r="CO321" s="54"/>
      <c r="CP321" s="54"/>
      <c r="CQ321" s="54"/>
      <c r="CR321" s="54"/>
      <c r="CS321" s="54"/>
      <c r="CT321" s="54"/>
      <c r="CU321" s="54"/>
      <c r="CV321" s="54"/>
      <c r="CW321" s="54"/>
      <c r="CX321" s="54"/>
      <c r="CY321" s="54"/>
      <c r="CZ321" s="54"/>
      <c r="DA321" s="54"/>
      <c r="DB321" s="54"/>
      <c r="DC321" s="54"/>
      <c r="DD321" s="54"/>
      <c r="DE321" s="54"/>
      <c r="DF321" s="54"/>
      <c r="DG321" s="54"/>
      <c r="DH321" s="54"/>
      <c r="DI321" s="54"/>
      <c r="DJ321" s="54"/>
      <c r="DK321" s="54"/>
      <c r="DL321" s="54"/>
      <c r="DM321" s="54"/>
      <c r="DN321" s="54"/>
      <c r="DO321" s="54"/>
      <c r="DP321" s="54"/>
      <c r="DQ321" s="54"/>
      <c r="DR321" s="54"/>
      <c r="DS321" s="54"/>
      <c r="DT321" s="54"/>
      <c r="DU321" s="54"/>
      <c r="DV321" s="54"/>
      <c r="DW321" s="54"/>
      <c r="DX321" s="54"/>
      <c r="DY321" s="54"/>
      <c r="DZ321" s="54"/>
      <c r="EA321" s="54"/>
      <c r="EB321" s="54"/>
      <c r="EC321" s="54"/>
      <c r="ED321" s="54"/>
      <c r="EE321" s="54"/>
      <c r="EF321" s="54"/>
      <c r="EG321" s="54"/>
      <c r="EH321" s="54"/>
      <c r="EI321" s="54"/>
      <c r="EJ321" s="54"/>
      <c r="EK321" s="54"/>
      <c r="EL321" s="54"/>
      <c r="EM321" s="54"/>
      <c r="EN321" s="54"/>
      <c r="EO321" s="54"/>
      <c r="EP321" s="54"/>
      <c r="EQ321" s="54"/>
      <c r="ER321" s="54"/>
      <c r="ES321" s="54"/>
      <c r="ET321" s="54"/>
      <c r="EU321" s="54"/>
      <c r="EV321" s="54"/>
      <c r="EW321" s="54"/>
      <c r="EX321" s="54"/>
      <c r="EY321" s="54"/>
      <c r="EZ321" s="54"/>
      <c r="FA321" s="54"/>
      <c r="FB321" s="54"/>
      <c r="FC321" s="54"/>
      <c r="FD321" s="54"/>
      <c r="FE321" s="54"/>
      <c r="FF321" s="54"/>
      <c r="FG321" s="54"/>
      <c r="FH321" s="54"/>
      <c r="FI321" s="54"/>
      <c r="FJ321" s="54"/>
      <c r="FK321" s="54"/>
      <c r="FL321" s="54"/>
      <c r="FM321" s="54"/>
      <c r="FN321" s="54"/>
      <c r="FO321" s="54"/>
      <c r="FP321" s="54"/>
      <c r="FQ321" s="54"/>
      <c r="FR321" s="54"/>
      <c r="FS321" s="54"/>
      <c r="FT321" s="54"/>
      <c r="FU321" s="54"/>
      <c r="FV321" s="54"/>
      <c r="FW321" s="54"/>
      <c r="FX321" s="54"/>
      <c r="FY321" s="54"/>
      <c r="FZ321" s="54"/>
      <c r="GA321" s="54"/>
      <c r="GB321" s="54"/>
      <c r="GC321" s="54"/>
      <c r="GD321" s="54"/>
      <c r="GE321" s="54"/>
      <c r="GF321" s="54"/>
      <c r="GG321" s="54"/>
      <c r="GH321" s="54"/>
      <c r="GI321" s="54"/>
      <c r="GJ321" s="54"/>
      <c r="GK321" s="54"/>
      <c r="GL321" s="54"/>
      <c r="GM321" s="54"/>
      <c r="GN321" s="54"/>
    </row>
    <row r="322" spans="1:196">
      <c r="A322" s="209"/>
      <c r="B322" s="209"/>
      <c r="C322" s="209"/>
      <c r="D322" s="209"/>
      <c r="E322" s="209"/>
      <c r="F322" s="209"/>
      <c r="G322" s="209"/>
      <c r="H322" s="61"/>
      <c r="I322" s="69"/>
      <c r="J322" s="69"/>
      <c r="K322" s="214"/>
      <c r="L322" s="214"/>
      <c r="M322" s="214"/>
      <c r="N322" s="54"/>
      <c r="O322" s="54"/>
      <c r="P322" s="275"/>
      <c r="Q322" s="54"/>
      <c r="R322" s="54"/>
      <c r="S322" s="54"/>
      <c r="T322" s="54"/>
      <c r="U322" s="54"/>
      <c r="V322" s="54"/>
      <c r="W322" s="54"/>
      <c r="X322" s="54"/>
      <c r="Y322" s="54"/>
      <c r="Z322" s="54"/>
      <c r="AA322" s="54"/>
      <c r="AB322" s="54"/>
      <c r="AC322" s="54"/>
      <c r="AD322" s="54"/>
      <c r="AE322" s="54"/>
      <c r="AF322" s="54"/>
      <c r="AG322" s="54"/>
      <c r="AH322" s="54"/>
      <c r="AI322" s="54"/>
      <c r="AJ322" s="54"/>
      <c r="AK322" s="54"/>
      <c r="AL322" s="54"/>
      <c r="AM322" s="54"/>
      <c r="AN322" s="54"/>
      <c r="AO322" s="54"/>
      <c r="AP322" s="54"/>
      <c r="AQ322" s="54"/>
      <c r="AR322" s="54"/>
      <c r="AS322" s="54"/>
      <c r="AT322" s="54"/>
      <c r="AU322" s="54"/>
      <c r="AV322" s="54"/>
      <c r="AW322" s="54"/>
      <c r="AX322" s="54"/>
      <c r="AY322" s="54"/>
      <c r="AZ322" s="54"/>
      <c r="BA322" s="54"/>
      <c r="BB322" s="54"/>
      <c r="BC322" s="54"/>
      <c r="BD322" s="54"/>
      <c r="BE322" s="54"/>
      <c r="BF322" s="54"/>
      <c r="BG322" s="54"/>
      <c r="BH322" s="54"/>
      <c r="BI322" s="54"/>
      <c r="BJ322" s="54"/>
      <c r="BK322" s="54"/>
      <c r="BL322" s="54"/>
      <c r="BM322" s="54"/>
      <c r="BN322" s="54"/>
      <c r="BO322" s="54"/>
      <c r="BP322" s="54"/>
      <c r="BQ322" s="54"/>
      <c r="BR322" s="54"/>
      <c r="BS322" s="54"/>
      <c r="BT322" s="54"/>
      <c r="BU322" s="54"/>
      <c r="BV322" s="54"/>
      <c r="BW322" s="54"/>
      <c r="BX322" s="54"/>
      <c r="BY322" s="54"/>
      <c r="BZ322" s="54"/>
      <c r="CA322" s="54"/>
      <c r="CB322" s="54"/>
      <c r="CC322" s="54"/>
      <c r="CD322" s="54"/>
      <c r="CE322" s="54"/>
      <c r="CF322" s="54"/>
      <c r="CG322" s="54"/>
      <c r="CH322" s="54"/>
      <c r="CI322" s="54"/>
      <c r="CJ322" s="54"/>
      <c r="CK322" s="54"/>
      <c r="CL322" s="54"/>
      <c r="CM322" s="54"/>
      <c r="CN322" s="54"/>
      <c r="CO322" s="54"/>
      <c r="CP322" s="54"/>
      <c r="CQ322" s="54"/>
      <c r="CR322" s="54"/>
      <c r="CS322" s="54"/>
      <c r="CT322" s="54"/>
      <c r="CU322" s="54"/>
      <c r="CV322" s="54"/>
      <c r="CW322" s="54"/>
      <c r="CX322" s="54"/>
      <c r="CY322" s="54"/>
      <c r="CZ322" s="54"/>
      <c r="DA322" s="54"/>
      <c r="DB322" s="54"/>
      <c r="DC322" s="54"/>
      <c r="DD322" s="54"/>
      <c r="DE322" s="54"/>
      <c r="DF322" s="54"/>
      <c r="DG322" s="54"/>
      <c r="DH322" s="54"/>
      <c r="DI322" s="54"/>
      <c r="DJ322" s="54"/>
      <c r="DK322" s="54"/>
      <c r="DL322" s="54"/>
      <c r="DM322" s="54"/>
      <c r="DN322" s="54"/>
      <c r="DO322" s="54"/>
      <c r="DP322" s="54"/>
      <c r="DQ322" s="54"/>
      <c r="DR322" s="54"/>
      <c r="DS322" s="54"/>
      <c r="DT322" s="54"/>
      <c r="DU322" s="54"/>
      <c r="DV322" s="54"/>
      <c r="DW322" s="54"/>
      <c r="DX322" s="54"/>
      <c r="DY322" s="54"/>
      <c r="DZ322" s="54"/>
      <c r="EA322" s="54"/>
      <c r="EB322" s="54"/>
      <c r="EC322" s="54"/>
      <c r="ED322" s="54"/>
      <c r="EE322" s="54"/>
      <c r="EF322" s="54"/>
      <c r="EG322" s="54"/>
      <c r="EH322" s="54"/>
      <c r="EI322" s="54"/>
      <c r="EJ322" s="54"/>
      <c r="EK322" s="54"/>
      <c r="EL322" s="54"/>
      <c r="EM322" s="54"/>
      <c r="EN322" s="54"/>
      <c r="EO322" s="54"/>
      <c r="EP322" s="54"/>
      <c r="EQ322" s="54"/>
      <c r="ER322" s="54"/>
      <c r="ES322" s="54"/>
      <c r="ET322" s="54"/>
      <c r="EU322" s="54"/>
      <c r="EV322" s="54"/>
      <c r="EW322" s="54"/>
      <c r="EX322" s="54"/>
      <c r="EY322" s="54"/>
      <c r="EZ322" s="54"/>
      <c r="FA322" s="54"/>
      <c r="FB322" s="54"/>
      <c r="FC322" s="54"/>
      <c r="FD322" s="54"/>
      <c r="FE322" s="54"/>
      <c r="FF322" s="54"/>
      <c r="FG322" s="54"/>
      <c r="FH322" s="54"/>
      <c r="FI322" s="54"/>
      <c r="FJ322" s="54"/>
      <c r="FK322" s="54"/>
      <c r="FL322" s="54"/>
      <c r="FM322" s="54"/>
      <c r="FN322" s="54"/>
      <c r="FO322" s="54"/>
      <c r="FP322" s="54"/>
      <c r="FQ322" s="54"/>
      <c r="FR322" s="54"/>
      <c r="FS322" s="54"/>
      <c r="FT322" s="54"/>
      <c r="FU322" s="54"/>
      <c r="FV322" s="54"/>
      <c r="FW322" s="54"/>
      <c r="FX322" s="54"/>
      <c r="FY322" s="54"/>
      <c r="FZ322" s="54"/>
      <c r="GA322" s="54"/>
      <c r="GB322" s="54"/>
      <c r="GC322" s="54"/>
      <c r="GD322" s="54"/>
      <c r="GE322" s="54"/>
      <c r="GF322" s="54"/>
      <c r="GG322" s="54"/>
      <c r="GH322" s="54"/>
      <c r="GI322" s="54"/>
      <c r="GJ322" s="54"/>
      <c r="GK322" s="54"/>
      <c r="GL322" s="54"/>
      <c r="GM322" s="54"/>
      <c r="GN322" s="54"/>
    </row>
    <row r="323" spans="1:196">
      <c r="A323" s="209"/>
      <c r="B323" s="209"/>
      <c r="C323" s="209"/>
      <c r="D323" s="209"/>
      <c r="E323" s="209"/>
      <c r="F323" s="209"/>
      <c r="G323" s="209"/>
      <c r="H323" s="61"/>
      <c r="I323" s="69"/>
      <c r="J323" s="69"/>
      <c r="K323" s="214"/>
      <c r="L323" s="214"/>
      <c r="M323" s="214"/>
      <c r="N323" s="54"/>
      <c r="O323" s="54"/>
      <c r="P323" s="275"/>
      <c r="Q323" s="54"/>
      <c r="R323" s="54"/>
      <c r="S323" s="54"/>
      <c r="T323" s="54"/>
      <c r="U323" s="54"/>
      <c r="V323" s="54"/>
      <c r="W323" s="54"/>
      <c r="X323" s="54"/>
      <c r="Y323" s="54"/>
      <c r="Z323" s="54"/>
      <c r="AA323" s="54"/>
      <c r="AB323" s="54"/>
      <c r="AC323" s="54"/>
      <c r="AD323" s="54"/>
      <c r="AE323" s="54"/>
      <c r="AF323" s="54"/>
      <c r="AG323" s="54"/>
      <c r="AH323" s="54"/>
      <c r="AI323" s="54"/>
      <c r="AJ323" s="54"/>
      <c r="AK323" s="54"/>
      <c r="AL323" s="54"/>
      <c r="AM323" s="54"/>
      <c r="AN323" s="54"/>
      <c r="AO323" s="54"/>
      <c r="AP323" s="54"/>
      <c r="AQ323" s="54"/>
      <c r="AR323" s="54"/>
      <c r="AS323" s="54"/>
      <c r="AT323" s="54"/>
      <c r="AU323" s="54"/>
      <c r="AV323" s="54"/>
      <c r="AW323" s="54"/>
      <c r="AX323" s="54"/>
      <c r="AY323" s="54"/>
      <c r="AZ323" s="54"/>
      <c r="BA323" s="54"/>
      <c r="BB323" s="54"/>
      <c r="BC323" s="54"/>
      <c r="BD323" s="54"/>
      <c r="BE323" s="54"/>
      <c r="BF323" s="54"/>
      <c r="BG323" s="54"/>
      <c r="BH323" s="54"/>
      <c r="BI323" s="54"/>
      <c r="BJ323" s="54"/>
      <c r="BK323" s="54"/>
      <c r="BL323" s="54"/>
      <c r="BM323" s="54"/>
      <c r="BN323" s="54"/>
      <c r="BO323" s="54"/>
      <c r="BP323" s="54"/>
      <c r="BQ323" s="54"/>
      <c r="BR323" s="54"/>
      <c r="BS323" s="54"/>
      <c r="BT323" s="54"/>
      <c r="BU323" s="54"/>
      <c r="BV323" s="54"/>
      <c r="BW323" s="54"/>
      <c r="BX323" s="54"/>
      <c r="BY323" s="54"/>
      <c r="BZ323" s="54"/>
      <c r="CA323" s="54"/>
      <c r="CB323" s="54"/>
      <c r="CC323" s="54"/>
      <c r="CD323" s="54"/>
      <c r="CE323" s="54"/>
      <c r="CF323" s="54"/>
      <c r="CG323" s="54"/>
      <c r="CH323" s="54"/>
      <c r="CI323" s="54"/>
      <c r="CJ323" s="54"/>
      <c r="CK323" s="54"/>
      <c r="CL323" s="54"/>
      <c r="CM323" s="54"/>
      <c r="CN323" s="54"/>
      <c r="CO323" s="54"/>
      <c r="CP323" s="54"/>
      <c r="CQ323" s="54"/>
      <c r="CR323" s="54"/>
      <c r="CS323" s="54"/>
      <c r="CT323" s="54"/>
      <c r="CU323" s="54"/>
      <c r="CV323" s="54"/>
      <c r="CW323" s="54"/>
      <c r="CX323" s="54"/>
      <c r="CY323" s="54"/>
      <c r="CZ323" s="54"/>
      <c r="DA323" s="54"/>
      <c r="DB323" s="54"/>
      <c r="DC323" s="54"/>
      <c r="DD323" s="54"/>
      <c r="DE323" s="54"/>
      <c r="DF323" s="54"/>
      <c r="DG323" s="54"/>
      <c r="DH323" s="54"/>
      <c r="DI323" s="54"/>
      <c r="DJ323" s="54"/>
      <c r="DK323" s="54"/>
      <c r="DL323" s="54"/>
      <c r="DM323" s="54"/>
      <c r="DN323" s="54"/>
      <c r="DO323" s="54"/>
      <c r="DP323" s="54"/>
      <c r="DQ323" s="54"/>
      <c r="DR323" s="54"/>
      <c r="DS323" s="54"/>
      <c r="DT323" s="54"/>
      <c r="DU323" s="54"/>
      <c r="DV323" s="54"/>
      <c r="DW323" s="54"/>
      <c r="DX323" s="54"/>
      <c r="DY323" s="54"/>
      <c r="DZ323" s="54"/>
      <c r="EA323" s="54"/>
      <c r="EB323" s="54"/>
      <c r="EC323" s="54"/>
      <c r="ED323" s="54"/>
      <c r="EE323" s="54"/>
      <c r="EF323" s="54"/>
      <c r="EG323" s="54"/>
      <c r="EH323" s="54"/>
      <c r="EI323" s="54"/>
      <c r="EJ323" s="54"/>
      <c r="EK323" s="54"/>
      <c r="EL323" s="54"/>
      <c r="EM323" s="54"/>
      <c r="EN323" s="54"/>
      <c r="EO323" s="54"/>
      <c r="EP323" s="54"/>
      <c r="EQ323" s="54"/>
      <c r="ER323" s="54"/>
      <c r="ES323" s="54"/>
      <c r="ET323" s="54"/>
      <c r="EU323" s="54"/>
      <c r="EV323" s="54"/>
      <c r="EW323" s="54"/>
      <c r="EX323" s="54"/>
      <c r="EY323" s="54"/>
      <c r="EZ323" s="54"/>
      <c r="FA323" s="54"/>
      <c r="FB323" s="54"/>
      <c r="FC323" s="54"/>
      <c r="FD323" s="54"/>
      <c r="FE323" s="54"/>
      <c r="FF323" s="54"/>
      <c r="FG323" s="54"/>
      <c r="FH323" s="54"/>
      <c r="FI323" s="54"/>
      <c r="FJ323" s="54"/>
      <c r="FK323" s="54"/>
      <c r="FL323" s="54"/>
      <c r="FM323" s="54"/>
      <c r="FN323" s="54"/>
      <c r="FO323" s="54"/>
      <c r="FP323" s="54"/>
      <c r="FQ323" s="54"/>
      <c r="FR323" s="54"/>
      <c r="FS323" s="54"/>
      <c r="FT323" s="54"/>
      <c r="FU323" s="54"/>
      <c r="FV323" s="54"/>
      <c r="FW323" s="54"/>
      <c r="FX323" s="54"/>
      <c r="FY323" s="54"/>
      <c r="FZ323" s="54"/>
      <c r="GA323" s="54"/>
      <c r="GB323" s="54"/>
      <c r="GC323" s="54"/>
      <c r="GD323" s="54"/>
      <c r="GE323" s="54"/>
      <c r="GF323" s="54"/>
      <c r="GG323" s="54"/>
      <c r="GH323" s="54"/>
      <c r="GI323" s="54"/>
      <c r="GJ323" s="54"/>
      <c r="GK323" s="54"/>
      <c r="GL323" s="54"/>
      <c r="GM323" s="54"/>
      <c r="GN323" s="54"/>
    </row>
    <row r="324" spans="1:196">
      <c r="A324" s="209"/>
      <c r="B324" s="209"/>
      <c r="C324" s="209"/>
      <c r="D324" s="209"/>
      <c r="E324" s="209"/>
      <c r="F324" s="209"/>
      <c r="G324" s="209"/>
      <c r="H324" s="61"/>
      <c r="I324" s="69"/>
      <c r="J324" s="69"/>
      <c r="K324" s="214"/>
      <c r="L324" s="214"/>
      <c r="M324" s="214"/>
      <c r="N324" s="54"/>
      <c r="O324" s="54"/>
      <c r="P324" s="275"/>
      <c r="Q324" s="54"/>
      <c r="R324" s="54"/>
      <c r="S324" s="54"/>
      <c r="T324" s="54"/>
      <c r="U324" s="54"/>
      <c r="V324" s="54"/>
      <c r="W324" s="54"/>
      <c r="X324" s="54"/>
      <c r="Y324" s="54"/>
      <c r="Z324" s="54"/>
      <c r="AA324" s="54"/>
      <c r="AB324" s="54"/>
      <c r="AC324" s="54"/>
      <c r="AD324" s="54"/>
      <c r="AE324" s="54"/>
      <c r="AF324" s="54"/>
      <c r="AG324" s="54"/>
      <c r="AH324" s="54"/>
      <c r="AI324" s="54"/>
      <c r="AJ324" s="54"/>
      <c r="AK324" s="54"/>
      <c r="AL324" s="54"/>
      <c r="AM324" s="54"/>
      <c r="AN324" s="54"/>
      <c r="AO324" s="54"/>
      <c r="AP324" s="54"/>
      <c r="AQ324" s="54"/>
      <c r="AR324" s="54"/>
      <c r="AS324" s="54"/>
      <c r="AT324" s="54"/>
      <c r="AU324" s="54"/>
      <c r="AV324" s="54"/>
      <c r="AW324" s="54"/>
      <c r="AX324" s="54"/>
      <c r="AY324" s="54"/>
      <c r="AZ324" s="54"/>
      <c r="BA324" s="54"/>
      <c r="BB324" s="54"/>
      <c r="BC324" s="54"/>
      <c r="BD324" s="54"/>
      <c r="BE324" s="54"/>
      <c r="BF324" s="54"/>
      <c r="BG324" s="54"/>
      <c r="BH324" s="54"/>
      <c r="BI324" s="54"/>
      <c r="BJ324" s="54"/>
      <c r="BK324" s="54"/>
      <c r="BL324" s="54"/>
      <c r="BM324" s="54"/>
      <c r="BN324" s="54"/>
      <c r="BO324" s="54"/>
      <c r="BP324" s="54"/>
      <c r="BQ324" s="54"/>
      <c r="BR324" s="54"/>
      <c r="BS324" s="54"/>
      <c r="BT324" s="54"/>
      <c r="BU324" s="54"/>
      <c r="BV324" s="54"/>
      <c r="BW324" s="54"/>
      <c r="BX324" s="54"/>
      <c r="BY324" s="54"/>
      <c r="BZ324" s="54"/>
      <c r="CA324" s="54"/>
      <c r="CB324" s="54"/>
      <c r="CC324" s="54"/>
      <c r="CD324" s="54"/>
      <c r="CE324" s="54"/>
      <c r="CF324" s="54"/>
      <c r="CG324" s="54"/>
      <c r="CH324" s="54"/>
      <c r="CI324" s="54"/>
      <c r="CJ324" s="54"/>
      <c r="CK324" s="54"/>
      <c r="CL324" s="54"/>
      <c r="CM324" s="54"/>
      <c r="CN324" s="54"/>
      <c r="CO324" s="54"/>
      <c r="CP324" s="54"/>
      <c r="CQ324" s="54"/>
      <c r="CR324" s="54"/>
      <c r="CS324" s="54"/>
      <c r="CT324" s="54"/>
      <c r="CU324" s="54"/>
      <c r="CV324" s="54"/>
      <c r="CW324" s="54"/>
      <c r="CX324" s="54"/>
      <c r="CY324" s="54"/>
      <c r="CZ324" s="54"/>
      <c r="DA324" s="54"/>
      <c r="DB324" s="54"/>
      <c r="DC324" s="54"/>
      <c r="DD324" s="54"/>
      <c r="DE324" s="54"/>
      <c r="DF324" s="54"/>
      <c r="DG324" s="54"/>
      <c r="DH324" s="54"/>
      <c r="DI324" s="54"/>
      <c r="DJ324" s="54"/>
      <c r="DK324" s="54"/>
      <c r="DL324" s="54"/>
      <c r="DM324" s="54"/>
      <c r="DN324" s="54"/>
      <c r="DO324" s="54"/>
      <c r="DP324" s="54"/>
      <c r="DQ324" s="54"/>
      <c r="DR324" s="54"/>
      <c r="DS324" s="54"/>
      <c r="DT324" s="54"/>
      <c r="DU324" s="54"/>
      <c r="DV324" s="54"/>
      <c r="DW324" s="54"/>
      <c r="DX324" s="54"/>
      <c r="DY324" s="54"/>
      <c r="DZ324" s="54"/>
      <c r="EA324" s="54"/>
      <c r="EB324" s="54"/>
      <c r="EC324" s="54"/>
      <c r="ED324" s="54"/>
      <c r="EE324" s="54"/>
      <c r="EF324" s="54"/>
      <c r="EG324" s="54"/>
      <c r="EH324" s="54"/>
      <c r="EI324" s="54"/>
      <c r="EJ324" s="54"/>
      <c r="EK324" s="54"/>
      <c r="EL324" s="54"/>
      <c r="EM324" s="54"/>
      <c r="EN324" s="54"/>
      <c r="EO324" s="54"/>
      <c r="EP324" s="54"/>
      <c r="EQ324" s="54"/>
      <c r="ER324" s="54"/>
      <c r="ES324" s="54"/>
      <c r="ET324" s="54"/>
      <c r="EU324" s="54"/>
      <c r="EV324" s="54"/>
      <c r="EW324" s="54"/>
      <c r="EX324" s="54"/>
      <c r="EY324" s="54"/>
      <c r="EZ324" s="54"/>
      <c r="FA324" s="54"/>
      <c r="FB324" s="54"/>
      <c r="FC324" s="54"/>
      <c r="FD324" s="54"/>
      <c r="FE324" s="54"/>
      <c r="FF324" s="54"/>
      <c r="FG324" s="54"/>
      <c r="FH324" s="54"/>
      <c r="FI324" s="54"/>
      <c r="FJ324" s="54"/>
      <c r="FK324" s="54"/>
      <c r="FL324" s="54"/>
      <c r="FM324" s="54"/>
      <c r="FN324" s="54"/>
      <c r="FO324" s="54"/>
      <c r="FP324" s="54"/>
      <c r="FQ324" s="54"/>
      <c r="FR324" s="54"/>
      <c r="FS324" s="54"/>
      <c r="FT324" s="54"/>
      <c r="FU324" s="54"/>
      <c r="FV324" s="54"/>
      <c r="FW324" s="54"/>
      <c r="FX324" s="54"/>
      <c r="FY324" s="54"/>
      <c r="FZ324" s="54"/>
      <c r="GA324" s="54"/>
      <c r="GB324" s="54"/>
      <c r="GC324" s="54"/>
      <c r="GD324" s="54"/>
      <c r="GE324" s="54"/>
      <c r="GF324" s="54"/>
      <c r="GG324" s="54"/>
      <c r="GH324" s="54"/>
      <c r="GI324" s="54"/>
      <c r="GJ324" s="54"/>
      <c r="GK324" s="54"/>
      <c r="GL324" s="54"/>
      <c r="GM324" s="54"/>
      <c r="GN324" s="54"/>
    </row>
    <row r="325" spans="1:196">
      <c r="A325" s="209"/>
      <c r="B325" s="209"/>
      <c r="C325" s="209"/>
      <c r="D325" s="209"/>
      <c r="E325" s="209"/>
      <c r="F325" s="209"/>
      <c r="G325" s="209"/>
      <c r="H325" s="61"/>
      <c r="I325" s="69"/>
      <c r="J325" s="69"/>
      <c r="K325" s="214"/>
      <c r="L325" s="214"/>
      <c r="M325" s="214"/>
      <c r="N325" s="54"/>
      <c r="O325" s="54"/>
      <c r="P325" s="275"/>
      <c r="Q325" s="54"/>
      <c r="R325" s="54"/>
      <c r="S325" s="54"/>
      <c r="T325" s="54"/>
      <c r="U325" s="54"/>
      <c r="V325" s="54"/>
      <c r="W325" s="54"/>
      <c r="X325" s="54"/>
      <c r="Y325" s="54"/>
      <c r="Z325" s="54"/>
      <c r="AA325" s="54"/>
      <c r="AB325" s="54"/>
      <c r="AC325" s="54"/>
      <c r="AD325" s="54"/>
      <c r="AE325" s="54"/>
      <c r="AF325" s="54"/>
      <c r="AG325" s="54"/>
      <c r="AH325" s="54"/>
      <c r="AI325" s="54"/>
      <c r="AJ325" s="54"/>
      <c r="AK325" s="54"/>
      <c r="AL325" s="54"/>
      <c r="AM325" s="54"/>
      <c r="AN325" s="54"/>
      <c r="AO325" s="54"/>
      <c r="AP325" s="54"/>
      <c r="AQ325" s="54"/>
      <c r="AR325" s="54"/>
      <c r="AS325" s="54"/>
      <c r="AT325" s="54"/>
      <c r="AU325" s="54"/>
      <c r="AV325" s="54"/>
      <c r="AW325" s="54"/>
      <c r="AX325" s="54"/>
      <c r="AY325" s="54"/>
      <c r="AZ325" s="54"/>
      <c r="BA325" s="54"/>
      <c r="BB325" s="54"/>
      <c r="BC325" s="54"/>
      <c r="BD325" s="54"/>
      <c r="BE325" s="54"/>
      <c r="BF325" s="54"/>
      <c r="BG325" s="54"/>
      <c r="BH325" s="54"/>
      <c r="BI325" s="54"/>
      <c r="BJ325" s="54"/>
      <c r="BK325" s="54"/>
      <c r="BL325" s="54"/>
      <c r="BM325" s="54"/>
      <c r="BN325" s="54"/>
      <c r="BO325" s="54"/>
      <c r="BP325" s="54"/>
      <c r="BQ325" s="54"/>
      <c r="BR325" s="54"/>
      <c r="BS325" s="54"/>
      <c r="BT325" s="54"/>
      <c r="BU325" s="54"/>
      <c r="BV325" s="54"/>
      <c r="BW325" s="54"/>
      <c r="BX325" s="54"/>
      <c r="BY325" s="54"/>
      <c r="BZ325" s="54"/>
      <c r="CA325" s="54"/>
      <c r="CB325" s="54"/>
      <c r="CC325" s="54"/>
      <c r="CD325" s="54"/>
      <c r="CE325" s="54"/>
      <c r="CF325" s="54"/>
      <c r="CG325" s="54"/>
      <c r="CH325" s="54"/>
      <c r="CI325" s="54"/>
      <c r="CJ325" s="54"/>
      <c r="CK325" s="54"/>
      <c r="CL325" s="54"/>
      <c r="CM325" s="54"/>
      <c r="CN325" s="54"/>
      <c r="CO325" s="54"/>
      <c r="CP325" s="54"/>
      <c r="CQ325" s="54"/>
      <c r="CR325" s="54"/>
      <c r="CS325" s="54"/>
      <c r="CT325" s="54"/>
      <c r="CU325" s="54"/>
      <c r="CV325" s="54"/>
      <c r="CW325" s="54"/>
      <c r="CX325" s="54"/>
      <c r="CY325" s="54"/>
      <c r="CZ325" s="54"/>
      <c r="DA325" s="54"/>
      <c r="DB325" s="54"/>
      <c r="DC325" s="54"/>
      <c r="DD325" s="54"/>
      <c r="DE325" s="54"/>
      <c r="DF325" s="54"/>
      <c r="DG325" s="54"/>
      <c r="DH325" s="54"/>
      <c r="DI325" s="54"/>
      <c r="DJ325" s="54"/>
      <c r="DK325" s="54"/>
      <c r="DL325" s="54"/>
      <c r="DM325" s="54"/>
      <c r="DN325" s="54"/>
      <c r="DO325" s="54"/>
      <c r="DP325" s="54"/>
      <c r="DQ325" s="54"/>
      <c r="DR325" s="54"/>
      <c r="DS325" s="54"/>
      <c r="DT325" s="54"/>
      <c r="DU325" s="54"/>
      <c r="DV325" s="54"/>
      <c r="DW325" s="54"/>
      <c r="DX325" s="54"/>
      <c r="DY325" s="54"/>
      <c r="DZ325" s="54"/>
      <c r="EA325" s="54"/>
      <c r="EB325" s="54"/>
      <c r="EC325" s="54"/>
      <c r="ED325" s="54"/>
      <c r="EE325" s="54"/>
      <c r="EF325" s="54"/>
      <c r="EG325" s="54"/>
      <c r="EH325" s="54"/>
      <c r="EI325" s="54"/>
      <c r="EJ325" s="54"/>
      <c r="EK325" s="54"/>
      <c r="EL325" s="54"/>
      <c r="EM325" s="54"/>
      <c r="EN325" s="54"/>
      <c r="EO325" s="54"/>
      <c r="EP325" s="54"/>
      <c r="EQ325" s="54"/>
      <c r="ER325" s="54"/>
      <c r="ES325" s="54"/>
      <c r="ET325" s="54"/>
      <c r="EU325" s="54"/>
      <c r="EV325" s="54"/>
      <c r="EW325" s="54"/>
      <c r="EX325" s="54"/>
      <c r="EY325" s="54"/>
      <c r="EZ325" s="54"/>
      <c r="FA325" s="54"/>
      <c r="FB325" s="54"/>
      <c r="FC325" s="54"/>
      <c r="FD325" s="54"/>
      <c r="FE325" s="54"/>
      <c r="FF325" s="54"/>
      <c r="FG325" s="54"/>
      <c r="FH325" s="54"/>
      <c r="FI325" s="54"/>
      <c r="FJ325" s="54"/>
      <c r="FK325" s="54"/>
      <c r="FL325" s="54"/>
      <c r="FM325" s="54"/>
      <c r="FN325" s="54"/>
      <c r="FO325" s="54"/>
      <c r="FP325" s="54"/>
      <c r="FQ325" s="54"/>
      <c r="FR325" s="54"/>
      <c r="FS325" s="54"/>
      <c r="FT325" s="54"/>
      <c r="FU325" s="54"/>
      <c r="FV325" s="54"/>
      <c r="FW325" s="54"/>
      <c r="FX325" s="54"/>
      <c r="FY325" s="54"/>
      <c r="FZ325" s="54"/>
      <c r="GA325" s="54"/>
      <c r="GB325" s="54"/>
      <c r="GC325" s="54"/>
      <c r="GD325" s="54"/>
      <c r="GE325" s="54"/>
      <c r="GF325" s="54"/>
      <c r="GG325" s="54"/>
      <c r="GH325" s="54"/>
      <c r="GI325" s="54"/>
      <c r="GJ325" s="54"/>
      <c r="GK325" s="54"/>
      <c r="GL325" s="54"/>
      <c r="GM325" s="54"/>
      <c r="GN325" s="54"/>
    </row>
    <row r="326" spans="1:196">
      <c r="A326" s="209"/>
      <c r="B326" s="209"/>
      <c r="C326" s="209"/>
      <c r="D326" s="209"/>
      <c r="E326" s="209"/>
      <c r="F326" s="209"/>
      <c r="G326" s="209"/>
      <c r="H326" s="61"/>
      <c r="I326" s="69"/>
      <c r="J326" s="69"/>
      <c r="K326" s="214"/>
      <c r="L326" s="214"/>
      <c r="M326" s="214"/>
      <c r="N326" s="54"/>
      <c r="O326" s="54"/>
      <c r="P326" s="275"/>
      <c r="Q326" s="54"/>
      <c r="R326" s="54"/>
      <c r="S326" s="54"/>
      <c r="T326" s="54"/>
      <c r="U326" s="54"/>
      <c r="V326" s="54"/>
      <c r="W326" s="54"/>
      <c r="X326" s="54"/>
      <c r="Y326" s="54"/>
      <c r="Z326" s="54"/>
      <c r="AA326" s="54"/>
      <c r="AB326" s="54"/>
      <c r="AC326" s="54"/>
      <c r="AD326" s="54"/>
      <c r="AE326" s="54"/>
      <c r="AF326" s="54"/>
      <c r="AG326" s="54"/>
      <c r="AH326" s="54"/>
      <c r="AI326" s="54"/>
      <c r="AJ326" s="54"/>
      <c r="AK326" s="54"/>
      <c r="AL326" s="54"/>
      <c r="AM326" s="54"/>
      <c r="AN326" s="54"/>
      <c r="AO326" s="54"/>
      <c r="AP326" s="54"/>
      <c r="AQ326" s="54"/>
      <c r="AR326" s="54"/>
      <c r="AS326" s="54"/>
      <c r="AT326" s="54"/>
      <c r="AU326" s="54"/>
      <c r="AV326" s="54"/>
      <c r="AW326" s="54"/>
      <c r="AX326" s="54"/>
      <c r="AY326" s="54"/>
      <c r="AZ326" s="54"/>
      <c r="BA326" s="54"/>
      <c r="BB326" s="54"/>
      <c r="BC326" s="54"/>
      <c r="BD326" s="54"/>
      <c r="BE326" s="54"/>
      <c r="BF326" s="54"/>
      <c r="BG326" s="54"/>
      <c r="BH326" s="54"/>
      <c r="BI326" s="54"/>
      <c r="BJ326" s="54"/>
      <c r="BK326" s="54"/>
      <c r="BL326" s="54"/>
      <c r="BM326" s="54"/>
      <c r="BN326" s="54"/>
      <c r="BO326" s="54"/>
      <c r="BP326" s="54"/>
      <c r="BQ326" s="54"/>
      <c r="BR326" s="54"/>
      <c r="BS326" s="54"/>
      <c r="BT326" s="54"/>
      <c r="BU326" s="54"/>
      <c r="BV326" s="54"/>
      <c r="BW326" s="54"/>
      <c r="BX326" s="54"/>
      <c r="BY326" s="54"/>
      <c r="BZ326" s="54"/>
      <c r="CA326" s="54"/>
      <c r="CB326" s="54"/>
      <c r="CC326" s="54"/>
      <c r="CD326" s="54"/>
      <c r="CE326" s="54"/>
      <c r="CF326" s="54"/>
      <c r="CG326" s="54"/>
      <c r="CH326" s="54"/>
      <c r="CI326" s="54"/>
      <c r="CJ326" s="54"/>
      <c r="CK326" s="54"/>
      <c r="CL326" s="54"/>
      <c r="CM326" s="54"/>
      <c r="CN326" s="54"/>
      <c r="CO326" s="54"/>
      <c r="CP326" s="54"/>
      <c r="CQ326" s="54"/>
      <c r="CR326" s="54"/>
      <c r="CS326" s="54"/>
      <c r="CT326" s="54"/>
      <c r="CU326" s="54"/>
      <c r="CV326" s="54"/>
      <c r="CW326" s="54"/>
      <c r="CX326" s="54"/>
      <c r="CY326" s="54"/>
      <c r="CZ326" s="54"/>
      <c r="DA326" s="54"/>
      <c r="DB326" s="54"/>
      <c r="DC326" s="54"/>
      <c r="DD326" s="54"/>
      <c r="DE326" s="54"/>
      <c r="DF326" s="54"/>
      <c r="DG326" s="54"/>
      <c r="DH326" s="54"/>
      <c r="DI326" s="54"/>
      <c r="DJ326" s="54"/>
      <c r="DK326" s="54"/>
      <c r="DL326" s="54"/>
      <c r="DM326" s="54"/>
      <c r="DN326" s="54"/>
      <c r="DO326" s="54"/>
      <c r="DP326" s="54"/>
      <c r="DQ326" s="54"/>
      <c r="DR326" s="54"/>
      <c r="DS326" s="54"/>
      <c r="DT326" s="54"/>
      <c r="DU326" s="54"/>
      <c r="DV326" s="54"/>
      <c r="DW326" s="54"/>
      <c r="DX326" s="54"/>
      <c r="DY326" s="54"/>
      <c r="DZ326" s="54"/>
      <c r="EA326" s="54"/>
      <c r="EB326" s="54"/>
      <c r="EC326" s="54"/>
      <c r="ED326" s="54"/>
      <c r="EE326" s="54"/>
      <c r="EF326" s="54"/>
      <c r="EG326" s="54"/>
      <c r="EH326" s="54"/>
      <c r="EI326" s="54"/>
      <c r="EJ326" s="54"/>
      <c r="EK326" s="54"/>
      <c r="EL326" s="54"/>
      <c r="EM326" s="54"/>
      <c r="EN326" s="54"/>
      <c r="EO326" s="54"/>
      <c r="EP326" s="54"/>
      <c r="EQ326" s="54"/>
      <c r="ER326" s="54"/>
      <c r="ES326" s="54"/>
      <c r="ET326" s="54"/>
      <c r="EU326" s="54"/>
      <c r="EV326" s="54"/>
      <c r="EW326" s="54"/>
      <c r="EX326" s="54"/>
      <c r="EY326" s="54"/>
      <c r="EZ326" s="54"/>
      <c r="FA326" s="54"/>
      <c r="FB326" s="54"/>
      <c r="FC326" s="54"/>
      <c r="FD326" s="54"/>
      <c r="FE326" s="54"/>
      <c r="FF326" s="54"/>
      <c r="FG326" s="54"/>
      <c r="FH326" s="54"/>
      <c r="FI326" s="54"/>
      <c r="FJ326" s="54"/>
      <c r="FK326" s="54"/>
      <c r="FL326" s="54"/>
      <c r="FM326" s="54"/>
      <c r="FN326" s="54"/>
      <c r="FO326" s="54"/>
      <c r="FP326" s="54"/>
      <c r="FQ326" s="54"/>
      <c r="FR326" s="54"/>
      <c r="FS326" s="54"/>
      <c r="FT326" s="54"/>
      <c r="FU326" s="54"/>
      <c r="FV326" s="54"/>
      <c r="FW326" s="54"/>
      <c r="FX326" s="54"/>
      <c r="FY326" s="54"/>
      <c r="FZ326" s="54"/>
      <c r="GA326" s="54"/>
      <c r="GB326" s="54"/>
      <c r="GC326" s="54"/>
      <c r="GD326" s="54"/>
      <c r="GE326" s="54"/>
      <c r="GF326" s="54"/>
      <c r="GG326" s="54"/>
      <c r="GH326" s="54"/>
      <c r="GI326" s="54"/>
      <c r="GJ326" s="54"/>
      <c r="GK326" s="54"/>
      <c r="GL326" s="54"/>
      <c r="GM326" s="54"/>
      <c r="GN326" s="54"/>
    </row>
    <row r="327" spans="1:196">
      <c r="A327" s="209"/>
      <c r="B327" s="209"/>
      <c r="C327" s="209"/>
      <c r="D327" s="209"/>
      <c r="E327" s="209"/>
      <c r="F327" s="209"/>
      <c r="G327" s="209"/>
      <c r="H327" s="61"/>
      <c r="I327" s="69"/>
      <c r="J327" s="69"/>
      <c r="K327" s="214"/>
      <c r="L327" s="214"/>
      <c r="M327" s="214"/>
      <c r="N327" s="54"/>
      <c r="O327" s="54"/>
      <c r="P327" s="275"/>
      <c r="Q327" s="54"/>
      <c r="R327" s="54"/>
      <c r="S327" s="54"/>
      <c r="T327" s="54"/>
      <c r="U327" s="54"/>
      <c r="V327" s="54"/>
      <c r="W327" s="54"/>
      <c r="X327" s="54"/>
      <c r="Y327" s="54"/>
      <c r="Z327" s="54"/>
      <c r="AA327" s="54"/>
      <c r="AB327" s="54"/>
      <c r="AC327" s="54"/>
      <c r="AD327" s="54"/>
      <c r="AE327" s="54"/>
      <c r="AF327" s="54"/>
      <c r="AG327" s="54"/>
      <c r="AH327" s="54"/>
      <c r="AI327" s="54"/>
      <c r="AJ327" s="54"/>
      <c r="AK327" s="54"/>
      <c r="AL327" s="54"/>
      <c r="AM327" s="54"/>
      <c r="AN327" s="54"/>
      <c r="AO327" s="54"/>
      <c r="AP327" s="54"/>
      <c r="AQ327" s="54"/>
      <c r="AR327" s="54"/>
      <c r="AS327" s="54"/>
      <c r="AT327" s="54"/>
      <c r="AU327" s="54"/>
      <c r="AV327" s="54"/>
      <c r="AW327" s="54"/>
      <c r="AX327" s="54"/>
      <c r="AY327" s="54"/>
      <c r="AZ327" s="54"/>
      <c r="BA327" s="54"/>
      <c r="BB327" s="54"/>
      <c r="BC327" s="54"/>
      <c r="BD327" s="54"/>
      <c r="BE327" s="54"/>
      <c r="BF327" s="54"/>
      <c r="BG327" s="54"/>
      <c r="BH327" s="54"/>
      <c r="BI327" s="54"/>
      <c r="BJ327" s="54"/>
      <c r="BK327" s="54"/>
      <c r="BL327" s="54"/>
      <c r="BM327" s="54"/>
      <c r="BN327" s="54"/>
      <c r="BO327" s="54"/>
      <c r="BP327" s="54"/>
      <c r="BQ327" s="54"/>
      <c r="BR327" s="54"/>
      <c r="BS327" s="54"/>
      <c r="BT327" s="54"/>
      <c r="BU327" s="54"/>
      <c r="BV327" s="54"/>
      <c r="BW327" s="54"/>
      <c r="BX327" s="54"/>
      <c r="BY327" s="54"/>
      <c r="BZ327" s="54"/>
      <c r="CA327" s="54"/>
      <c r="CB327" s="54"/>
      <c r="CC327" s="54"/>
      <c r="CD327" s="54"/>
      <c r="CE327" s="54"/>
      <c r="CF327" s="54"/>
      <c r="CG327" s="54"/>
      <c r="CH327" s="54"/>
      <c r="CI327" s="54"/>
      <c r="CJ327" s="54"/>
      <c r="CK327" s="54"/>
      <c r="CL327" s="54"/>
      <c r="CM327" s="54"/>
      <c r="CN327" s="54"/>
      <c r="CO327" s="54"/>
      <c r="CP327" s="54"/>
      <c r="CQ327" s="54"/>
      <c r="CR327" s="54"/>
      <c r="CS327" s="54"/>
      <c r="CT327" s="54"/>
      <c r="CU327" s="54"/>
      <c r="CV327" s="54"/>
      <c r="CW327" s="54"/>
      <c r="CX327" s="54"/>
      <c r="CY327" s="54"/>
      <c r="CZ327" s="54"/>
      <c r="DA327" s="54"/>
      <c r="DB327" s="54"/>
      <c r="DC327" s="54"/>
      <c r="DD327" s="54"/>
      <c r="DE327" s="54"/>
      <c r="DF327" s="54"/>
      <c r="DG327" s="54"/>
      <c r="DH327" s="54"/>
      <c r="DI327" s="54"/>
      <c r="DJ327" s="54"/>
      <c r="DK327" s="54"/>
      <c r="DL327" s="54"/>
      <c r="DM327" s="54"/>
      <c r="DN327" s="54"/>
      <c r="DO327" s="54"/>
      <c r="DP327" s="54"/>
      <c r="DQ327" s="54"/>
      <c r="DR327" s="54"/>
      <c r="DS327" s="54"/>
      <c r="DT327" s="54"/>
      <c r="DU327" s="54"/>
      <c r="DV327" s="54"/>
      <c r="DW327" s="54"/>
      <c r="DX327" s="54"/>
      <c r="DY327" s="54"/>
      <c r="DZ327" s="54"/>
      <c r="EA327" s="54"/>
      <c r="EB327" s="54"/>
      <c r="EC327" s="54"/>
      <c r="ED327" s="54"/>
      <c r="EE327" s="54"/>
      <c r="EF327" s="54"/>
      <c r="EG327" s="54"/>
      <c r="EH327" s="54"/>
      <c r="EI327" s="54"/>
      <c r="EJ327" s="54"/>
      <c r="EK327" s="54"/>
      <c r="EL327" s="54"/>
      <c r="EM327" s="54"/>
      <c r="EN327" s="54"/>
      <c r="EO327" s="54"/>
      <c r="EP327" s="54"/>
      <c r="EQ327" s="54"/>
      <c r="ER327" s="54"/>
      <c r="ES327" s="54"/>
      <c r="ET327" s="54"/>
      <c r="EU327" s="54"/>
      <c r="EV327" s="54"/>
      <c r="EW327" s="54"/>
      <c r="EX327" s="54"/>
      <c r="EY327" s="54"/>
      <c r="EZ327" s="54"/>
      <c r="FA327" s="54"/>
      <c r="FB327" s="54"/>
      <c r="FC327" s="54"/>
      <c r="FD327" s="54"/>
      <c r="FE327" s="54"/>
      <c r="FF327" s="54"/>
      <c r="FG327" s="54"/>
      <c r="FH327" s="54"/>
      <c r="FI327" s="54"/>
      <c r="FJ327" s="54"/>
      <c r="FK327" s="54"/>
      <c r="FL327" s="54"/>
      <c r="FM327" s="54"/>
      <c r="FN327" s="54"/>
      <c r="FO327" s="54"/>
      <c r="FP327" s="54"/>
      <c r="FQ327" s="54"/>
      <c r="FR327" s="54"/>
      <c r="FS327" s="54"/>
      <c r="FT327" s="54"/>
      <c r="FU327" s="54"/>
      <c r="FV327" s="54"/>
      <c r="FW327" s="54"/>
      <c r="FX327" s="54"/>
      <c r="FY327" s="54"/>
      <c r="FZ327" s="54"/>
      <c r="GA327" s="54"/>
      <c r="GB327" s="54"/>
      <c r="GC327" s="54"/>
      <c r="GD327" s="54"/>
      <c r="GE327" s="54"/>
      <c r="GF327" s="54"/>
      <c r="GG327" s="54"/>
      <c r="GH327" s="54"/>
      <c r="GI327" s="54"/>
      <c r="GJ327" s="54"/>
      <c r="GK327" s="54"/>
      <c r="GL327" s="54"/>
      <c r="GM327" s="54"/>
      <c r="GN327" s="54"/>
    </row>
    <row r="328" spans="1:196">
      <c r="A328" s="209"/>
      <c r="B328" s="209"/>
      <c r="C328" s="209"/>
      <c r="D328" s="209"/>
      <c r="E328" s="209"/>
      <c r="F328" s="209"/>
      <c r="G328" s="209"/>
      <c r="H328" s="61"/>
      <c r="I328" s="69"/>
      <c r="J328" s="69"/>
      <c r="K328" s="214"/>
      <c r="L328" s="214"/>
      <c r="M328" s="214"/>
      <c r="N328" s="54"/>
      <c r="O328" s="54"/>
      <c r="P328" s="275"/>
      <c r="Q328" s="54"/>
      <c r="R328" s="54"/>
      <c r="S328" s="54"/>
      <c r="T328" s="54"/>
      <c r="U328" s="54"/>
      <c r="V328" s="54"/>
      <c r="W328" s="54"/>
      <c r="X328" s="54"/>
      <c r="Y328" s="54"/>
      <c r="Z328" s="54"/>
      <c r="AA328" s="54"/>
      <c r="AB328" s="54"/>
      <c r="AC328" s="54"/>
      <c r="AD328" s="54"/>
      <c r="AE328" s="54"/>
      <c r="AF328" s="54"/>
      <c r="AG328" s="54"/>
      <c r="AH328" s="54"/>
      <c r="AI328" s="54"/>
      <c r="AJ328" s="54"/>
      <c r="AK328" s="54"/>
      <c r="AL328" s="54"/>
      <c r="AM328" s="54"/>
      <c r="AN328" s="54"/>
      <c r="AO328" s="54"/>
      <c r="AP328" s="54"/>
      <c r="AQ328" s="54"/>
      <c r="AR328" s="54"/>
      <c r="AS328" s="54"/>
      <c r="AT328" s="54"/>
      <c r="AU328" s="54"/>
      <c r="AV328" s="54"/>
      <c r="AW328" s="54"/>
      <c r="AX328" s="54"/>
      <c r="AY328" s="54"/>
      <c r="AZ328" s="54"/>
      <c r="BA328" s="54"/>
      <c r="BB328" s="54"/>
      <c r="BC328" s="54"/>
      <c r="BD328" s="54"/>
      <c r="BE328" s="54"/>
      <c r="BF328" s="54"/>
      <c r="BG328" s="54"/>
      <c r="BH328" s="54"/>
      <c r="BI328" s="54"/>
      <c r="BJ328" s="54"/>
      <c r="BK328" s="54"/>
      <c r="BL328" s="54"/>
      <c r="BM328" s="54"/>
      <c r="BN328" s="54"/>
      <c r="BO328" s="54"/>
      <c r="BP328" s="54"/>
      <c r="BQ328" s="54"/>
      <c r="BR328" s="54"/>
      <c r="BS328" s="54"/>
      <c r="BT328" s="54"/>
      <c r="BU328" s="54"/>
      <c r="BV328" s="54"/>
      <c r="BW328" s="54"/>
      <c r="BX328" s="54"/>
      <c r="BY328" s="54"/>
      <c r="BZ328" s="54"/>
      <c r="CA328" s="54"/>
      <c r="CB328" s="54"/>
      <c r="CC328" s="54"/>
      <c r="CD328" s="54"/>
      <c r="CE328" s="54"/>
      <c r="CF328" s="54"/>
      <c r="CG328" s="54"/>
      <c r="CH328" s="54"/>
      <c r="CI328" s="54"/>
      <c r="CJ328" s="54"/>
      <c r="CK328" s="54"/>
      <c r="CL328" s="54"/>
      <c r="CM328" s="54"/>
      <c r="CN328" s="54"/>
      <c r="CO328" s="54"/>
      <c r="CP328" s="54"/>
      <c r="CQ328" s="54"/>
      <c r="CR328" s="54"/>
      <c r="CS328" s="54"/>
      <c r="CT328" s="54"/>
      <c r="CU328" s="54"/>
      <c r="CV328" s="54"/>
      <c r="CW328" s="54"/>
      <c r="CX328" s="54"/>
      <c r="CY328" s="54"/>
      <c r="CZ328" s="54"/>
      <c r="DA328" s="54"/>
      <c r="DB328" s="54"/>
      <c r="DC328" s="54"/>
      <c r="DD328" s="54"/>
      <c r="DE328" s="54"/>
      <c r="DF328" s="54"/>
      <c r="DG328" s="54"/>
      <c r="DH328" s="54"/>
      <c r="DI328" s="54"/>
      <c r="DJ328" s="54"/>
      <c r="DK328" s="54"/>
      <c r="DL328" s="54"/>
      <c r="DM328" s="54"/>
      <c r="DN328" s="54"/>
      <c r="DO328" s="54"/>
      <c r="DP328" s="54"/>
      <c r="DQ328" s="54"/>
      <c r="DR328" s="54"/>
      <c r="DS328" s="54"/>
      <c r="DT328" s="54"/>
      <c r="DU328" s="54"/>
      <c r="DV328" s="54"/>
      <c r="DW328" s="54"/>
      <c r="DX328" s="54"/>
      <c r="DY328" s="54"/>
      <c r="DZ328" s="54"/>
      <c r="EA328" s="54"/>
      <c r="EB328" s="54"/>
      <c r="EC328" s="54"/>
      <c r="ED328" s="54"/>
      <c r="EE328" s="54"/>
      <c r="EF328" s="54"/>
      <c r="EG328" s="54"/>
      <c r="EH328" s="54"/>
      <c r="EI328" s="54"/>
      <c r="EJ328" s="54"/>
      <c r="EK328" s="54"/>
      <c r="EL328" s="54"/>
      <c r="EM328" s="54"/>
      <c r="EN328" s="54"/>
      <c r="EO328" s="54"/>
      <c r="EP328" s="54"/>
      <c r="EQ328" s="54"/>
      <c r="ER328" s="54"/>
      <c r="ES328" s="54"/>
      <c r="ET328" s="54"/>
      <c r="EU328" s="54"/>
      <c r="EV328" s="54"/>
      <c r="EW328" s="54"/>
      <c r="EX328" s="54"/>
      <c r="EY328" s="54"/>
      <c r="EZ328" s="54"/>
      <c r="FA328" s="54"/>
      <c r="FB328" s="54"/>
      <c r="FC328" s="54"/>
      <c r="FD328" s="54"/>
      <c r="FE328" s="54"/>
      <c r="FF328" s="54"/>
      <c r="FG328" s="54"/>
      <c r="FH328" s="54"/>
      <c r="FI328" s="54"/>
      <c r="FJ328" s="54"/>
      <c r="FK328" s="54"/>
      <c r="FL328" s="54"/>
      <c r="FM328" s="54"/>
      <c r="FN328" s="54"/>
      <c r="FO328" s="54"/>
      <c r="FP328" s="54"/>
      <c r="FQ328" s="54"/>
      <c r="FR328" s="54"/>
      <c r="FS328" s="54"/>
      <c r="FT328" s="54"/>
      <c r="FU328" s="54"/>
      <c r="FV328" s="54"/>
      <c r="FW328" s="54"/>
      <c r="FX328" s="54"/>
      <c r="FY328" s="54"/>
      <c r="FZ328" s="54"/>
      <c r="GA328" s="54"/>
      <c r="GB328" s="54"/>
      <c r="GC328" s="54"/>
      <c r="GD328" s="54"/>
      <c r="GE328" s="54"/>
      <c r="GF328" s="54"/>
      <c r="GG328" s="54"/>
      <c r="GH328" s="54"/>
      <c r="GI328" s="54"/>
      <c r="GJ328" s="54"/>
      <c r="GK328" s="54"/>
      <c r="GL328" s="54"/>
      <c r="GM328" s="54"/>
      <c r="GN328" s="54"/>
    </row>
    <row r="329" spans="1:196">
      <c r="A329" s="209"/>
      <c r="B329" s="209"/>
      <c r="C329" s="209"/>
      <c r="D329" s="209"/>
      <c r="E329" s="209"/>
      <c r="F329" s="209"/>
      <c r="G329" s="209"/>
      <c r="H329" s="61"/>
      <c r="I329" s="69"/>
      <c r="J329" s="69"/>
      <c r="K329" s="214"/>
      <c r="L329" s="214"/>
      <c r="M329" s="214"/>
      <c r="N329" s="54"/>
      <c r="O329" s="54"/>
      <c r="P329" s="275"/>
      <c r="Q329" s="54"/>
      <c r="R329" s="54"/>
      <c r="S329" s="54"/>
      <c r="T329" s="54"/>
      <c r="U329" s="54"/>
      <c r="V329" s="54"/>
      <c r="W329" s="54"/>
      <c r="X329" s="54"/>
      <c r="Y329" s="54"/>
      <c r="Z329" s="54"/>
      <c r="AA329" s="54"/>
      <c r="AB329" s="54"/>
      <c r="AC329" s="54"/>
      <c r="AD329" s="54"/>
      <c r="AE329" s="54"/>
      <c r="AF329" s="54"/>
      <c r="AG329" s="54"/>
      <c r="AH329" s="54"/>
      <c r="AI329" s="54"/>
      <c r="AJ329" s="54"/>
      <c r="AK329" s="54"/>
      <c r="AL329" s="54"/>
      <c r="AM329" s="54"/>
      <c r="AN329" s="54"/>
      <c r="AO329" s="54"/>
      <c r="AP329" s="54"/>
      <c r="AQ329" s="54"/>
      <c r="AR329" s="54"/>
      <c r="AS329" s="54"/>
      <c r="AT329" s="54"/>
      <c r="AU329" s="54"/>
      <c r="AV329" s="54"/>
      <c r="AW329" s="54"/>
      <c r="AX329" s="54"/>
      <c r="AY329" s="54"/>
      <c r="AZ329" s="54"/>
      <c r="BA329" s="54"/>
      <c r="BB329" s="54"/>
      <c r="BC329" s="54"/>
      <c r="BD329" s="54"/>
      <c r="BE329" s="54"/>
      <c r="BF329" s="54"/>
      <c r="BG329" s="54"/>
      <c r="BH329" s="54"/>
      <c r="BI329" s="54"/>
      <c r="BJ329" s="54"/>
      <c r="BK329" s="54"/>
      <c r="BL329" s="54"/>
      <c r="BM329" s="54"/>
      <c r="BN329" s="54"/>
      <c r="BO329" s="54"/>
      <c r="BP329" s="54"/>
      <c r="BQ329" s="54"/>
      <c r="BR329" s="54"/>
      <c r="BS329" s="54"/>
      <c r="BT329" s="54"/>
      <c r="BU329" s="54"/>
      <c r="BV329" s="54"/>
      <c r="BW329" s="54"/>
      <c r="BX329" s="54"/>
      <c r="BY329" s="54"/>
      <c r="BZ329" s="54"/>
      <c r="CA329" s="54"/>
      <c r="CB329" s="54"/>
      <c r="CC329" s="54"/>
      <c r="CD329" s="54"/>
      <c r="CE329" s="54"/>
      <c r="CF329" s="54"/>
      <c r="CG329" s="54"/>
      <c r="CH329" s="54"/>
      <c r="CI329" s="54"/>
      <c r="CJ329" s="54"/>
      <c r="CK329" s="54"/>
      <c r="CL329" s="54"/>
      <c r="CM329" s="54"/>
      <c r="CN329" s="54"/>
      <c r="CO329" s="54"/>
      <c r="CP329" s="54"/>
      <c r="CQ329" s="54"/>
      <c r="CR329" s="54"/>
      <c r="CS329" s="54"/>
      <c r="CT329" s="54"/>
      <c r="CU329" s="54"/>
      <c r="CV329" s="54"/>
      <c r="CW329" s="54"/>
      <c r="CX329" s="54"/>
      <c r="CY329" s="54"/>
      <c r="CZ329" s="54"/>
      <c r="DA329" s="54"/>
      <c r="DB329" s="54"/>
      <c r="DC329" s="54"/>
      <c r="DD329" s="54"/>
      <c r="DE329" s="54"/>
      <c r="DF329" s="54"/>
      <c r="DG329" s="54"/>
      <c r="DH329" s="54"/>
      <c r="DI329" s="54"/>
      <c r="DJ329" s="54"/>
      <c r="DK329" s="54"/>
      <c r="DL329" s="54"/>
      <c r="DM329" s="54"/>
      <c r="DN329" s="54"/>
      <c r="DO329" s="54"/>
      <c r="DP329" s="54"/>
      <c r="DQ329" s="54"/>
      <c r="DR329" s="54"/>
      <c r="DS329" s="54"/>
      <c r="DT329" s="54"/>
      <c r="DU329" s="54"/>
      <c r="DV329" s="54"/>
      <c r="DW329" s="54"/>
      <c r="DX329" s="54"/>
      <c r="DY329" s="54"/>
      <c r="DZ329" s="54"/>
      <c r="EA329" s="54"/>
      <c r="EB329" s="54"/>
      <c r="EC329" s="54"/>
      <c r="ED329" s="54"/>
      <c r="EE329" s="54"/>
      <c r="EF329" s="54"/>
      <c r="EG329" s="54"/>
      <c r="EH329" s="54"/>
      <c r="EI329" s="54"/>
      <c r="EJ329" s="54"/>
      <c r="EK329" s="54"/>
      <c r="EL329" s="54"/>
      <c r="EM329" s="54"/>
      <c r="EN329" s="54"/>
      <c r="EO329" s="54"/>
      <c r="EP329" s="54"/>
      <c r="EQ329" s="54"/>
      <c r="ER329" s="54"/>
      <c r="ES329" s="54"/>
      <c r="ET329" s="54"/>
      <c r="EU329" s="54"/>
      <c r="EV329" s="54"/>
      <c r="EW329" s="54"/>
      <c r="EX329" s="54"/>
      <c r="EY329" s="54"/>
      <c r="EZ329" s="54"/>
      <c r="FA329" s="54"/>
      <c r="FB329" s="54"/>
      <c r="FC329" s="54"/>
      <c r="FD329" s="54"/>
      <c r="FE329" s="54"/>
      <c r="FF329" s="54"/>
      <c r="FG329" s="54"/>
      <c r="FH329" s="54"/>
      <c r="FI329" s="54"/>
      <c r="FJ329" s="54"/>
      <c r="FK329" s="54"/>
      <c r="FL329" s="54"/>
      <c r="FM329" s="54"/>
      <c r="FN329" s="54"/>
      <c r="FO329" s="54"/>
      <c r="FP329" s="54"/>
      <c r="FQ329" s="54"/>
      <c r="FR329" s="54"/>
      <c r="FS329" s="54"/>
      <c r="FT329" s="54"/>
      <c r="FU329" s="54"/>
      <c r="FV329" s="54"/>
      <c r="FW329" s="54"/>
      <c r="FX329" s="54"/>
      <c r="FY329" s="54"/>
      <c r="FZ329" s="54"/>
      <c r="GA329" s="54"/>
      <c r="GB329" s="54"/>
      <c r="GC329" s="54"/>
      <c r="GD329" s="54"/>
      <c r="GE329" s="54"/>
      <c r="GF329" s="54"/>
      <c r="GG329" s="54"/>
      <c r="GH329" s="54"/>
      <c r="GI329" s="54"/>
      <c r="GJ329" s="54"/>
      <c r="GK329" s="54"/>
      <c r="GL329" s="54"/>
      <c r="GM329" s="54"/>
      <c r="GN329" s="54"/>
    </row>
    <row r="330" spans="1:196">
      <c r="A330" s="209"/>
      <c r="B330" s="209"/>
      <c r="C330" s="209"/>
      <c r="D330" s="209"/>
      <c r="E330" s="209"/>
      <c r="F330" s="209"/>
      <c r="G330" s="209"/>
      <c r="H330" s="61"/>
      <c r="I330" s="69"/>
      <c r="J330" s="69"/>
      <c r="K330" s="214"/>
      <c r="L330" s="214"/>
      <c r="M330" s="214"/>
      <c r="N330" s="54"/>
      <c r="O330" s="54"/>
      <c r="P330" s="275"/>
      <c r="Q330" s="54"/>
      <c r="R330" s="54"/>
      <c r="S330" s="54"/>
      <c r="T330" s="54"/>
      <c r="U330" s="54"/>
      <c r="V330" s="54"/>
      <c r="W330" s="54"/>
      <c r="X330" s="54"/>
      <c r="Y330" s="54"/>
      <c r="Z330" s="54"/>
      <c r="AA330" s="54"/>
      <c r="AB330" s="54"/>
      <c r="AC330" s="54"/>
      <c r="AD330" s="54"/>
      <c r="AE330" s="54"/>
      <c r="AF330" s="54"/>
      <c r="AG330" s="54"/>
      <c r="AH330" s="54"/>
      <c r="AI330" s="54"/>
      <c r="AJ330" s="54"/>
      <c r="AK330" s="54"/>
      <c r="AL330" s="54"/>
      <c r="AM330" s="54"/>
      <c r="AN330" s="54"/>
      <c r="AO330" s="54"/>
      <c r="AP330" s="54"/>
      <c r="AQ330" s="54"/>
      <c r="AR330" s="54"/>
      <c r="AS330" s="54"/>
      <c r="AT330" s="54"/>
      <c r="AU330" s="54"/>
      <c r="AV330" s="54"/>
      <c r="AW330" s="54"/>
      <c r="AX330" s="54"/>
      <c r="AY330" s="54"/>
      <c r="AZ330" s="54"/>
      <c r="BA330" s="54"/>
      <c r="BB330" s="54"/>
      <c r="BC330" s="54"/>
      <c r="BD330" s="54"/>
      <c r="BE330" s="54"/>
      <c r="BF330" s="54"/>
      <c r="BG330" s="54"/>
      <c r="BH330" s="54"/>
      <c r="BI330" s="54"/>
      <c r="BJ330" s="54"/>
      <c r="BK330" s="54"/>
      <c r="BL330" s="54"/>
      <c r="BM330" s="54"/>
      <c r="BN330" s="54"/>
      <c r="BO330" s="54"/>
      <c r="BP330" s="54"/>
      <c r="BQ330" s="54"/>
      <c r="BR330" s="54"/>
      <c r="BS330" s="54"/>
      <c r="BT330" s="54"/>
      <c r="BU330" s="54"/>
      <c r="BV330" s="54"/>
      <c r="BW330" s="54"/>
      <c r="BX330" s="54"/>
      <c r="BY330" s="54"/>
      <c r="BZ330" s="54"/>
      <c r="CA330" s="54"/>
      <c r="CB330" s="54"/>
      <c r="CC330" s="54"/>
      <c r="CD330" s="54"/>
      <c r="CE330" s="54"/>
      <c r="CF330" s="54"/>
      <c r="CG330" s="54"/>
      <c r="CH330" s="54"/>
      <c r="CI330" s="54"/>
      <c r="CJ330" s="54"/>
      <c r="CK330" s="54"/>
      <c r="CL330" s="54"/>
      <c r="CM330" s="54"/>
      <c r="CN330" s="54"/>
      <c r="CO330" s="54"/>
      <c r="CP330" s="54"/>
      <c r="CQ330" s="54"/>
      <c r="CR330" s="54"/>
      <c r="CS330" s="54"/>
      <c r="CT330" s="54"/>
      <c r="CU330" s="54"/>
      <c r="CV330" s="54"/>
      <c r="CW330" s="54"/>
      <c r="CX330" s="54"/>
      <c r="CY330" s="54"/>
      <c r="CZ330" s="54"/>
      <c r="DA330" s="54"/>
      <c r="DB330" s="54"/>
      <c r="DC330" s="54"/>
      <c r="DD330" s="54"/>
      <c r="DE330" s="54"/>
      <c r="DF330" s="54"/>
      <c r="DG330" s="54"/>
      <c r="DH330" s="54"/>
      <c r="DI330" s="54"/>
      <c r="DJ330" s="54"/>
      <c r="DK330" s="54"/>
      <c r="DL330" s="54"/>
      <c r="DM330" s="54"/>
      <c r="DN330" s="54"/>
      <c r="DO330" s="54"/>
      <c r="DP330" s="54"/>
      <c r="DQ330" s="54"/>
      <c r="DR330" s="54"/>
      <c r="DS330" s="54"/>
      <c r="DT330" s="54"/>
      <c r="DU330" s="54"/>
      <c r="DV330" s="54"/>
      <c r="DW330" s="54"/>
      <c r="DX330" s="54"/>
      <c r="DY330" s="54"/>
      <c r="DZ330" s="54"/>
      <c r="EA330" s="54"/>
      <c r="EB330" s="54"/>
      <c r="EC330" s="54"/>
      <c r="ED330" s="54"/>
      <c r="EE330" s="54"/>
      <c r="EF330" s="54"/>
      <c r="EG330" s="54"/>
      <c r="EH330" s="54"/>
      <c r="EI330" s="54"/>
      <c r="EJ330" s="54"/>
      <c r="EK330" s="54"/>
      <c r="EL330" s="54"/>
      <c r="EM330" s="54"/>
      <c r="EN330" s="54"/>
      <c r="EO330" s="54"/>
      <c r="EP330" s="54"/>
      <c r="EQ330" s="54"/>
      <c r="ER330" s="54"/>
      <c r="ES330" s="54"/>
      <c r="ET330" s="54"/>
      <c r="EU330" s="54"/>
      <c r="EV330" s="54"/>
      <c r="EW330" s="54"/>
      <c r="EX330" s="54"/>
      <c r="EY330" s="54"/>
      <c r="EZ330" s="54"/>
      <c r="FA330" s="54"/>
      <c r="FB330" s="54"/>
      <c r="FC330" s="54"/>
      <c r="FD330" s="54"/>
      <c r="FE330" s="54"/>
      <c r="FF330" s="54"/>
      <c r="FG330" s="54"/>
      <c r="FH330" s="54"/>
      <c r="FI330" s="54"/>
      <c r="FJ330" s="54"/>
      <c r="FK330" s="54"/>
      <c r="FL330" s="54"/>
      <c r="FM330" s="54"/>
      <c r="FN330" s="54"/>
      <c r="FO330" s="54"/>
      <c r="FP330" s="54"/>
      <c r="FQ330" s="54"/>
      <c r="FR330" s="54"/>
      <c r="FS330" s="54"/>
      <c r="FT330" s="54"/>
      <c r="FU330" s="54"/>
      <c r="FV330" s="54"/>
      <c r="FW330" s="54"/>
      <c r="FX330" s="54"/>
      <c r="FY330" s="54"/>
      <c r="FZ330" s="54"/>
      <c r="GA330" s="54"/>
      <c r="GB330" s="54"/>
      <c r="GC330" s="54"/>
      <c r="GD330" s="54"/>
      <c r="GE330" s="54"/>
      <c r="GF330" s="54"/>
      <c r="GG330" s="54"/>
      <c r="GH330" s="54"/>
      <c r="GI330" s="54"/>
      <c r="GJ330" s="54"/>
      <c r="GK330" s="54"/>
      <c r="GL330" s="54"/>
      <c r="GM330" s="54"/>
      <c r="GN330" s="54"/>
    </row>
    <row r="331" spans="1:196">
      <c r="A331" s="209"/>
      <c r="B331" s="209"/>
      <c r="C331" s="209"/>
      <c r="D331" s="209"/>
      <c r="E331" s="209"/>
      <c r="F331" s="209"/>
      <c r="G331" s="209"/>
      <c r="H331" s="61"/>
      <c r="I331" s="69"/>
      <c r="J331" s="69"/>
      <c r="K331" s="214"/>
      <c r="L331" s="214"/>
      <c r="M331" s="214"/>
      <c r="N331" s="54"/>
      <c r="O331" s="54"/>
      <c r="P331" s="275"/>
      <c r="Q331" s="54"/>
      <c r="R331" s="54"/>
      <c r="S331" s="54"/>
      <c r="T331" s="54"/>
      <c r="U331" s="54"/>
      <c r="V331" s="54"/>
      <c r="W331" s="54"/>
      <c r="X331" s="54"/>
      <c r="Y331" s="54"/>
      <c r="Z331" s="54"/>
      <c r="AA331" s="54"/>
      <c r="AB331" s="54"/>
      <c r="AC331" s="54"/>
      <c r="AD331" s="54"/>
      <c r="AE331" s="54"/>
      <c r="AF331" s="54"/>
      <c r="AG331" s="54"/>
      <c r="AH331" s="54"/>
      <c r="AI331" s="54"/>
      <c r="AJ331" s="54"/>
      <c r="AK331" s="54"/>
      <c r="AL331" s="54"/>
      <c r="AM331" s="54"/>
      <c r="AN331" s="54"/>
      <c r="AO331" s="54"/>
      <c r="AP331" s="54"/>
      <c r="AQ331" s="54"/>
      <c r="AR331" s="54"/>
      <c r="AS331" s="54"/>
      <c r="AT331" s="54"/>
      <c r="AU331" s="54"/>
      <c r="AV331" s="54"/>
      <c r="AW331" s="54"/>
      <c r="AX331" s="54"/>
      <c r="AY331" s="54"/>
      <c r="AZ331" s="54"/>
      <c r="BA331" s="54"/>
      <c r="BB331" s="54"/>
      <c r="BC331" s="54"/>
      <c r="BD331" s="54"/>
      <c r="BE331" s="54"/>
      <c r="BF331" s="54"/>
      <c r="BG331" s="54"/>
      <c r="BH331" s="54"/>
      <c r="BI331" s="54"/>
      <c r="BJ331" s="54"/>
      <c r="BK331" s="54"/>
      <c r="BL331" s="54"/>
      <c r="BM331" s="54"/>
      <c r="BN331" s="54"/>
      <c r="BO331" s="54"/>
      <c r="BP331" s="54"/>
      <c r="BQ331" s="54"/>
      <c r="BR331" s="54"/>
      <c r="BS331" s="54"/>
      <c r="BT331" s="54"/>
      <c r="BU331" s="54"/>
      <c r="BV331" s="54"/>
      <c r="BW331" s="54"/>
      <c r="BX331" s="54"/>
      <c r="BY331" s="54"/>
      <c r="BZ331" s="54"/>
      <c r="CA331" s="54"/>
      <c r="CB331" s="54"/>
      <c r="CC331" s="54"/>
      <c r="CD331" s="54"/>
      <c r="CE331" s="54"/>
      <c r="CF331" s="54"/>
      <c r="CG331" s="54"/>
      <c r="CH331" s="54"/>
      <c r="CI331" s="54"/>
      <c r="CJ331" s="54"/>
      <c r="CK331" s="54"/>
      <c r="CL331" s="54"/>
      <c r="CM331" s="54"/>
      <c r="CN331" s="54"/>
      <c r="CO331" s="54"/>
      <c r="CP331" s="54"/>
      <c r="CQ331" s="54"/>
      <c r="CR331" s="54"/>
      <c r="CS331" s="54"/>
      <c r="CT331" s="54"/>
      <c r="CU331" s="54"/>
      <c r="CV331" s="54"/>
      <c r="CW331" s="54"/>
      <c r="CX331" s="54"/>
      <c r="CY331" s="54"/>
      <c r="CZ331" s="54"/>
      <c r="DA331" s="54"/>
      <c r="DB331" s="54"/>
      <c r="DC331" s="54"/>
      <c r="DD331" s="54"/>
      <c r="DE331" s="54"/>
      <c r="DF331" s="54"/>
      <c r="DG331" s="54"/>
      <c r="DH331" s="54"/>
      <c r="DI331" s="54"/>
      <c r="DJ331" s="54"/>
      <c r="DK331" s="54"/>
      <c r="DL331" s="54"/>
      <c r="DM331" s="54"/>
      <c r="DN331" s="54"/>
      <c r="DO331" s="54"/>
      <c r="DP331" s="54"/>
      <c r="DQ331" s="54"/>
      <c r="DR331" s="54"/>
      <c r="DS331" s="54"/>
      <c r="DT331" s="54"/>
      <c r="DU331" s="54"/>
      <c r="DV331" s="54"/>
      <c r="DW331" s="54"/>
      <c r="DX331" s="54"/>
      <c r="DY331" s="54"/>
      <c r="DZ331" s="54"/>
      <c r="EA331" s="54"/>
      <c r="EB331" s="54"/>
      <c r="EC331" s="54"/>
      <c r="ED331" s="54"/>
      <c r="EE331" s="54"/>
      <c r="EF331" s="54"/>
      <c r="EG331" s="54"/>
      <c r="EH331" s="54"/>
      <c r="EI331" s="54"/>
      <c r="EJ331" s="54"/>
      <c r="EK331" s="54"/>
      <c r="EL331" s="54"/>
      <c r="EM331" s="54"/>
      <c r="EN331" s="54"/>
      <c r="EO331" s="54"/>
      <c r="EP331" s="54"/>
      <c r="EQ331" s="54"/>
      <c r="ER331" s="54"/>
      <c r="ES331" s="54"/>
      <c r="ET331" s="54"/>
      <c r="EU331" s="54"/>
      <c r="EV331" s="54"/>
      <c r="EW331" s="54"/>
      <c r="EX331" s="54"/>
      <c r="EY331" s="54"/>
      <c r="EZ331" s="54"/>
      <c r="FA331" s="54"/>
      <c r="FB331" s="54"/>
      <c r="FC331" s="54"/>
      <c r="FD331" s="54"/>
      <c r="FE331" s="54"/>
      <c r="FF331" s="54"/>
      <c r="FG331" s="54"/>
      <c r="FH331" s="54"/>
      <c r="FI331" s="54"/>
      <c r="FJ331" s="54"/>
      <c r="FK331" s="54"/>
      <c r="FL331" s="54"/>
      <c r="FM331" s="54"/>
      <c r="FN331" s="54"/>
      <c r="FO331" s="54"/>
      <c r="FP331" s="54"/>
      <c r="FQ331" s="54"/>
      <c r="FR331" s="54"/>
      <c r="FS331" s="54"/>
      <c r="FT331" s="54"/>
      <c r="FU331" s="54"/>
      <c r="FV331" s="54"/>
      <c r="FW331" s="54"/>
      <c r="FX331" s="54"/>
      <c r="FY331" s="54"/>
      <c r="FZ331" s="54"/>
      <c r="GA331" s="54"/>
      <c r="GB331" s="54"/>
      <c r="GC331" s="54"/>
      <c r="GD331" s="54"/>
      <c r="GE331" s="54"/>
      <c r="GF331" s="54"/>
      <c r="GG331" s="54"/>
      <c r="GH331" s="54"/>
      <c r="GI331" s="54"/>
      <c r="GJ331" s="54"/>
      <c r="GK331" s="54"/>
      <c r="GL331" s="54"/>
      <c r="GM331" s="54"/>
      <c r="GN331" s="54"/>
    </row>
    <row r="332" spans="1:196">
      <c r="A332" s="209"/>
      <c r="B332" s="209"/>
      <c r="C332" s="209"/>
      <c r="D332" s="209"/>
      <c r="E332" s="209"/>
      <c r="F332" s="209"/>
      <c r="G332" s="209"/>
      <c r="H332" s="61"/>
      <c r="I332" s="69"/>
      <c r="J332" s="69"/>
      <c r="K332" s="214"/>
      <c r="L332" s="214"/>
      <c r="M332" s="214"/>
      <c r="N332" s="54"/>
      <c r="O332" s="54"/>
      <c r="P332" s="275"/>
      <c r="Q332" s="54"/>
      <c r="R332" s="54"/>
      <c r="S332" s="54"/>
      <c r="T332" s="54"/>
      <c r="U332" s="54"/>
      <c r="V332" s="54"/>
      <c r="W332" s="54"/>
      <c r="X332" s="54"/>
      <c r="Y332" s="54"/>
      <c r="Z332" s="54"/>
      <c r="AA332" s="54"/>
      <c r="AB332" s="54"/>
      <c r="AC332" s="54"/>
      <c r="AD332" s="54"/>
      <c r="AE332" s="54"/>
      <c r="AF332" s="54"/>
      <c r="AG332" s="54"/>
      <c r="AH332" s="54"/>
      <c r="AI332" s="54"/>
      <c r="AJ332" s="54"/>
      <c r="AK332" s="54"/>
      <c r="AL332" s="54"/>
      <c r="AM332" s="54"/>
      <c r="AN332" s="54"/>
      <c r="AO332" s="54"/>
      <c r="AP332" s="54"/>
      <c r="AQ332" s="54"/>
      <c r="AR332" s="54"/>
      <c r="AS332" s="54"/>
      <c r="AT332" s="54"/>
      <c r="AU332" s="54"/>
      <c r="AV332" s="54"/>
      <c r="AW332" s="54"/>
      <c r="AX332" s="54"/>
      <c r="AY332" s="54"/>
      <c r="AZ332" s="54"/>
      <c r="BA332" s="54"/>
      <c r="BB332" s="54"/>
      <c r="BC332" s="54"/>
      <c r="BD332" s="54"/>
      <c r="BE332" s="54"/>
      <c r="BF332" s="54"/>
      <c r="BG332" s="54"/>
      <c r="BH332" s="54"/>
      <c r="BI332" s="54"/>
      <c r="BJ332" s="54"/>
      <c r="BK332" s="54"/>
      <c r="BL332" s="54"/>
      <c r="BM332" s="54"/>
      <c r="BN332" s="54"/>
      <c r="BO332" s="54"/>
      <c r="BP332" s="54"/>
      <c r="BQ332" s="54"/>
      <c r="BR332" s="54"/>
      <c r="BS332" s="54"/>
      <c r="BT332" s="54"/>
      <c r="BU332" s="54"/>
      <c r="BV332" s="54"/>
      <c r="BW332" s="54"/>
      <c r="BX332" s="54"/>
      <c r="BY332" s="54"/>
      <c r="BZ332" s="54"/>
      <c r="CA332" s="54"/>
      <c r="CB332" s="54"/>
      <c r="CC332" s="54"/>
      <c r="CD332" s="54"/>
      <c r="CE332" s="54"/>
      <c r="CF332" s="54"/>
      <c r="CG332" s="54"/>
      <c r="CH332" s="54"/>
      <c r="CI332" s="54"/>
      <c r="CJ332" s="54"/>
      <c r="CK332" s="54"/>
      <c r="CL332" s="54"/>
      <c r="CM332" s="54"/>
      <c r="CN332" s="54"/>
      <c r="CO332" s="54"/>
      <c r="CP332" s="54"/>
      <c r="CQ332" s="54"/>
      <c r="CR332" s="54"/>
      <c r="CS332" s="54"/>
      <c r="CT332" s="54"/>
      <c r="CU332" s="54"/>
      <c r="CV332" s="54"/>
      <c r="CW332" s="54"/>
      <c r="CX332" s="54"/>
      <c r="CY332" s="54"/>
      <c r="CZ332" s="54"/>
      <c r="DA332" s="54"/>
      <c r="DB332" s="54"/>
      <c r="DC332" s="54"/>
      <c r="DD332" s="54"/>
      <c r="DE332" s="54"/>
      <c r="DF332" s="54"/>
      <c r="DG332" s="54"/>
      <c r="DH332" s="54"/>
      <c r="DI332" s="54"/>
      <c r="DJ332" s="54"/>
      <c r="DK332" s="54"/>
      <c r="DL332" s="54"/>
      <c r="DM332" s="54"/>
      <c r="DN332" s="54"/>
      <c r="DO332" s="54"/>
      <c r="DP332" s="54"/>
      <c r="DQ332" s="54"/>
      <c r="DR332" s="54"/>
      <c r="DS332" s="54"/>
      <c r="DT332" s="54"/>
      <c r="DU332" s="54"/>
      <c r="DV332" s="54"/>
      <c r="DW332" s="54"/>
      <c r="DX332" s="54"/>
      <c r="DY332" s="54"/>
      <c r="DZ332" s="54"/>
      <c r="EA332" s="54"/>
      <c r="EB332" s="54"/>
      <c r="EC332" s="54"/>
      <c r="ED332" s="54"/>
      <c r="EE332" s="54"/>
      <c r="EF332" s="54"/>
      <c r="EG332" s="54"/>
      <c r="EH332" s="54"/>
      <c r="EI332" s="54"/>
      <c r="EJ332" s="54"/>
      <c r="EK332" s="54"/>
      <c r="EL332" s="54"/>
      <c r="EM332" s="54"/>
      <c r="EN332" s="54"/>
      <c r="EO332" s="54"/>
      <c r="EP332" s="54"/>
      <c r="EQ332" s="54"/>
      <c r="ER332" s="54"/>
      <c r="ES332" s="54"/>
      <c r="ET332" s="54"/>
      <c r="EU332" s="54"/>
      <c r="EV332" s="54"/>
      <c r="EW332" s="54"/>
      <c r="EX332" s="54"/>
      <c r="EY332" s="54"/>
      <c r="EZ332" s="54"/>
      <c r="FA332" s="54"/>
      <c r="FB332" s="54"/>
      <c r="FC332" s="54"/>
      <c r="FD332" s="54"/>
      <c r="FE332" s="54"/>
      <c r="FF332" s="54"/>
      <c r="FG332" s="54"/>
      <c r="FH332" s="54"/>
      <c r="FI332" s="54"/>
      <c r="FJ332" s="54"/>
      <c r="FK332" s="54"/>
      <c r="FL332" s="54"/>
      <c r="FM332" s="54"/>
      <c r="FN332" s="54"/>
      <c r="FO332" s="54"/>
      <c r="FP332" s="54"/>
      <c r="FQ332" s="54"/>
      <c r="FR332" s="54"/>
      <c r="FS332" s="54"/>
      <c r="FT332" s="54"/>
      <c r="FU332" s="54"/>
      <c r="FV332" s="54"/>
      <c r="FW332" s="54"/>
      <c r="FX332" s="54"/>
      <c r="FY332" s="54"/>
      <c r="FZ332" s="54"/>
      <c r="GA332" s="54"/>
      <c r="GB332" s="54"/>
      <c r="GC332" s="54"/>
      <c r="GD332" s="54"/>
      <c r="GE332" s="54"/>
      <c r="GF332" s="54"/>
      <c r="GG332" s="54"/>
      <c r="GH332" s="54"/>
      <c r="GI332" s="54"/>
      <c r="GJ332" s="54"/>
      <c r="GK332" s="54"/>
      <c r="GL332" s="54"/>
      <c r="GM332" s="54"/>
      <c r="GN332" s="54"/>
    </row>
    <row r="333" spans="1:196">
      <c r="A333" s="209"/>
      <c r="B333" s="209"/>
      <c r="C333" s="209"/>
      <c r="D333" s="209"/>
      <c r="E333" s="209"/>
      <c r="F333" s="209"/>
      <c r="G333" s="209"/>
      <c r="H333" s="61"/>
      <c r="I333" s="69"/>
      <c r="J333" s="69"/>
      <c r="K333" s="214"/>
      <c r="L333" s="214"/>
      <c r="M333" s="214"/>
      <c r="N333" s="54"/>
      <c r="O333" s="54"/>
      <c r="P333" s="275"/>
      <c r="Q333" s="54"/>
      <c r="R333" s="54"/>
      <c r="S333" s="54"/>
      <c r="T333" s="54"/>
      <c r="U333" s="54"/>
      <c r="V333" s="54"/>
      <c r="W333" s="54"/>
      <c r="X333" s="54"/>
      <c r="Y333" s="54"/>
      <c r="Z333" s="54"/>
      <c r="AA333" s="54"/>
      <c r="AB333" s="54"/>
      <c r="AC333" s="54"/>
      <c r="AD333" s="54"/>
      <c r="AE333" s="54"/>
      <c r="AF333" s="54"/>
      <c r="AG333" s="54"/>
      <c r="AH333" s="54"/>
      <c r="AI333" s="54"/>
      <c r="AJ333" s="54"/>
      <c r="AK333" s="54"/>
      <c r="AL333" s="54"/>
      <c r="AM333" s="54"/>
      <c r="AN333" s="54"/>
      <c r="AO333" s="54"/>
      <c r="AP333" s="54"/>
      <c r="AQ333" s="54"/>
      <c r="AR333" s="54"/>
      <c r="AS333" s="54"/>
      <c r="AT333" s="54"/>
      <c r="AU333" s="54"/>
      <c r="AV333" s="54"/>
      <c r="AW333" s="54"/>
      <c r="AX333" s="54"/>
      <c r="AY333" s="54"/>
      <c r="AZ333" s="54"/>
      <c r="BA333" s="54"/>
      <c r="BB333" s="54"/>
      <c r="BC333" s="54"/>
      <c r="BD333" s="54"/>
      <c r="BE333" s="54"/>
      <c r="BF333" s="54"/>
      <c r="BG333" s="54"/>
      <c r="BH333" s="54"/>
      <c r="BI333" s="54"/>
      <c r="BJ333" s="54"/>
      <c r="BK333" s="54"/>
      <c r="BL333" s="54"/>
      <c r="BM333" s="54"/>
      <c r="BN333" s="54"/>
      <c r="BO333" s="54"/>
      <c r="BP333" s="54"/>
      <c r="BQ333" s="54"/>
      <c r="BR333" s="54"/>
      <c r="BS333" s="54"/>
      <c r="BT333" s="54"/>
      <c r="BU333" s="54"/>
      <c r="BV333" s="54"/>
      <c r="BW333" s="54"/>
      <c r="BX333" s="54"/>
      <c r="BY333" s="54"/>
      <c r="BZ333" s="54"/>
      <c r="CA333" s="54"/>
      <c r="CB333" s="54"/>
      <c r="CC333" s="54"/>
      <c r="CD333" s="54"/>
      <c r="CE333" s="54"/>
      <c r="CF333" s="54"/>
      <c r="CG333" s="54"/>
      <c r="CH333" s="54"/>
      <c r="CI333" s="54"/>
      <c r="CJ333" s="54"/>
      <c r="CK333" s="54"/>
      <c r="CL333" s="54"/>
      <c r="CM333" s="54"/>
      <c r="CN333" s="54"/>
      <c r="CO333" s="54"/>
      <c r="CP333" s="54"/>
      <c r="CQ333" s="54"/>
      <c r="CR333" s="54"/>
      <c r="CS333" s="54"/>
      <c r="CT333" s="54"/>
      <c r="CU333" s="54"/>
      <c r="CV333" s="54"/>
      <c r="CW333" s="54"/>
      <c r="CX333" s="54"/>
      <c r="CY333" s="54"/>
      <c r="CZ333" s="54"/>
      <c r="DA333" s="54"/>
      <c r="DB333" s="54"/>
      <c r="DC333" s="54"/>
      <c r="DD333" s="54"/>
      <c r="DE333" s="54"/>
      <c r="DF333" s="54"/>
      <c r="DG333" s="54"/>
      <c r="DH333" s="54"/>
      <c r="DI333" s="54"/>
      <c r="DJ333" s="54"/>
      <c r="DK333" s="54"/>
      <c r="DL333" s="54"/>
      <c r="DM333" s="54"/>
      <c r="DN333" s="54"/>
      <c r="DO333" s="54"/>
      <c r="DP333" s="54"/>
      <c r="DQ333" s="54"/>
      <c r="DR333" s="54"/>
      <c r="DS333" s="54"/>
      <c r="DT333" s="54"/>
      <c r="DU333" s="54"/>
      <c r="DV333" s="54"/>
      <c r="DW333" s="54"/>
      <c r="DX333" s="54"/>
      <c r="DY333" s="54"/>
      <c r="DZ333" s="54"/>
      <c r="EA333" s="54"/>
      <c r="EB333" s="54"/>
      <c r="EC333" s="54"/>
      <c r="ED333" s="54"/>
      <c r="EE333" s="54"/>
      <c r="EF333" s="54"/>
      <c r="EG333" s="54"/>
      <c r="EH333" s="54"/>
      <c r="EI333" s="54"/>
      <c r="EJ333" s="54"/>
      <c r="EK333" s="54"/>
      <c r="EL333" s="54"/>
      <c r="EM333" s="54"/>
      <c r="EN333" s="54"/>
      <c r="EO333" s="54"/>
      <c r="EP333" s="54"/>
      <c r="EQ333" s="54"/>
      <c r="ER333" s="54"/>
      <c r="ES333" s="54"/>
      <c r="ET333" s="54"/>
      <c r="EU333" s="54"/>
      <c r="EV333" s="54"/>
      <c r="EW333" s="54"/>
      <c r="EX333" s="54"/>
      <c r="EY333" s="54"/>
      <c r="EZ333" s="54"/>
      <c r="FA333" s="54"/>
      <c r="FB333" s="54"/>
      <c r="FC333" s="54"/>
      <c r="FD333" s="54"/>
      <c r="FE333" s="54"/>
      <c r="FF333" s="54"/>
      <c r="FG333" s="54"/>
      <c r="FH333" s="54"/>
      <c r="FI333" s="54"/>
      <c r="FJ333" s="54"/>
      <c r="FK333" s="54"/>
      <c r="FL333" s="54"/>
      <c r="FM333" s="54"/>
      <c r="FN333" s="54"/>
      <c r="FO333" s="54"/>
      <c r="FP333" s="54"/>
      <c r="FQ333" s="54"/>
      <c r="FR333" s="54"/>
      <c r="FS333" s="54"/>
      <c r="FT333" s="54"/>
      <c r="FU333" s="54"/>
      <c r="FV333" s="54"/>
      <c r="FW333" s="54"/>
      <c r="FX333" s="54"/>
      <c r="FY333" s="54"/>
      <c r="FZ333" s="54"/>
      <c r="GA333" s="54"/>
      <c r="GB333" s="54"/>
      <c r="GC333" s="54"/>
      <c r="GD333" s="54"/>
      <c r="GE333" s="54"/>
      <c r="GF333" s="54"/>
      <c r="GG333" s="54"/>
      <c r="GH333" s="54"/>
      <c r="GI333" s="54"/>
      <c r="GJ333" s="54"/>
      <c r="GK333" s="54"/>
      <c r="GL333" s="54"/>
      <c r="GM333" s="54"/>
      <c r="GN333" s="54"/>
    </row>
    <row r="334" spans="1:196">
      <c r="A334" s="209"/>
      <c r="B334" s="209"/>
      <c r="C334" s="209"/>
      <c r="D334" s="209"/>
      <c r="E334" s="209"/>
      <c r="F334" s="209"/>
      <c r="G334" s="209"/>
      <c r="H334" s="61"/>
      <c r="I334" s="69"/>
      <c r="J334" s="69"/>
      <c r="K334" s="214"/>
      <c r="L334" s="214"/>
      <c r="M334" s="214"/>
      <c r="N334" s="54"/>
      <c r="O334" s="54"/>
      <c r="P334" s="275"/>
      <c r="Q334" s="54"/>
      <c r="R334" s="54"/>
      <c r="S334" s="54"/>
      <c r="T334" s="54"/>
      <c r="U334" s="54"/>
      <c r="V334" s="54"/>
      <c r="W334" s="54"/>
      <c r="X334" s="54"/>
      <c r="Y334" s="54"/>
      <c r="Z334" s="54"/>
      <c r="AA334" s="54"/>
      <c r="AB334" s="54"/>
      <c r="AC334" s="54"/>
      <c r="AD334" s="54"/>
      <c r="AE334" s="54"/>
      <c r="AF334" s="54"/>
      <c r="AG334" s="54"/>
      <c r="AH334" s="54"/>
      <c r="AI334" s="54"/>
      <c r="AJ334" s="54"/>
      <c r="AK334" s="54"/>
      <c r="AL334" s="54"/>
      <c r="AM334" s="54"/>
      <c r="AN334" s="54"/>
      <c r="AO334" s="54"/>
      <c r="AP334" s="54"/>
      <c r="AQ334" s="54"/>
      <c r="AR334" s="54"/>
      <c r="AS334" s="54"/>
      <c r="AT334" s="54"/>
      <c r="AU334" s="54"/>
      <c r="AV334" s="54"/>
      <c r="AW334" s="54"/>
      <c r="AX334" s="54"/>
      <c r="AY334" s="54"/>
      <c r="AZ334" s="54"/>
      <c r="BA334" s="54"/>
      <c r="BB334" s="54"/>
      <c r="BC334" s="54"/>
      <c r="BD334" s="54"/>
      <c r="BE334" s="54"/>
      <c r="BF334" s="54"/>
      <c r="BG334" s="54"/>
      <c r="BH334" s="54"/>
      <c r="BI334" s="54"/>
      <c r="BJ334" s="54"/>
      <c r="BK334" s="54"/>
      <c r="BL334" s="54"/>
      <c r="BM334" s="54"/>
      <c r="BN334" s="54"/>
      <c r="BO334" s="54"/>
      <c r="BP334" s="54"/>
      <c r="BQ334" s="54"/>
      <c r="BR334" s="54"/>
      <c r="BS334" s="54"/>
      <c r="BT334" s="54"/>
      <c r="BU334" s="54"/>
      <c r="BV334" s="54"/>
      <c r="BW334" s="54"/>
      <c r="BX334" s="54"/>
      <c r="BY334" s="54"/>
      <c r="BZ334" s="54"/>
      <c r="CA334" s="54"/>
      <c r="CB334" s="54"/>
      <c r="CC334" s="54"/>
      <c r="CD334" s="54"/>
      <c r="CE334" s="54"/>
      <c r="CF334" s="54"/>
      <c r="CG334" s="54"/>
      <c r="CH334" s="54"/>
      <c r="CI334" s="54"/>
      <c r="CJ334" s="54"/>
      <c r="CK334" s="54"/>
      <c r="CL334" s="54"/>
      <c r="CM334" s="54"/>
      <c r="CN334" s="54"/>
      <c r="CO334" s="54"/>
      <c r="CP334" s="54"/>
      <c r="CQ334" s="54"/>
      <c r="CR334" s="54"/>
      <c r="CS334" s="54"/>
      <c r="CT334" s="54"/>
      <c r="CU334" s="54"/>
      <c r="CV334" s="54"/>
      <c r="CW334" s="54"/>
      <c r="CX334" s="54"/>
      <c r="CY334" s="54"/>
      <c r="CZ334" s="54"/>
      <c r="DA334" s="54"/>
      <c r="DB334" s="54"/>
      <c r="DC334" s="54"/>
      <c r="DD334" s="54"/>
      <c r="DE334" s="54"/>
      <c r="DF334" s="54"/>
      <c r="DG334" s="54"/>
      <c r="DH334" s="54"/>
      <c r="DI334" s="54"/>
      <c r="DJ334" s="54"/>
      <c r="DK334" s="54"/>
      <c r="DL334" s="54"/>
      <c r="DM334" s="54"/>
      <c r="DN334" s="54"/>
      <c r="DO334" s="54"/>
      <c r="DP334" s="54"/>
      <c r="DQ334" s="54"/>
      <c r="DR334" s="54"/>
      <c r="DS334" s="54"/>
      <c r="DT334" s="54"/>
      <c r="DU334" s="54"/>
      <c r="DV334" s="54"/>
      <c r="DW334" s="54"/>
      <c r="DX334" s="54"/>
      <c r="DY334" s="54"/>
      <c r="DZ334" s="54"/>
      <c r="EA334" s="54"/>
      <c r="EB334" s="54"/>
      <c r="EC334" s="54"/>
      <c r="ED334" s="54"/>
      <c r="EE334" s="54"/>
      <c r="EF334" s="54"/>
      <c r="EG334" s="54"/>
      <c r="EH334" s="54"/>
      <c r="EI334" s="54"/>
      <c r="EJ334" s="54"/>
      <c r="EK334" s="54"/>
      <c r="EL334" s="54"/>
      <c r="EM334" s="54"/>
      <c r="EN334" s="54"/>
      <c r="EO334" s="54"/>
      <c r="EP334" s="54"/>
      <c r="EQ334" s="54"/>
      <c r="ER334" s="54"/>
      <c r="ES334" s="54"/>
      <c r="ET334" s="54"/>
      <c r="EU334" s="54"/>
      <c r="EV334" s="54"/>
      <c r="EW334" s="54"/>
      <c r="EX334" s="54"/>
      <c r="EY334" s="54"/>
      <c r="EZ334" s="54"/>
      <c r="FA334" s="54"/>
      <c r="FB334" s="54"/>
      <c r="FC334" s="54"/>
      <c r="FD334" s="54"/>
      <c r="FE334" s="54"/>
      <c r="FF334" s="54"/>
      <c r="FG334" s="54"/>
      <c r="FH334" s="54"/>
      <c r="FI334" s="54"/>
      <c r="FJ334" s="54"/>
      <c r="FK334" s="54"/>
      <c r="FL334" s="54"/>
      <c r="FM334" s="54"/>
      <c r="FN334" s="54"/>
      <c r="FO334" s="54"/>
      <c r="FP334" s="54"/>
      <c r="FQ334" s="54"/>
      <c r="FR334" s="54"/>
      <c r="FS334" s="54"/>
      <c r="FT334" s="54"/>
      <c r="FU334" s="54"/>
      <c r="FV334" s="54"/>
      <c r="FW334" s="54"/>
      <c r="FX334" s="54"/>
      <c r="FY334" s="54"/>
      <c r="FZ334" s="54"/>
      <c r="GA334" s="54"/>
      <c r="GB334" s="54"/>
      <c r="GC334" s="54"/>
      <c r="GD334" s="54"/>
      <c r="GE334" s="54"/>
      <c r="GF334" s="54"/>
      <c r="GG334" s="54"/>
      <c r="GH334" s="54"/>
      <c r="GI334" s="54"/>
      <c r="GJ334" s="54"/>
      <c r="GK334" s="54"/>
      <c r="GL334" s="54"/>
      <c r="GM334" s="54"/>
      <c r="GN334" s="54"/>
    </row>
    <row r="335" spans="1:196">
      <c r="A335" s="209"/>
      <c r="B335" s="209"/>
      <c r="C335" s="209"/>
      <c r="D335" s="209"/>
      <c r="E335" s="209"/>
      <c r="F335" s="209"/>
      <c r="G335" s="209"/>
      <c r="H335" s="61"/>
      <c r="I335" s="69"/>
      <c r="J335" s="69"/>
      <c r="K335" s="214"/>
      <c r="L335" s="214"/>
      <c r="M335" s="214"/>
      <c r="N335" s="54"/>
      <c r="O335" s="54"/>
      <c r="P335" s="275"/>
      <c r="Q335" s="54"/>
      <c r="R335" s="54"/>
      <c r="S335" s="54"/>
      <c r="T335" s="54"/>
      <c r="U335" s="54"/>
      <c r="V335" s="54"/>
      <c r="W335" s="54"/>
      <c r="X335" s="54"/>
      <c r="Y335" s="54"/>
      <c r="Z335" s="54"/>
      <c r="AA335" s="54"/>
      <c r="AB335" s="54"/>
      <c r="AC335" s="54"/>
      <c r="AD335" s="54"/>
      <c r="AE335" s="54"/>
      <c r="AF335" s="54"/>
      <c r="AG335" s="54"/>
      <c r="AH335" s="54"/>
      <c r="AI335" s="54"/>
      <c r="AJ335" s="54"/>
      <c r="AK335" s="54"/>
      <c r="AL335" s="54"/>
      <c r="AM335" s="54"/>
      <c r="AN335" s="54"/>
      <c r="AO335" s="54"/>
      <c r="AP335" s="54"/>
      <c r="AQ335" s="54"/>
      <c r="AR335" s="54"/>
      <c r="AS335" s="54"/>
      <c r="AT335" s="54"/>
      <c r="AU335" s="54"/>
      <c r="AV335" s="54"/>
      <c r="AW335" s="54"/>
      <c r="AX335" s="54"/>
      <c r="AY335" s="54"/>
      <c r="AZ335" s="54"/>
      <c r="BA335" s="54"/>
      <c r="BB335" s="54"/>
      <c r="BC335" s="54"/>
      <c r="BD335" s="54"/>
      <c r="BE335" s="54"/>
      <c r="BF335" s="54"/>
      <c r="BG335" s="54"/>
      <c r="BH335" s="54"/>
      <c r="BI335" s="54"/>
      <c r="BJ335" s="54"/>
      <c r="BK335" s="54"/>
      <c r="BL335" s="54"/>
      <c r="BM335" s="54"/>
      <c r="BN335" s="54"/>
      <c r="BO335" s="54"/>
      <c r="BP335" s="54"/>
      <c r="BQ335" s="54"/>
      <c r="BR335" s="54"/>
      <c r="BS335" s="54"/>
      <c r="BT335" s="54"/>
      <c r="BU335" s="54"/>
      <c r="BV335" s="54"/>
      <c r="BW335" s="54"/>
      <c r="BX335" s="54"/>
      <c r="BY335" s="54"/>
      <c r="BZ335" s="54"/>
      <c r="CA335" s="54"/>
      <c r="CB335" s="54"/>
      <c r="CC335" s="54"/>
      <c r="CD335" s="54"/>
      <c r="CE335" s="54"/>
      <c r="CF335" s="54"/>
      <c r="CG335" s="54"/>
      <c r="CH335" s="54"/>
      <c r="CI335" s="54"/>
      <c r="CJ335" s="54"/>
      <c r="CK335" s="54"/>
      <c r="CL335" s="54"/>
      <c r="CM335" s="54"/>
      <c r="CN335" s="54"/>
      <c r="CO335" s="54"/>
      <c r="CP335" s="54"/>
      <c r="CQ335" s="54"/>
      <c r="CR335" s="54"/>
      <c r="CS335" s="54"/>
      <c r="CT335" s="54"/>
      <c r="CU335" s="54"/>
      <c r="CV335" s="54"/>
      <c r="CW335" s="54"/>
      <c r="CX335" s="54"/>
      <c r="CY335" s="54"/>
      <c r="CZ335" s="54"/>
      <c r="DA335" s="54"/>
      <c r="DB335" s="54"/>
      <c r="DC335" s="54"/>
      <c r="DD335" s="54"/>
      <c r="DE335" s="54"/>
      <c r="DF335" s="54"/>
      <c r="DG335" s="54"/>
      <c r="DH335" s="54"/>
      <c r="DI335" s="54"/>
      <c r="DJ335" s="54"/>
      <c r="DK335" s="54"/>
      <c r="DL335" s="54"/>
      <c r="DM335" s="54"/>
      <c r="DN335" s="54"/>
      <c r="DO335" s="54"/>
      <c r="DP335" s="54"/>
      <c r="DQ335" s="54"/>
      <c r="DR335" s="54"/>
      <c r="DS335" s="54"/>
      <c r="DT335" s="54"/>
      <c r="DU335" s="54"/>
      <c r="DV335" s="54"/>
      <c r="DW335" s="54"/>
      <c r="DX335" s="54"/>
      <c r="DY335" s="54"/>
      <c r="DZ335" s="54"/>
      <c r="EA335" s="54"/>
      <c r="EB335" s="54"/>
      <c r="EC335" s="54"/>
      <c r="ED335" s="54"/>
      <c r="EE335" s="54"/>
      <c r="EF335" s="54"/>
      <c r="EG335" s="54"/>
      <c r="EH335" s="54"/>
      <c r="EI335" s="54"/>
      <c r="EJ335" s="54"/>
      <c r="EK335" s="54"/>
      <c r="EL335" s="54"/>
      <c r="EM335" s="54"/>
      <c r="EN335" s="54"/>
      <c r="EO335" s="54"/>
      <c r="EP335" s="54"/>
      <c r="EQ335" s="54"/>
      <c r="ER335" s="54"/>
      <c r="ES335" s="54"/>
      <c r="ET335" s="54"/>
      <c r="EU335" s="54"/>
      <c r="EV335" s="54"/>
      <c r="EW335" s="54"/>
      <c r="EX335" s="54"/>
      <c r="EY335" s="54"/>
      <c r="EZ335" s="54"/>
      <c r="FA335" s="54"/>
      <c r="FB335" s="54"/>
      <c r="FC335" s="54"/>
      <c r="FD335" s="54"/>
      <c r="FE335" s="54"/>
      <c r="FF335" s="54"/>
      <c r="FG335" s="54"/>
      <c r="FH335" s="54"/>
      <c r="FI335" s="54"/>
      <c r="FJ335" s="54"/>
      <c r="FK335" s="54"/>
      <c r="FL335" s="54"/>
      <c r="FM335" s="54"/>
      <c r="FN335" s="54"/>
      <c r="FO335" s="54"/>
      <c r="FP335" s="54"/>
      <c r="FQ335" s="54"/>
      <c r="FR335" s="54"/>
      <c r="FS335" s="54"/>
      <c r="FT335" s="54"/>
      <c r="FU335" s="54"/>
      <c r="FV335" s="54"/>
      <c r="FW335" s="54"/>
      <c r="FX335" s="54"/>
      <c r="FY335" s="54"/>
      <c r="FZ335" s="54"/>
      <c r="GA335" s="54"/>
      <c r="GB335" s="54"/>
      <c r="GC335" s="54"/>
      <c r="GD335" s="54"/>
      <c r="GE335" s="54"/>
      <c r="GF335" s="54"/>
      <c r="GG335" s="54"/>
      <c r="GH335" s="54"/>
      <c r="GI335" s="54"/>
      <c r="GJ335" s="54"/>
      <c r="GK335" s="54"/>
      <c r="GL335" s="54"/>
      <c r="GM335" s="54"/>
      <c r="GN335" s="54"/>
    </row>
    <row r="336" spans="1:196">
      <c r="A336" s="209"/>
      <c r="B336" s="209"/>
      <c r="C336" s="209"/>
      <c r="D336" s="209"/>
      <c r="E336" s="209"/>
      <c r="F336" s="209"/>
      <c r="G336" s="209"/>
      <c r="H336" s="61"/>
      <c r="I336" s="69"/>
      <c r="J336" s="69"/>
      <c r="K336" s="214"/>
      <c r="L336" s="214"/>
      <c r="M336" s="214"/>
      <c r="N336" s="54"/>
      <c r="O336" s="54"/>
      <c r="P336" s="275"/>
      <c r="Q336" s="54"/>
      <c r="R336" s="54"/>
      <c r="S336" s="54"/>
      <c r="T336" s="54"/>
      <c r="U336" s="54"/>
      <c r="V336" s="54"/>
      <c r="W336" s="54"/>
      <c r="X336" s="54"/>
      <c r="Y336" s="54"/>
      <c r="Z336" s="54"/>
      <c r="AA336" s="54"/>
      <c r="AB336" s="54"/>
      <c r="AC336" s="54"/>
      <c r="AD336" s="54"/>
      <c r="AE336" s="54"/>
      <c r="AF336" s="54"/>
      <c r="AG336" s="54"/>
      <c r="AH336" s="54"/>
      <c r="AI336" s="54"/>
      <c r="AJ336" s="54"/>
      <c r="AK336" s="54"/>
      <c r="AL336" s="54"/>
      <c r="AM336" s="54"/>
      <c r="AN336" s="54"/>
      <c r="AO336" s="54"/>
      <c r="AP336" s="54"/>
      <c r="AQ336" s="54"/>
      <c r="AR336" s="54"/>
      <c r="AS336" s="54"/>
      <c r="AT336" s="54"/>
      <c r="AU336" s="54"/>
      <c r="AV336" s="54"/>
      <c r="AW336" s="54"/>
      <c r="AX336" s="54"/>
      <c r="AY336" s="54"/>
      <c r="AZ336" s="54"/>
      <c r="BA336" s="54"/>
      <c r="BB336" s="54"/>
      <c r="BC336" s="54"/>
      <c r="BD336" s="54"/>
      <c r="BE336" s="54"/>
      <c r="BF336" s="54"/>
      <c r="BG336" s="54"/>
      <c r="BH336" s="54"/>
      <c r="BI336" s="54"/>
      <c r="BJ336" s="54"/>
      <c r="BK336" s="54"/>
      <c r="BL336" s="54"/>
      <c r="BM336" s="54"/>
      <c r="BN336" s="54"/>
      <c r="BO336" s="54"/>
      <c r="BP336" s="54"/>
      <c r="BQ336" s="54"/>
      <c r="BR336" s="54"/>
      <c r="BS336" s="54"/>
      <c r="BT336" s="54"/>
      <c r="BU336" s="54"/>
      <c r="BV336" s="54"/>
      <c r="BW336" s="54"/>
      <c r="BX336" s="54"/>
      <c r="BY336" s="54"/>
      <c r="BZ336" s="54"/>
      <c r="CA336" s="54"/>
      <c r="CB336" s="54"/>
      <c r="CC336" s="54"/>
      <c r="CD336" s="54"/>
      <c r="CE336" s="54"/>
      <c r="CF336" s="54"/>
      <c r="CG336" s="54"/>
      <c r="CH336" s="54"/>
      <c r="CI336" s="54"/>
      <c r="CJ336" s="54"/>
      <c r="CK336" s="54"/>
      <c r="CL336" s="54"/>
      <c r="CM336" s="54"/>
      <c r="CN336" s="54"/>
      <c r="CO336" s="54"/>
      <c r="CP336" s="54"/>
      <c r="CQ336" s="54"/>
      <c r="CR336" s="54"/>
      <c r="CS336" s="54"/>
      <c r="CT336" s="54"/>
      <c r="CU336" s="54"/>
      <c r="CV336" s="54"/>
      <c r="CW336" s="54"/>
      <c r="CX336" s="54"/>
      <c r="CY336" s="54"/>
      <c r="CZ336" s="54"/>
      <c r="DA336" s="54"/>
      <c r="DB336" s="54"/>
      <c r="DC336" s="54"/>
      <c r="DD336" s="54"/>
      <c r="DE336" s="54"/>
      <c r="DF336" s="54"/>
      <c r="DG336" s="54"/>
      <c r="DH336" s="54"/>
      <c r="DI336" s="54"/>
      <c r="DJ336" s="54"/>
      <c r="DK336" s="54"/>
      <c r="DL336" s="54"/>
      <c r="DM336" s="54"/>
      <c r="DN336" s="54"/>
      <c r="DO336" s="54"/>
      <c r="DP336" s="54"/>
      <c r="DQ336" s="54"/>
      <c r="DR336" s="54"/>
      <c r="DS336" s="54"/>
      <c r="DT336" s="54"/>
      <c r="DU336" s="54"/>
      <c r="DV336" s="54"/>
      <c r="DW336" s="54"/>
      <c r="DX336" s="54"/>
      <c r="DY336" s="54"/>
      <c r="DZ336" s="54"/>
      <c r="EA336" s="54"/>
      <c r="EB336" s="54"/>
      <c r="EC336" s="54"/>
      <c r="ED336" s="54"/>
      <c r="EE336" s="54"/>
      <c r="EF336" s="54"/>
      <c r="EG336" s="54"/>
      <c r="EH336" s="54"/>
      <c r="EI336" s="54"/>
      <c r="EJ336" s="54"/>
      <c r="EK336" s="54"/>
      <c r="EL336" s="54"/>
      <c r="EM336" s="54"/>
      <c r="EN336" s="54"/>
      <c r="EO336" s="54"/>
      <c r="EP336" s="54"/>
      <c r="EQ336" s="54"/>
      <c r="ER336" s="54"/>
      <c r="ES336" s="54"/>
      <c r="ET336" s="54"/>
      <c r="EU336" s="54"/>
      <c r="EV336" s="54"/>
      <c r="EW336" s="54"/>
      <c r="EX336" s="54"/>
      <c r="EY336" s="54"/>
      <c r="EZ336" s="54"/>
      <c r="FA336" s="54"/>
      <c r="FB336" s="54"/>
      <c r="FC336" s="54"/>
      <c r="FD336" s="54"/>
      <c r="FE336" s="54"/>
      <c r="FF336" s="54"/>
      <c r="FG336" s="54"/>
      <c r="FH336" s="54"/>
      <c r="FI336" s="54"/>
      <c r="FJ336" s="54"/>
      <c r="FK336" s="54"/>
      <c r="FL336" s="54"/>
      <c r="FM336" s="54"/>
      <c r="FN336" s="54"/>
      <c r="FO336" s="54"/>
      <c r="FP336" s="54"/>
      <c r="FQ336" s="54"/>
      <c r="FR336" s="54"/>
      <c r="FS336" s="54"/>
      <c r="FT336" s="54"/>
      <c r="FU336" s="54"/>
      <c r="FV336" s="54"/>
      <c r="FW336" s="54"/>
      <c r="FX336" s="54"/>
      <c r="FY336" s="54"/>
      <c r="FZ336" s="54"/>
      <c r="GA336" s="54"/>
      <c r="GB336" s="54"/>
      <c r="GC336" s="54"/>
      <c r="GD336" s="54"/>
      <c r="GE336" s="54"/>
      <c r="GF336" s="54"/>
      <c r="GG336" s="54"/>
      <c r="GH336" s="54"/>
      <c r="GI336" s="54"/>
      <c r="GJ336" s="54"/>
      <c r="GK336" s="54"/>
      <c r="GL336" s="54"/>
      <c r="GM336" s="54"/>
      <c r="GN336" s="54"/>
    </row>
    <row r="337" spans="1:196">
      <c r="A337" s="209"/>
      <c r="B337" s="209"/>
      <c r="C337" s="209"/>
      <c r="D337" s="209"/>
      <c r="E337" s="209"/>
      <c r="F337" s="209"/>
      <c r="G337" s="209"/>
      <c r="H337" s="61"/>
      <c r="I337" s="69"/>
      <c r="J337" s="69"/>
      <c r="K337" s="214"/>
      <c r="L337" s="214"/>
      <c r="M337" s="214"/>
      <c r="N337" s="54"/>
      <c r="O337" s="54"/>
      <c r="P337" s="275"/>
      <c r="Q337" s="54"/>
      <c r="R337" s="54"/>
      <c r="S337" s="54"/>
      <c r="T337" s="54"/>
      <c r="U337" s="54"/>
      <c r="V337" s="54"/>
      <c r="W337" s="54"/>
      <c r="X337" s="54"/>
      <c r="Y337" s="54"/>
      <c r="Z337" s="54"/>
      <c r="AA337" s="54"/>
      <c r="AB337" s="54"/>
      <c r="AC337" s="54"/>
      <c r="AD337" s="54"/>
      <c r="AE337" s="54"/>
      <c r="AF337" s="54"/>
      <c r="AG337" s="54"/>
      <c r="AH337" s="54"/>
      <c r="AI337" s="54"/>
      <c r="AJ337" s="54"/>
      <c r="AK337" s="54"/>
      <c r="AL337" s="54"/>
      <c r="AM337" s="54"/>
      <c r="AN337" s="54"/>
      <c r="AO337" s="54"/>
      <c r="AP337" s="54"/>
      <c r="AQ337" s="54"/>
      <c r="AR337" s="54"/>
      <c r="AS337" s="54"/>
      <c r="AT337" s="54"/>
      <c r="AU337" s="54"/>
      <c r="AV337" s="54"/>
      <c r="AW337" s="54"/>
      <c r="AX337" s="54"/>
      <c r="AY337" s="54"/>
      <c r="AZ337" s="54"/>
      <c r="BA337" s="54"/>
      <c r="BB337" s="54"/>
      <c r="BC337" s="54"/>
      <c r="BD337" s="54"/>
      <c r="BE337" s="54"/>
      <c r="BF337" s="54"/>
      <c r="BG337" s="54"/>
      <c r="BH337" s="54"/>
      <c r="BI337" s="54"/>
      <c r="BJ337" s="54"/>
      <c r="BK337" s="54"/>
      <c r="BL337" s="54"/>
      <c r="BM337" s="54"/>
      <c r="BN337" s="54"/>
      <c r="BO337" s="54"/>
      <c r="BP337" s="54"/>
      <c r="BQ337" s="54"/>
      <c r="BR337" s="54"/>
      <c r="BS337" s="54"/>
      <c r="BT337" s="54"/>
      <c r="BU337" s="54"/>
      <c r="BV337" s="54"/>
      <c r="BW337" s="54"/>
      <c r="BX337" s="54"/>
      <c r="BY337" s="54"/>
      <c r="BZ337" s="54"/>
      <c r="CA337" s="54"/>
      <c r="CB337" s="54"/>
      <c r="CC337" s="54"/>
      <c r="CD337" s="54"/>
      <c r="CE337" s="54"/>
      <c r="CF337" s="54"/>
      <c r="CG337" s="54"/>
      <c r="CH337" s="54"/>
      <c r="CI337" s="54"/>
      <c r="CJ337" s="54"/>
      <c r="CK337" s="54"/>
      <c r="CL337" s="54"/>
      <c r="CM337" s="54"/>
      <c r="CN337" s="54"/>
      <c r="CO337" s="54"/>
      <c r="CP337" s="54"/>
      <c r="CQ337" s="54"/>
      <c r="CR337" s="54"/>
      <c r="CS337" s="54"/>
      <c r="CT337" s="54"/>
      <c r="CU337" s="54"/>
      <c r="CV337" s="54"/>
      <c r="CW337" s="54"/>
      <c r="CX337" s="54"/>
      <c r="CY337" s="54"/>
      <c r="CZ337" s="54"/>
      <c r="DA337" s="54"/>
      <c r="DB337" s="54"/>
      <c r="DC337" s="54"/>
      <c r="DD337" s="54"/>
      <c r="DE337" s="54"/>
      <c r="DF337" s="54"/>
      <c r="DG337" s="54"/>
      <c r="DH337" s="54"/>
      <c r="DI337" s="54"/>
      <c r="DJ337" s="54"/>
      <c r="DK337" s="54"/>
      <c r="DL337" s="54"/>
      <c r="DM337" s="54"/>
      <c r="DN337" s="54"/>
      <c r="DO337" s="54"/>
      <c r="DP337" s="54"/>
      <c r="DQ337" s="54"/>
      <c r="DR337" s="54"/>
      <c r="DS337" s="54"/>
      <c r="DT337" s="54"/>
      <c r="DU337" s="54"/>
      <c r="DV337" s="54"/>
      <c r="DW337" s="54"/>
      <c r="DX337" s="54"/>
      <c r="DY337" s="54"/>
      <c r="DZ337" s="54"/>
      <c r="EA337" s="54"/>
      <c r="EB337" s="54"/>
      <c r="EC337" s="54"/>
      <c r="ED337" s="54"/>
      <c r="EE337" s="54"/>
      <c r="EF337" s="54"/>
      <c r="EG337" s="54"/>
      <c r="EH337" s="54"/>
      <c r="EI337" s="54"/>
      <c r="EJ337" s="54"/>
      <c r="EK337" s="54"/>
      <c r="EL337" s="54"/>
      <c r="EM337" s="54"/>
      <c r="EN337" s="54"/>
      <c r="EO337" s="54"/>
      <c r="EP337" s="54"/>
      <c r="EQ337" s="54"/>
      <c r="ER337" s="54"/>
      <c r="ES337" s="54"/>
      <c r="ET337" s="54"/>
      <c r="EU337" s="54"/>
      <c r="EV337" s="54"/>
      <c r="EW337" s="54"/>
      <c r="EX337" s="54"/>
      <c r="EY337" s="54"/>
      <c r="EZ337" s="54"/>
      <c r="FA337" s="54"/>
      <c r="FB337" s="54"/>
      <c r="FC337" s="54"/>
      <c r="FD337" s="54"/>
      <c r="FE337" s="54"/>
      <c r="FF337" s="54"/>
      <c r="FG337" s="54"/>
      <c r="FH337" s="54"/>
      <c r="FI337" s="54"/>
      <c r="FJ337" s="54"/>
      <c r="FK337" s="54"/>
      <c r="FL337" s="54"/>
      <c r="FM337" s="54"/>
      <c r="FN337" s="54"/>
      <c r="FO337" s="54"/>
      <c r="FP337" s="54"/>
      <c r="FQ337" s="54"/>
      <c r="FR337" s="54"/>
      <c r="FS337" s="54"/>
      <c r="FT337" s="54"/>
      <c r="FU337" s="54"/>
      <c r="FV337" s="54"/>
      <c r="FW337" s="54"/>
      <c r="FX337" s="54"/>
      <c r="FY337" s="54"/>
      <c r="FZ337" s="54"/>
      <c r="GA337" s="54"/>
      <c r="GB337" s="54"/>
      <c r="GC337" s="54"/>
      <c r="GD337" s="54"/>
      <c r="GE337" s="54"/>
      <c r="GF337" s="54"/>
      <c r="GG337" s="54"/>
      <c r="GH337" s="54"/>
      <c r="GI337" s="54"/>
      <c r="GJ337" s="54"/>
      <c r="GK337" s="54"/>
      <c r="GL337" s="54"/>
      <c r="GM337" s="54"/>
      <c r="GN337" s="54"/>
    </row>
    <row r="338" spans="1:196">
      <c r="A338" s="209"/>
      <c r="B338" s="209"/>
      <c r="C338" s="209"/>
      <c r="D338" s="209"/>
      <c r="E338" s="209"/>
      <c r="F338" s="209"/>
      <c r="G338" s="209"/>
      <c r="H338" s="61"/>
      <c r="I338" s="69"/>
      <c r="J338" s="69"/>
      <c r="K338" s="214"/>
      <c r="L338" s="214"/>
      <c r="M338" s="214"/>
      <c r="N338" s="54"/>
      <c r="O338" s="54"/>
      <c r="P338" s="275"/>
      <c r="Q338" s="54"/>
      <c r="R338" s="54"/>
      <c r="S338" s="54"/>
      <c r="T338" s="54"/>
      <c r="U338" s="54"/>
      <c r="V338" s="54"/>
      <c r="W338" s="54"/>
      <c r="X338" s="54"/>
      <c r="Y338" s="54"/>
      <c r="Z338" s="54"/>
      <c r="AA338" s="54"/>
      <c r="AB338" s="54"/>
      <c r="AC338" s="54"/>
      <c r="AD338" s="54"/>
      <c r="AE338" s="54"/>
      <c r="AF338" s="54"/>
      <c r="AG338" s="54"/>
      <c r="AH338" s="54"/>
      <c r="AI338" s="54"/>
      <c r="AJ338" s="54"/>
      <c r="AK338" s="54"/>
      <c r="AL338" s="54"/>
      <c r="AM338" s="54"/>
      <c r="AN338" s="54"/>
      <c r="AO338" s="54"/>
      <c r="AP338" s="54"/>
      <c r="AQ338" s="54"/>
      <c r="AR338" s="54"/>
      <c r="AS338" s="54"/>
      <c r="AT338" s="54"/>
      <c r="AU338" s="54"/>
      <c r="AV338" s="54"/>
      <c r="AW338" s="54"/>
      <c r="AX338" s="54"/>
      <c r="AY338" s="54"/>
      <c r="AZ338" s="54"/>
      <c r="BA338" s="54"/>
      <c r="BB338" s="54"/>
      <c r="BC338" s="54"/>
      <c r="BD338" s="54"/>
      <c r="BE338" s="54"/>
      <c r="BF338" s="54"/>
      <c r="BG338" s="54"/>
      <c r="BH338" s="54"/>
      <c r="BI338" s="54"/>
      <c r="BJ338" s="54"/>
      <c r="BK338" s="54"/>
      <c r="BL338" s="54"/>
      <c r="BM338" s="54"/>
      <c r="BN338" s="54"/>
      <c r="BO338" s="54"/>
      <c r="BP338" s="54"/>
      <c r="BQ338" s="54"/>
      <c r="BR338" s="54"/>
      <c r="BS338" s="54"/>
      <c r="BT338" s="54"/>
      <c r="BU338" s="54"/>
      <c r="BV338" s="54"/>
      <c r="BW338" s="54"/>
      <c r="BX338" s="54"/>
      <c r="BY338" s="54"/>
      <c r="BZ338" s="54"/>
      <c r="CA338" s="54"/>
      <c r="CB338" s="54"/>
      <c r="CC338" s="54"/>
      <c r="CD338" s="54"/>
      <c r="CE338" s="54"/>
      <c r="CF338" s="54"/>
      <c r="CG338" s="54"/>
      <c r="CH338" s="54"/>
      <c r="CI338" s="54"/>
      <c r="CJ338" s="54"/>
      <c r="CK338" s="54"/>
      <c r="CL338" s="54"/>
      <c r="CM338" s="54"/>
      <c r="CN338" s="54"/>
      <c r="CO338" s="54"/>
      <c r="CP338" s="54"/>
      <c r="CQ338" s="54"/>
      <c r="CR338" s="54"/>
      <c r="CS338" s="54"/>
      <c r="CT338" s="54"/>
      <c r="CU338" s="54"/>
      <c r="CV338" s="54"/>
      <c r="CW338" s="54"/>
      <c r="CX338" s="54"/>
      <c r="CY338" s="54"/>
      <c r="CZ338" s="54"/>
      <c r="DA338" s="54"/>
      <c r="DB338" s="54"/>
      <c r="DC338" s="54"/>
      <c r="DD338" s="54"/>
      <c r="DE338" s="54"/>
      <c r="DF338" s="54"/>
      <c r="DG338" s="54"/>
      <c r="DH338" s="54"/>
      <c r="DI338" s="54"/>
      <c r="DJ338" s="54"/>
      <c r="DK338" s="54"/>
      <c r="DL338" s="54"/>
      <c r="DM338" s="54"/>
      <c r="DN338" s="54"/>
      <c r="DO338" s="54"/>
      <c r="DP338" s="54"/>
      <c r="DQ338" s="54"/>
      <c r="DR338" s="54"/>
      <c r="DS338" s="54"/>
      <c r="DT338" s="54"/>
      <c r="DU338" s="54"/>
      <c r="DV338" s="54"/>
      <c r="DW338" s="54"/>
      <c r="DX338" s="54"/>
      <c r="DY338" s="54"/>
      <c r="DZ338" s="54"/>
      <c r="EA338" s="54"/>
      <c r="EB338" s="54"/>
      <c r="EC338" s="54"/>
      <c r="ED338" s="54"/>
      <c r="EE338" s="54"/>
      <c r="EF338" s="54"/>
      <c r="EG338" s="54"/>
      <c r="EH338" s="54"/>
      <c r="EI338" s="54"/>
      <c r="EJ338" s="54"/>
      <c r="EK338" s="54"/>
      <c r="EL338" s="54"/>
      <c r="EM338" s="54"/>
      <c r="EN338" s="54"/>
      <c r="EO338" s="54"/>
      <c r="EP338" s="54"/>
      <c r="EQ338" s="54"/>
      <c r="ER338" s="54"/>
      <c r="ES338" s="54"/>
      <c r="ET338" s="54"/>
      <c r="EU338" s="54"/>
      <c r="EV338" s="54"/>
      <c r="EW338" s="54"/>
      <c r="EX338" s="54"/>
      <c r="EY338" s="54"/>
      <c r="EZ338" s="54"/>
      <c r="FA338" s="54"/>
      <c r="FB338" s="54"/>
      <c r="FC338" s="54"/>
      <c r="FD338" s="54"/>
      <c r="FE338" s="54"/>
      <c r="FF338" s="54"/>
      <c r="FG338" s="54"/>
      <c r="FH338" s="54"/>
      <c r="FI338" s="54"/>
      <c r="FJ338" s="54"/>
      <c r="FK338" s="54"/>
      <c r="FL338" s="54"/>
      <c r="FM338" s="54"/>
      <c r="FN338" s="54"/>
      <c r="FO338" s="54"/>
      <c r="FP338" s="54"/>
      <c r="FQ338" s="54"/>
      <c r="FR338" s="54"/>
      <c r="FS338" s="54"/>
      <c r="FT338" s="54"/>
      <c r="FU338" s="54"/>
      <c r="FV338" s="54"/>
      <c r="FW338" s="54"/>
      <c r="FX338" s="54"/>
      <c r="FY338" s="54"/>
      <c r="FZ338" s="54"/>
      <c r="GA338" s="54"/>
      <c r="GB338" s="54"/>
      <c r="GC338" s="54"/>
      <c r="GD338" s="54"/>
      <c r="GE338" s="54"/>
      <c r="GF338" s="54"/>
      <c r="GG338" s="54"/>
      <c r="GH338" s="54"/>
      <c r="GI338" s="54"/>
      <c r="GJ338" s="54"/>
      <c r="GK338" s="54"/>
      <c r="GL338" s="54"/>
      <c r="GM338" s="54"/>
      <c r="GN338" s="54"/>
    </row>
    <row r="339" spans="1:196">
      <c r="A339" s="209"/>
      <c r="B339" s="209"/>
      <c r="C339" s="209"/>
      <c r="D339" s="209"/>
      <c r="E339" s="209"/>
      <c r="F339" s="209"/>
      <c r="G339" s="209"/>
      <c r="H339" s="61"/>
      <c r="I339" s="69"/>
      <c r="J339" s="69"/>
      <c r="K339" s="214"/>
      <c r="L339" s="214"/>
      <c r="M339" s="214"/>
      <c r="N339" s="54"/>
      <c r="O339" s="54"/>
      <c r="P339" s="275"/>
      <c r="Q339" s="54"/>
      <c r="R339" s="54"/>
      <c r="S339" s="54"/>
      <c r="T339" s="54"/>
      <c r="U339" s="54"/>
      <c r="V339" s="54"/>
      <c r="W339" s="54"/>
      <c r="X339" s="54"/>
      <c r="Y339" s="54"/>
      <c r="Z339" s="54"/>
      <c r="AA339" s="54"/>
      <c r="AB339" s="54"/>
      <c r="AC339" s="54"/>
      <c r="AD339" s="54"/>
      <c r="AE339" s="54"/>
      <c r="AF339" s="54"/>
      <c r="AG339" s="54"/>
      <c r="AH339" s="54"/>
      <c r="AI339" s="54"/>
      <c r="AJ339" s="54"/>
      <c r="AK339" s="54"/>
      <c r="AL339" s="54"/>
      <c r="AM339" s="54"/>
      <c r="AN339" s="54"/>
      <c r="AO339" s="54"/>
      <c r="AP339" s="54"/>
      <c r="AQ339" s="54"/>
      <c r="AR339" s="54"/>
      <c r="AS339" s="54"/>
      <c r="AT339" s="54"/>
      <c r="AU339" s="54"/>
      <c r="AV339" s="54"/>
      <c r="AW339" s="54"/>
      <c r="AX339" s="54"/>
      <c r="AY339" s="54"/>
      <c r="AZ339" s="54"/>
      <c r="BA339" s="54"/>
      <c r="BB339" s="54"/>
      <c r="BC339" s="54"/>
      <c r="BD339" s="54"/>
      <c r="BE339" s="54"/>
      <c r="BF339" s="54"/>
      <c r="BG339" s="54"/>
      <c r="BH339" s="54"/>
      <c r="BI339" s="54"/>
      <c r="BJ339" s="54"/>
      <c r="BK339" s="54"/>
      <c r="BL339" s="54"/>
      <c r="BM339" s="54"/>
      <c r="BN339" s="54"/>
      <c r="BO339" s="54"/>
      <c r="BP339" s="54"/>
      <c r="BQ339" s="54"/>
      <c r="BR339" s="54"/>
      <c r="BS339" s="54"/>
      <c r="BT339" s="54"/>
      <c r="BU339" s="54"/>
      <c r="BV339" s="54"/>
      <c r="BW339" s="54"/>
      <c r="BX339" s="54"/>
      <c r="BY339" s="54"/>
      <c r="BZ339" s="54"/>
      <c r="CA339" s="54"/>
      <c r="CB339" s="54"/>
      <c r="CC339" s="54"/>
      <c r="CD339" s="54"/>
      <c r="CE339" s="54"/>
      <c r="CF339" s="54"/>
      <c r="CG339" s="54"/>
      <c r="CH339" s="54"/>
      <c r="CI339" s="54"/>
      <c r="CJ339" s="54"/>
      <c r="CK339" s="54"/>
      <c r="CL339" s="54"/>
      <c r="CM339" s="54"/>
      <c r="CN339" s="54"/>
      <c r="CO339" s="54"/>
      <c r="CP339" s="54"/>
      <c r="CQ339" s="54"/>
      <c r="CR339" s="54"/>
      <c r="CS339" s="54"/>
      <c r="CT339" s="54"/>
      <c r="CU339" s="54"/>
      <c r="CV339" s="54"/>
      <c r="CW339" s="54"/>
      <c r="CX339" s="54"/>
      <c r="CY339" s="54"/>
      <c r="CZ339" s="54"/>
      <c r="DA339" s="54"/>
      <c r="DB339" s="54"/>
      <c r="DC339" s="54"/>
      <c r="DD339" s="54"/>
      <c r="DE339" s="54"/>
      <c r="DF339" s="54"/>
      <c r="DG339" s="54"/>
      <c r="DH339" s="54"/>
      <c r="DI339" s="54"/>
      <c r="DJ339" s="54"/>
      <c r="DK339" s="54"/>
      <c r="DL339" s="54"/>
      <c r="DM339" s="54"/>
      <c r="DN339" s="54"/>
      <c r="DO339" s="54"/>
      <c r="DP339" s="54"/>
      <c r="DQ339" s="54"/>
      <c r="DR339" s="54"/>
      <c r="DS339" s="54"/>
      <c r="DT339" s="54"/>
      <c r="DU339" s="54"/>
      <c r="DV339" s="54"/>
      <c r="DW339" s="54"/>
      <c r="DX339" s="54"/>
      <c r="DY339" s="54"/>
      <c r="DZ339" s="54"/>
      <c r="EA339" s="54"/>
      <c r="EB339" s="54"/>
      <c r="EC339" s="54"/>
      <c r="ED339" s="54"/>
      <c r="EE339" s="54"/>
      <c r="EF339" s="54"/>
      <c r="EG339" s="54"/>
      <c r="EH339" s="54"/>
      <c r="EI339" s="54"/>
      <c r="EJ339" s="54"/>
      <c r="EK339" s="54"/>
      <c r="EL339" s="54"/>
      <c r="EM339" s="54"/>
      <c r="EN339" s="54"/>
      <c r="EO339" s="54"/>
      <c r="EP339" s="54"/>
      <c r="EQ339" s="54"/>
      <c r="ER339" s="54"/>
      <c r="ES339" s="54"/>
      <c r="ET339" s="54"/>
      <c r="EU339" s="54"/>
      <c r="EV339" s="54"/>
      <c r="EW339" s="54"/>
      <c r="EX339" s="54"/>
      <c r="EY339" s="54"/>
      <c r="EZ339" s="54"/>
      <c r="FA339" s="54"/>
      <c r="FB339" s="54"/>
      <c r="FC339" s="54"/>
      <c r="FD339" s="54"/>
      <c r="FE339" s="54"/>
      <c r="FF339" s="54"/>
      <c r="FG339" s="54"/>
      <c r="FH339" s="54"/>
      <c r="FI339" s="54"/>
      <c r="FJ339" s="54"/>
      <c r="FK339" s="54"/>
      <c r="FL339" s="54"/>
      <c r="FM339" s="54"/>
      <c r="FN339" s="54"/>
      <c r="FO339" s="54"/>
      <c r="FP339" s="54"/>
      <c r="FQ339" s="54"/>
      <c r="FR339" s="54"/>
      <c r="FS339" s="54"/>
      <c r="FT339" s="54"/>
      <c r="FU339" s="54"/>
      <c r="FV339" s="54"/>
      <c r="FW339" s="54"/>
      <c r="FX339" s="54"/>
      <c r="FY339" s="54"/>
      <c r="FZ339" s="54"/>
      <c r="GA339" s="54"/>
      <c r="GB339" s="54"/>
      <c r="GC339" s="54"/>
      <c r="GD339" s="54"/>
      <c r="GE339" s="54"/>
      <c r="GF339" s="54"/>
      <c r="GG339" s="54"/>
      <c r="GH339" s="54"/>
      <c r="GI339" s="54"/>
      <c r="GJ339" s="54"/>
      <c r="GK339" s="54"/>
      <c r="GL339" s="54"/>
      <c r="GM339" s="54"/>
      <c r="GN339" s="54"/>
    </row>
    <row r="340" spans="1:196">
      <c r="A340" s="209"/>
      <c r="B340" s="209"/>
      <c r="C340" s="209"/>
      <c r="D340" s="209"/>
      <c r="E340" s="209"/>
      <c r="F340" s="209"/>
      <c r="G340" s="209"/>
      <c r="H340" s="61"/>
      <c r="I340" s="69"/>
      <c r="J340" s="69"/>
      <c r="K340" s="214"/>
      <c r="L340" s="214"/>
      <c r="M340" s="214"/>
      <c r="N340" s="54"/>
      <c r="O340" s="54"/>
      <c r="P340" s="275"/>
      <c r="Q340" s="54"/>
      <c r="R340" s="54"/>
      <c r="S340" s="54"/>
      <c r="T340" s="54"/>
      <c r="U340" s="54"/>
      <c r="V340" s="54"/>
      <c r="W340" s="54"/>
      <c r="X340" s="54"/>
      <c r="Y340" s="54"/>
      <c r="Z340" s="54"/>
      <c r="AA340" s="54"/>
      <c r="AB340" s="54"/>
      <c r="AC340" s="54"/>
      <c r="AD340" s="54"/>
      <c r="AE340" s="54"/>
      <c r="AF340" s="54"/>
      <c r="AG340" s="54"/>
      <c r="AH340" s="54"/>
      <c r="AI340" s="54"/>
      <c r="AJ340" s="54"/>
      <c r="AK340" s="54"/>
      <c r="AL340" s="54"/>
      <c r="AM340" s="54"/>
      <c r="AN340" s="54"/>
      <c r="AO340" s="54"/>
      <c r="AP340" s="54"/>
      <c r="AQ340" s="54"/>
      <c r="AR340" s="54"/>
      <c r="AS340" s="54"/>
      <c r="AT340" s="54"/>
      <c r="AU340" s="54"/>
      <c r="AV340" s="54"/>
      <c r="AW340" s="54"/>
      <c r="AX340" s="54"/>
      <c r="AY340" s="54"/>
      <c r="AZ340" s="54"/>
      <c r="BA340" s="54"/>
      <c r="BB340" s="54"/>
      <c r="BC340" s="54"/>
      <c r="BD340" s="54"/>
      <c r="BE340" s="54"/>
      <c r="BF340" s="54"/>
      <c r="BG340" s="54"/>
      <c r="BH340" s="54"/>
      <c r="BI340" s="54"/>
      <c r="BJ340" s="54"/>
      <c r="BK340" s="54"/>
      <c r="BL340" s="54"/>
      <c r="BM340" s="54"/>
      <c r="BN340" s="54"/>
      <c r="BO340" s="54"/>
      <c r="BP340" s="54"/>
      <c r="BQ340" s="54"/>
      <c r="BR340" s="54"/>
      <c r="BS340" s="54"/>
      <c r="BT340" s="54"/>
      <c r="BU340" s="54"/>
      <c r="BV340" s="54"/>
      <c r="BW340" s="54"/>
      <c r="BX340" s="54"/>
      <c r="BY340" s="54"/>
      <c r="BZ340" s="54"/>
      <c r="CA340" s="54"/>
      <c r="CB340" s="54"/>
      <c r="CC340" s="54"/>
      <c r="CD340" s="54"/>
      <c r="CE340" s="54"/>
      <c r="CF340" s="54"/>
      <c r="CG340" s="54"/>
      <c r="CH340" s="54"/>
      <c r="CI340" s="54"/>
      <c r="CJ340" s="54"/>
      <c r="CK340" s="54"/>
      <c r="CL340" s="54"/>
      <c r="CM340" s="54"/>
      <c r="CN340" s="54"/>
      <c r="CO340" s="54"/>
      <c r="CP340" s="54"/>
      <c r="CQ340" s="54"/>
      <c r="CR340" s="54"/>
      <c r="CS340" s="54"/>
      <c r="CT340" s="54"/>
      <c r="CU340" s="54"/>
      <c r="CV340" s="54"/>
      <c r="CW340" s="54"/>
      <c r="CX340" s="54"/>
      <c r="CY340" s="54"/>
      <c r="CZ340" s="54"/>
      <c r="DA340" s="54"/>
      <c r="DB340" s="54"/>
      <c r="DC340" s="54"/>
      <c r="DD340" s="54"/>
      <c r="DE340" s="54"/>
      <c r="DF340" s="54"/>
      <c r="DG340" s="54"/>
      <c r="DH340" s="54"/>
      <c r="DI340" s="54"/>
      <c r="DJ340" s="54"/>
      <c r="DK340" s="54"/>
      <c r="DL340" s="54"/>
      <c r="DM340" s="54"/>
      <c r="DN340" s="54"/>
      <c r="DO340" s="54"/>
      <c r="DP340" s="54"/>
      <c r="DQ340" s="54"/>
      <c r="DR340" s="54"/>
      <c r="DS340" s="54"/>
      <c r="DT340" s="54"/>
      <c r="DU340" s="54"/>
      <c r="DV340" s="54"/>
      <c r="DW340" s="54"/>
      <c r="DX340" s="54"/>
      <c r="DY340" s="54"/>
      <c r="DZ340" s="54"/>
      <c r="EA340" s="54"/>
      <c r="EB340" s="54"/>
      <c r="EC340" s="54"/>
      <c r="ED340" s="54"/>
      <c r="EE340" s="54"/>
      <c r="EF340" s="54"/>
      <c r="EG340" s="54"/>
      <c r="EH340" s="54"/>
      <c r="EI340" s="54"/>
      <c r="EJ340" s="54"/>
      <c r="EK340" s="54"/>
      <c r="EL340" s="54"/>
      <c r="EM340" s="54"/>
      <c r="EN340" s="54"/>
      <c r="EO340" s="54"/>
      <c r="EP340" s="54"/>
      <c r="EQ340" s="54"/>
      <c r="ER340" s="54"/>
      <c r="ES340" s="54"/>
      <c r="ET340" s="54"/>
      <c r="EU340" s="54"/>
      <c r="EV340" s="54"/>
      <c r="EW340" s="54"/>
      <c r="EX340" s="54"/>
      <c r="EY340" s="54"/>
      <c r="EZ340" s="54"/>
      <c r="FA340" s="54"/>
      <c r="FB340" s="54"/>
      <c r="FC340" s="54"/>
      <c r="FD340" s="54"/>
      <c r="FE340" s="54"/>
      <c r="FF340" s="54"/>
      <c r="FG340" s="54"/>
      <c r="FH340" s="54"/>
      <c r="FI340" s="54"/>
      <c r="FJ340" s="54"/>
      <c r="FK340" s="54"/>
      <c r="FL340" s="54"/>
      <c r="FM340" s="54"/>
      <c r="FN340" s="54"/>
      <c r="FO340" s="54"/>
      <c r="FP340" s="54"/>
      <c r="FQ340" s="54"/>
      <c r="FR340" s="54"/>
      <c r="FS340" s="54"/>
      <c r="FT340" s="54"/>
      <c r="FU340" s="54"/>
      <c r="FV340" s="54"/>
      <c r="FW340" s="54"/>
      <c r="FX340" s="54"/>
      <c r="FY340" s="54"/>
      <c r="FZ340" s="54"/>
      <c r="GA340" s="54"/>
      <c r="GB340" s="54"/>
      <c r="GC340" s="54"/>
      <c r="GD340" s="54"/>
      <c r="GE340" s="54"/>
      <c r="GF340" s="54"/>
      <c r="GG340" s="54"/>
      <c r="GH340" s="54"/>
      <c r="GI340" s="54"/>
      <c r="GJ340" s="54"/>
      <c r="GK340" s="54"/>
      <c r="GL340" s="54"/>
      <c r="GM340" s="54"/>
      <c r="GN340" s="54"/>
    </row>
    <row r="341" spans="1:196">
      <c r="A341" s="209"/>
      <c r="B341" s="209"/>
      <c r="C341" s="209"/>
      <c r="D341" s="209"/>
      <c r="E341" s="209"/>
      <c r="F341" s="209"/>
      <c r="G341" s="209"/>
      <c r="H341" s="61"/>
      <c r="I341" s="69"/>
      <c r="J341" s="69"/>
      <c r="K341" s="214"/>
      <c r="L341" s="214"/>
      <c r="M341" s="214"/>
      <c r="N341" s="54"/>
      <c r="O341" s="54"/>
      <c r="P341" s="275"/>
      <c r="Q341" s="54"/>
      <c r="R341" s="54"/>
      <c r="S341" s="54"/>
      <c r="T341" s="54"/>
      <c r="U341" s="54"/>
      <c r="V341" s="54"/>
      <c r="W341" s="54"/>
      <c r="X341" s="54"/>
      <c r="Y341" s="54"/>
      <c r="Z341" s="54"/>
      <c r="AA341" s="54"/>
      <c r="AB341" s="54"/>
      <c r="AC341" s="54"/>
      <c r="AD341" s="54"/>
      <c r="AE341" s="54"/>
      <c r="AF341" s="54"/>
      <c r="AG341" s="54"/>
      <c r="AH341" s="54"/>
      <c r="AI341" s="54"/>
      <c r="AJ341" s="54"/>
      <c r="AK341" s="54"/>
      <c r="AL341" s="54"/>
      <c r="AM341" s="54"/>
      <c r="AN341" s="54"/>
      <c r="AO341" s="54"/>
      <c r="AP341" s="54"/>
      <c r="AQ341" s="54"/>
      <c r="AR341" s="54"/>
      <c r="AS341" s="54"/>
      <c r="AT341" s="54"/>
      <c r="AU341" s="54"/>
      <c r="AV341" s="54"/>
      <c r="AW341" s="54"/>
      <c r="AX341" s="54"/>
      <c r="AY341" s="54"/>
      <c r="AZ341" s="54"/>
      <c r="BA341" s="54"/>
      <c r="BB341" s="54"/>
      <c r="BC341" s="54"/>
      <c r="BD341" s="54"/>
      <c r="BE341" s="54"/>
      <c r="BF341" s="54"/>
      <c r="BG341" s="54"/>
      <c r="BH341" s="54"/>
      <c r="BI341" s="54"/>
      <c r="BJ341" s="54"/>
      <c r="BK341" s="54"/>
      <c r="BL341" s="54"/>
      <c r="BM341" s="54"/>
      <c r="BN341" s="54"/>
      <c r="BO341" s="54"/>
      <c r="BP341" s="54"/>
      <c r="BQ341" s="54"/>
      <c r="BR341" s="54"/>
      <c r="BS341" s="54"/>
      <c r="BT341" s="54"/>
      <c r="BU341" s="54"/>
      <c r="BV341" s="54"/>
      <c r="BW341" s="54"/>
      <c r="BX341" s="54"/>
      <c r="BY341" s="54"/>
      <c r="BZ341" s="54"/>
      <c r="CA341" s="54"/>
      <c r="CB341" s="54"/>
      <c r="CC341" s="54"/>
      <c r="CD341" s="54"/>
      <c r="CE341" s="54"/>
      <c r="CF341" s="54"/>
      <c r="CG341" s="54"/>
      <c r="CH341" s="54"/>
      <c r="CI341" s="54"/>
      <c r="CJ341" s="54"/>
      <c r="CK341" s="54"/>
      <c r="CL341" s="54"/>
      <c r="CM341" s="54"/>
      <c r="CN341" s="54"/>
      <c r="CO341" s="54"/>
      <c r="CP341" s="54"/>
      <c r="CQ341" s="54"/>
      <c r="CR341" s="54"/>
      <c r="CS341" s="54"/>
      <c r="CT341" s="54"/>
      <c r="CU341" s="54"/>
      <c r="CV341" s="54"/>
      <c r="CW341" s="54"/>
      <c r="CX341" s="54"/>
      <c r="CY341" s="54"/>
      <c r="CZ341" s="54"/>
      <c r="DA341" s="54"/>
      <c r="DB341" s="54"/>
      <c r="DC341" s="54"/>
      <c r="DD341" s="54"/>
      <c r="DE341" s="54"/>
      <c r="DF341" s="54"/>
      <c r="DG341" s="54"/>
      <c r="DH341" s="54"/>
      <c r="DI341" s="54"/>
      <c r="DJ341" s="54"/>
      <c r="DK341" s="54"/>
      <c r="DL341" s="54"/>
      <c r="DM341" s="54"/>
      <c r="DN341" s="54"/>
      <c r="DO341" s="54"/>
      <c r="DP341" s="54"/>
      <c r="DQ341" s="54"/>
      <c r="DR341" s="54"/>
      <c r="DS341" s="54"/>
      <c r="DT341" s="54"/>
      <c r="DU341" s="54"/>
      <c r="DV341" s="54"/>
      <c r="DW341" s="54"/>
      <c r="DX341" s="54"/>
      <c r="DY341" s="54"/>
      <c r="DZ341" s="54"/>
      <c r="EA341" s="54"/>
      <c r="EB341" s="54"/>
      <c r="EC341" s="54"/>
      <c r="ED341" s="54"/>
      <c r="EE341" s="54"/>
      <c r="EF341" s="54"/>
      <c r="EG341" s="54"/>
      <c r="EH341" s="54"/>
      <c r="EI341" s="54"/>
      <c r="EJ341" s="54"/>
      <c r="EK341" s="54"/>
      <c r="EL341" s="54"/>
      <c r="EM341" s="54"/>
      <c r="EN341" s="54"/>
      <c r="EO341" s="54"/>
      <c r="EP341" s="54"/>
      <c r="EQ341" s="54"/>
      <c r="ER341" s="54"/>
      <c r="ES341" s="54"/>
      <c r="ET341" s="54"/>
      <c r="EU341" s="54"/>
      <c r="EV341" s="54"/>
      <c r="EW341" s="54"/>
      <c r="EX341" s="54"/>
      <c r="EY341" s="54"/>
      <c r="EZ341" s="54"/>
      <c r="FA341" s="54"/>
      <c r="FB341" s="54"/>
      <c r="FC341" s="54"/>
      <c r="FD341" s="54"/>
      <c r="FE341" s="54"/>
      <c r="FF341" s="54"/>
      <c r="FG341" s="54"/>
      <c r="FH341" s="54"/>
      <c r="FI341" s="54"/>
      <c r="FJ341" s="54"/>
      <c r="FK341" s="54"/>
      <c r="FL341" s="54"/>
      <c r="FM341" s="54"/>
      <c r="FN341" s="54"/>
      <c r="FO341" s="54"/>
      <c r="FP341" s="54"/>
      <c r="FQ341" s="54"/>
      <c r="FR341" s="54"/>
      <c r="FS341" s="54"/>
      <c r="FT341" s="54"/>
      <c r="FU341" s="54"/>
      <c r="FV341" s="54"/>
      <c r="FW341" s="54"/>
      <c r="FX341" s="54"/>
      <c r="FY341" s="54"/>
      <c r="FZ341" s="54"/>
      <c r="GA341" s="54"/>
      <c r="GB341" s="54"/>
      <c r="GC341" s="54"/>
      <c r="GD341" s="54"/>
      <c r="GE341" s="54"/>
      <c r="GF341" s="54"/>
      <c r="GG341" s="54"/>
      <c r="GH341" s="54"/>
      <c r="GI341" s="54"/>
      <c r="GJ341" s="54"/>
      <c r="GK341" s="54"/>
      <c r="GL341" s="54"/>
      <c r="GM341" s="54"/>
      <c r="GN341" s="54"/>
    </row>
    <row r="342" spans="1:196">
      <c r="A342" s="209"/>
      <c r="B342" s="209"/>
      <c r="C342" s="209"/>
      <c r="D342" s="209"/>
      <c r="E342" s="209"/>
      <c r="F342" s="209"/>
      <c r="G342" s="209"/>
      <c r="H342" s="61"/>
      <c r="I342" s="69"/>
      <c r="J342" s="69"/>
      <c r="K342" s="214"/>
      <c r="L342" s="214"/>
      <c r="M342" s="214"/>
      <c r="N342" s="54"/>
      <c r="O342" s="54"/>
      <c r="P342" s="275"/>
      <c r="Q342" s="54"/>
      <c r="R342" s="54"/>
      <c r="S342" s="54"/>
      <c r="T342" s="54"/>
      <c r="U342" s="54"/>
      <c r="V342" s="54"/>
      <c r="W342" s="54"/>
      <c r="X342" s="54"/>
      <c r="Y342" s="54"/>
      <c r="Z342" s="54"/>
      <c r="AA342" s="54"/>
      <c r="AB342" s="54"/>
      <c r="AC342" s="54"/>
      <c r="AD342" s="54"/>
      <c r="AE342" s="54"/>
      <c r="AF342" s="54"/>
      <c r="AG342" s="54"/>
      <c r="AH342" s="54"/>
      <c r="AI342" s="54"/>
      <c r="AJ342" s="54"/>
      <c r="AK342" s="54"/>
      <c r="AL342" s="54"/>
      <c r="AM342" s="54"/>
      <c r="AN342" s="54"/>
      <c r="AO342" s="54"/>
      <c r="AP342" s="54"/>
      <c r="AQ342" s="54"/>
      <c r="AR342" s="54"/>
      <c r="AS342" s="54"/>
      <c r="AT342" s="54"/>
      <c r="AU342" s="54"/>
      <c r="AV342" s="54"/>
      <c r="AW342" s="54"/>
      <c r="AX342" s="54"/>
      <c r="AY342" s="54"/>
      <c r="AZ342" s="54"/>
      <c r="BA342" s="54"/>
      <c r="BB342" s="54"/>
      <c r="BC342" s="54"/>
      <c r="BD342" s="54"/>
      <c r="BE342" s="54"/>
      <c r="BF342" s="54"/>
      <c r="BG342" s="54"/>
      <c r="BH342" s="54"/>
      <c r="BI342" s="54"/>
      <c r="BJ342" s="54"/>
      <c r="BK342" s="54"/>
      <c r="BL342" s="54"/>
      <c r="BM342" s="54"/>
      <c r="BN342" s="54"/>
      <c r="BO342" s="54"/>
      <c r="BP342" s="54"/>
      <c r="BQ342" s="54"/>
      <c r="BR342" s="54"/>
      <c r="BS342" s="54"/>
      <c r="BT342" s="54"/>
      <c r="BU342" s="54"/>
      <c r="BV342" s="54"/>
      <c r="BW342" s="54"/>
      <c r="BX342" s="54"/>
      <c r="BY342" s="54"/>
      <c r="BZ342" s="54"/>
      <c r="CA342" s="54"/>
      <c r="CB342" s="54"/>
      <c r="CC342" s="54"/>
      <c r="CD342" s="54"/>
      <c r="CE342" s="54"/>
      <c r="CF342" s="54"/>
      <c r="CG342" s="54"/>
      <c r="CH342" s="54"/>
      <c r="CI342" s="54"/>
      <c r="CJ342" s="54"/>
      <c r="CK342" s="54"/>
      <c r="CL342" s="54"/>
      <c r="CM342" s="54"/>
      <c r="CN342" s="54"/>
      <c r="CO342" s="54"/>
      <c r="CP342" s="54"/>
      <c r="CQ342" s="54"/>
      <c r="CR342" s="54"/>
      <c r="CS342" s="54"/>
      <c r="CT342" s="54"/>
      <c r="CU342" s="54"/>
      <c r="CV342" s="54"/>
      <c r="CW342" s="54"/>
      <c r="CX342" s="54"/>
      <c r="CY342" s="54"/>
      <c r="CZ342" s="54"/>
      <c r="DA342" s="54"/>
      <c r="DB342" s="54"/>
      <c r="DC342" s="54"/>
      <c r="DD342" s="54"/>
      <c r="DE342" s="54"/>
      <c r="DF342" s="54"/>
      <c r="DG342" s="54"/>
      <c r="DH342" s="54"/>
      <c r="DI342" s="54"/>
      <c r="DJ342" s="54"/>
      <c r="DK342" s="54"/>
      <c r="DL342" s="54"/>
      <c r="DM342" s="54"/>
      <c r="DN342" s="54"/>
      <c r="DO342" s="54"/>
      <c r="DP342" s="54"/>
      <c r="DQ342" s="54"/>
      <c r="DR342" s="54"/>
      <c r="DS342" s="54"/>
      <c r="DT342" s="54"/>
      <c r="DU342" s="54"/>
      <c r="DV342" s="54"/>
      <c r="DW342" s="54"/>
      <c r="DX342" s="54"/>
      <c r="DY342" s="54"/>
      <c r="DZ342" s="54"/>
      <c r="EA342" s="54"/>
      <c r="EB342" s="54"/>
      <c r="EC342" s="54"/>
      <c r="ED342" s="54"/>
      <c r="EE342" s="54"/>
      <c r="EF342" s="54"/>
      <c r="EG342" s="54"/>
      <c r="EH342" s="54"/>
      <c r="EI342" s="54"/>
      <c r="EJ342" s="54"/>
      <c r="EK342" s="54"/>
      <c r="EL342" s="54"/>
      <c r="EM342" s="54"/>
      <c r="EN342" s="54"/>
      <c r="EO342" s="54"/>
      <c r="EP342" s="54"/>
      <c r="EQ342" s="54"/>
      <c r="ER342" s="54"/>
      <c r="ES342" s="54"/>
      <c r="ET342" s="54"/>
      <c r="EU342" s="54"/>
      <c r="EV342" s="54"/>
      <c r="EW342" s="54"/>
      <c r="EX342" s="54"/>
      <c r="EY342" s="54"/>
      <c r="EZ342" s="54"/>
      <c r="FA342" s="54"/>
      <c r="FB342" s="54"/>
      <c r="FC342" s="54"/>
      <c r="FD342" s="54"/>
      <c r="FE342" s="54"/>
      <c r="FF342" s="54"/>
      <c r="FG342" s="54"/>
      <c r="FH342" s="54"/>
      <c r="FI342" s="54"/>
      <c r="FJ342" s="54"/>
      <c r="FK342" s="54"/>
      <c r="FL342" s="54"/>
      <c r="FM342" s="54"/>
      <c r="FN342" s="54"/>
      <c r="FO342" s="54"/>
      <c r="FP342" s="54"/>
      <c r="FQ342" s="54"/>
      <c r="FR342" s="54"/>
      <c r="FS342" s="54"/>
      <c r="FT342" s="54"/>
      <c r="FU342" s="54"/>
      <c r="FV342" s="54"/>
      <c r="FW342" s="54"/>
      <c r="FX342" s="54"/>
      <c r="FY342" s="54"/>
      <c r="FZ342" s="54"/>
      <c r="GA342" s="54"/>
      <c r="GB342" s="54"/>
      <c r="GC342" s="54"/>
      <c r="GD342" s="54"/>
      <c r="GE342" s="54"/>
      <c r="GF342" s="54"/>
      <c r="GG342" s="54"/>
      <c r="GH342" s="54"/>
      <c r="GI342" s="54"/>
      <c r="GJ342" s="54"/>
      <c r="GK342" s="54"/>
      <c r="GL342" s="54"/>
      <c r="GM342" s="54"/>
      <c r="GN342" s="54"/>
    </row>
    <row r="343" spans="1:196">
      <c r="A343" s="209"/>
      <c r="B343" s="209"/>
      <c r="C343" s="209"/>
      <c r="D343" s="209"/>
      <c r="E343" s="209"/>
      <c r="F343" s="209"/>
      <c r="G343" s="209"/>
      <c r="H343" s="61"/>
      <c r="I343" s="69"/>
      <c r="J343" s="69"/>
      <c r="K343" s="214"/>
      <c r="L343" s="214"/>
      <c r="M343" s="214"/>
      <c r="N343" s="54"/>
      <c r="O343" s="54"/>
      <c r="P343" s="275"/>
      <c r="Q343" s="54"/>
      <c r="R343" s="54"/>
      <c r="S343" s="54"/>
      <c r="T343" s="54"/>
      <c r="U343" s="54"/>
      <c r="V343" s="54"/>
      <c r="W343" s="54"/>
      <c r="X343" s="54"/>
      <c r="Y343" s="54"/>
      <c r="Z343" s="54"/>
      <c r="AA343" s="54"/>
      <c r="AB343" s="54"/>
      <c r="AC343" s="54"/>
      <c r="AD343" s="54"/>
      <c r="AE343" s="54"/>
      <c r="AF343" s="54"/>
      <c r="AG343" s="54"/>
      <c r="AH343" s="54"/>
      <c r="AI343" s="54"/>
      <c r="AJ343" s="54"/>
      <c r="AK343" s="54"/>
      <c r="AL343" s="54"/>
      <c r="AM343" s="54"/>
      <c r="AN343" s="54"/>
      <c r="AO343" s="54"/>
      <c r="AP343" s="54"/>
      <c r="AQ343" s="54"/>
      <c r="AR343" s="54"/>
      <c r="AS343" s="54"/>
      <c r="AT343" s="54"/>
      <c r="AU343" s="54"/>
      <c r="AV343" s="54"/>
      <c r="AW343" s="54"/>
      <c r="AX343" s="54"/>
      <c r="AY343" s="54"/>
      <c r="AZ343" s="54"/>
      <c r="BA343" s="54"/>
      <c r="BB343" s="54"/>
      <c r="BC343" s="54"/>
      <c r="BD343" s="54"/>
      <c r="BE343" s="54"/>
      <c r="BF343" s="54"/>
      <c r="BG343" s="54"/>
      <c r="BH343" s="54"/>
      <c r="BI343" s="54"/>
      <c r="BJ343" s="54"/>
      <c r="BK343" s="54"/>
      <c r="BL343" s="54"/>
      <c r="BM343" s="54"/>
      <c r="BN343" s="54"/>
      <c r="BO343" s="54"/>
      <c r="BP343" s="54"/>
      <c r="BQ343" s="54"/>
      <c r="BR343" s="54"/>
      <c r="BS343" s="54"/>
      <c r="BT343" s="54"/>
      <c r="BU343" s="54"/>
      <c r="BV343" s="54"/>
      <c r="BW343" s="54"/>
      <c r="BX343" s="54"/>
      <c r="BY343" s="54"/>
      <c r="BZ343" s="54"/>
      <c r="CA343" s="54"/>
      <c r="CB343" s="54"/>
      <c r="CC343" s="54"/>
      <c r="CD343" s="54"/>
      <c r="CE343" s="54"/>
      <c r="CF343" s="54"/>
      <c r="CG343" s="54"/>
      <c r="CH343" s="54"/>
      <c r="CI343" s="54"/>
      <c r="CJ343" s="54"/>
      <c r="CK343" s="54"/>
      <c r="CL343" s="54"/>
      <c r="CM343" s="54"/>
      <c r="CN343" s="54"/>
      <c r="CO343" s="54"/>
      <c r="CP343" s="54"/>
      <c r="CQ343" s="54"/>
      <c r="CR343" s="54"/>
      <c r="CS343" s="54"/>
      <c r="CT343" s="54"/>
      <c r="CU343" s="54"/>
      <c r="CV343" s="54"/>
      <c r="CW343" s="54"/>
      <c r="CX343" s="54"/>
      <c r="CY343" s="54"/>
      <c r="CZ343" s="54"/>
      <c r="DA343" s="54"/>
      <c r="DB343" s="54"/>
      <c r="DC343" s="54"/>
      <c r="DD343" s="54"/>
      <c r="DE343" s="54"/>
      <c r="DF343" s="54"/>
      <c r="DG343" s="54"/>
      <c r="DH343" s="54"/>
      <c r="DI343" s="54"/>
      <c r="DJ343" s="54"/>
      <c r="DK343" s="54"/>
      <c r="DL343" s="54"/>
      <c r="DM343" s="54"/>
      <c r="DN343" s="54"/>
      <c r="DO343" s="54"/>
      <c r="DP343" s="54"/>
      <c r="DQ343" s="54"/>
      <c r="DR343" s="54"/>
      <c r="DS343" s="54"/>
      <c r="DT343" s="54"/>
      <c r="DU343" s="54"/>
      <c r="DV343" s="54"/>
      <c r="DW343" s="54"/>
      <c r="DX343" s="54"/>
      <c r="DY343" s="54"/>
      <c r="DZ343" s="54"/>
      <c r="EA343" s="54"/>
      <c r="EB343" s="54"/>
      <c r="EC343" s="54"/>
      <c r="ED343" s="54"/>
      <c r="EE343" s="54"/>
      <c r="EF343" s="54"/>
      <c r="EG343" s="54"/>
      <c r="EH343" s="54"/>
      <c r="EI343" s="54"/>
      <c r="EJ343" s="54"/>
      <c r="EK343" s="54"/>
      <c r="EL343" s="54"/>
      <c r="EM343" s="54"/>
      <c r="EN343" s="54"/>
      <c r="EO343" s="54"/>
      <c r="EP343" s="54"/>
      <c r="EQ343" s="54"/>
      <c r="ER343" s="54"/>
      <c r="ES343" s="54"/>
      <c r="ET343" s="54"/>
      <c r="EU343" s="54"/>
      <c r="EV343" s="54"/>
      <c r="EW343" s="54"/>
      <c r="EX343" s="54"/>
      <c r="EY343" s="54"/>
      <c r="EZ343" s="54"/>
      <c r="FA343" s="54"/>
      <c r="FB343" s="54"/>
      <c r="FC343" s="54"/>
      <c r="FD343" s="54"/>
      <c r="FE343" s="54"/>
      <c r="FF343" s="54"/>
      <c r="FG343" s="54"/>
      <c r="FH343" s="54"/>
      <c r="FI343" s="54"/>
      <c r="FJ343" s="54"/>
      <c r="FK343" s="54"/>
      <c r="FL343" s="54"/>
      <c r="FM343" s="54"/>
      <c r="FN343" s="54"/>
      <c r="FO343" s="54"/>
      <c r="FP343" s="54"/>
      <c r="FQ343" s="54"/>
      <c r="FR343" s="54"/>
      <c r="FS343" s="54"/>
      <c r="FT343" s="54"/>
      <c r="FU343" s="54"/>
      <c r="FV343" s="54"/>
      <c r="FW343" s="54"/>
      <c r="FX343" s="54"/>
      <c r="FY343" s="54"/>
      <c r="FZ343" s="54"/>
      <c r="GA343" s="54"/>
      <c r="GB343" s="54"/>
      <c r="GC343" s="54"/>
      <c r="GD343" s="54"/>
      <c r="GE343" s="54"/>
      <c r="GF343" s="54"/>
      <c r="GG343" s="54"/>
      <c r="GH343" s="54"/>
      <c r="GI343" s="54"/>
      <c r="GJ343" s="54"/>
      <c r="GK343" s="54"/>
      <c r="GL343" s="54"/>
      <c r="GM343" s="54"/>
      <c r="GN343" s="54"/>
    </row>
    <row r="344" spans="1:196">
      <c r="A344" s="209"/>
      <c r="B344" s="209"/>
      <c r="C344" s="209"/>
      <c r="D344" s="209"/>
      <c r="E344" s="209"/>
      <c r="F344" s="209"/>
      <c r="G344" s="209"/>
      <c r="H344" s="61"/>
      <c r="I344" s="69"/>
      <c r="J344" s="69"/>
      <c r="K344" s="214"/>
      <c r="L344" s="214"/>
      <c r="M344" s="214"/>
      <c r="N344" s="54"/>
      <c r="O344" s="54"/>
      <c r="P344" s="275"/>
      <c r="Q344" s="54"/>
      <c r="R344" s="54"/>
      <c r="S344" s="54"/>
      <c r="T344" s="54"/>
      <c r="U344" s="54"/>
      <c r="V344" s="54"/>
      <c r="W344" s="54"/>
      <c r="X344" s="54"/>
      <c r="Y344" s="54"/>
      <c r="Z344" s="54"/>
      <c r="AA344" s="54"/>
      <c r="AB344" s="54"/>
      <c r="AC344" s="54"/>
      <c r="AD344" s="54"/>
      <c r="AE344" s="54"/>
      <c r="AF344" s="54"/>
      <c r="AG344" s="54"/>
      <c r="AH344" s="54"/>
      <c r="AI344" s="54"/>
      <c r="AJ344" s="54"/>
      <c r="AK344" s="54"/>
      <c r="AL344" s="54"/>
      <c r="AM344" s="54"/>
      <c r="AN344" s="54"/>
      <c r="AO344" s="54"/>
      <c r="AP344" s="54"/>
      <c r="AQ344" s="54"/>
      <c r="AR344" s="54"/>
      <c r="AS344" s="54"/>
      <c r="AT344" s="54"/>
      <c r="AU344" s="54"/>
      <c r="AV344" s="54"/>
      <c r="AW344" s="54"/>
      <c r="AX344" s="54"/>
      <c r="AY344" s="54"/>
      <c r="AZ344" s="54"/>
      <c r="BA344" s="54"/>
      <c r="BB344" s="54"/>
      <c r="BC344" s="54"/>
      <c r="BD344" s="54"/>
      <c r="BE344" s="54"/>
      <c r="BF344" s="54"/>
      <c r="BG344" s="54"/>
      <c r="BH344" s="54"/>
      <c r="BI344" s="54"/>
      <c r="BJ344" s="54"/>
      <c r="BK344" s="54"/>
      <c r="BL344" s="54"/>
      <c r="BM344" s="54"/>
      <c r="BN344" s="54"/>
      <c r="BO344" s="54"/>
      <c r="BP344" s="54"/>
      <c r="BQ344" s="54"/>
      <c r="BR344" s="54"/>
      <c r="BS344" s="54"/>
      <c r="BT344" s="54"/>
      <c r="BU344" s="54"/>
      <c r="BV344" s="54"/>
      <c r="BW344" s="54"/>
      <c r="BX344" s="54"/>
      <c r="BY344" s="54"/>
      <c r="BZ344" s="54"/>
      <c r="CA344" s="54"/>
      <c r="CB344" s="54"/>
      <c r="CC344" s="54"/>
      <c r="CD344" s="54"/>
      <c r="CE344" s="54"/>
      <c r="CF344" s="54"/>
      <c r="CG344" s="54"/>
      <c r="CH344" s="54"/>
      <c r="CI344" s="54"/>
      <c r="CJ344" s="54"/>
      <c r="CK344" s="54"/>
      <c r="CL344" s="54"/>
      <c r="CM344" s="54"/>
      <c r="CN344" s="54"/>
      <c r="CO344" s="54"/>
      <c r="CP344" s="54"/>
      <c r="CQ344" s="54"/>
      <c r="CR344" s="54"/>
      <c r="CS344" s="54"/>
      <c r="CT344" s="54"/>
      <c r="CU344" s="54"/>
      <c r="CV344" s="54"/>
      <c r="CW344" s="54"/>
      <c r="CX344" s="54"/>
      <c r="CY344" s="54"/>
      <c r="CZ344" s="54"/>
      <c r="DA344" s="54"/>
      <c r="DB344" s="54"/>
      <c r="DC344" s="54"/>
      <c r="DD344" s="54"/>
      <c r="DE344" s="54"/>
      <c r="DF344" s="54"/>
      <c r="DG344" s="54"/>
      <c r="DH344" s="54"/>
      <c r="DI344" s="54"/>
      <c r="DJ344" s="54"/>
      <c r="DK344" s="54"/>
      <c r="DL344" s="54"/>
      <c r="DM344" s="54"/>
      <c r="DN344" s="54"/>
      <c r="DO344" s="54"/>
      <c r="DP344" s="54"/>
      <c r="DQ344" s="54"/>
      <c r="DR344" s="54"/>
      <c r="DS344" s="54"/>
      <c r="DT344" s="54"/>
      <c r="DU344" s="54"/>
      <c r="DV344" s="54"/>
      <c r="DW344" s="54"/>
      <c r="DX344" s="54"/>
      <c r="DY344" s="54"/>
      <c r="DZ344" s="54"/>
      <c r="EA344" s="54"/>
      <c r="EB344" s="54"/>
      <c r="EC344" s="54"/>
      <c r="ED344" s="54"/>
      <c r="EE344" s="54"/>
      <c r="EF344" s="54"/>
      <c r="EG344" s="54"/>
      <c r="EH344" s="54"/>
      <c r="EI344" s="54"/>
      <c r="EJ344" s="54"/>
      <c r="EK344" s="54"/>
      <c r="EL344" s="54"/>
      <c r="EM344" s="54"/>
      <c r="EN344" s="54"/>
      <c r="EO344" s="54"/>
      <c r="EP344" s="54"/>
      <c r="EQ344" s="54"/>
      <c r="ER344" s="54"/>
      <c r="ES344" s="54"/>
      <c r="ET344" s="54"/>
      <c r="EU344" s="54"/>
      <c r="EV344" s="54"/>
      <c r="EW344" s="54"/>
      <c r="EX344" s="54"/>
      <c r="EY344" s="54"/>
      <c r="EZ344" s="54"/>
      <c r="FA344" s="54"/>
      <c r="FB344" s="54"/>
      <c r="FC344" s="54"/>
      <c r="FD344" s="54"/>
      <c r="FE344" s="54"/>
      <c r="FF344" s="54"/>
      <c r="FG344" s="54"/>
      <c r="FH344" s="54"/>
      <c r="FI344" s="54"/>
      <c r="FJ344" s="54"/>
      <c r="FK344" s="54"/>
      <c r="FL344" s="54"/>
      <c r="FM344" s="54"/>
      <c r="FN344" s="54"/>
      <c r="FO344" s="54"/>
      <c r="FP344" s="54"/>
      <c r="FQ344" s="54"/>
      <c r="FR344" s="54"/>
      <c r="FS344" s="54"/>
      <c r="FT344" s="54"/>
      <c r="FU344" s="54"/>
      <c r="FV344" s="54"/>
      <c r="FW344" s="54"/>
      <c r="FX344" s="54"/>
      <c r="FY344" s="54"/>
      <c r="FZ344" s="54"/>
      <c r="GA344" s="54"/>
      <c r="GB344" s="54"/>
      <c r="GC344" s="54"/>
      <c r="GD344" s="54"/>
      <c r="GE344" s="54"/>
      <c r="GF344" s="54"/>
      <c r="GG344" s="54"/>
      <c r="GH344" s="54"/>
      <c r="GI344" s="54"/>
      <c r="GJ344" s="54"/>
      <c r="GK344" s="54"/>
      <c r="GL344" s="54"/>
      <c r="GM344" s="54"/>
      <c r="GN344" s="54"/>
    </row>
    <row r="345" spans="1:196">
      <c r="A345" s="209"/>
      <c r="B345" s="209"/>
      <c r="C345" s="209"/>
      <c r="D345" s="209"/>
      <c r="E345" s="209"/>
      <c r="F345" s="209"/>
      <c r="G345" s="209"/>
      <c r="H345" s="61"/>
      <c r="I345" s="69"/>
      <c r="J345" s="69"/>
      <c r="K345" s="214"/>
      <c r="L345" s="214"/>
      <c r="M345" s="214"/>
      <c r="N345" s="54"/>
      <c r="O345" s="54"/>
      <c r="P345" s="275"/>
      <c r="Q345" s="54"/>
      <c r="R345" s="54"/>
      <c r="S345" s="54"/>
      <c r="T345" s="54"/>
      <c r="U345" s="54"/>
      <c r="V345" s="54"/>
      <c r="W345" s="54"/>
      <c r="X345" s="54"/>
      <c r="Y345" s="54"/>
      <c r="Z345" s="54"/>
      <c r="AA345" s="54"/>
      <c r="AB345" s="54"/>
      <c r="AC345" s="54"/>
      <c r="AD345" s="54"/>
      <c r="AE345" s="54"/>
      <c r="AF345" s="54"/>
      <c r="AG345" s="54"/>
      <c r="AH345" s="54"/>
      <c r="AI345" s="54"/>
      <c r="AJ345" s="54"/>
      <c r="AK345" s="54"/>
      <c r="AL345" s="54"/>
      <c r="AM345" s="54"/>
      <c r="AN345" s="54"/>
      <c r="AO345" s="54"/>
      <c r="AP345" s="54"/>
      <c r="AQ345" s="54"/>
      <c r="AR345" s="54"/>
      <c r="AS345" s="54"/>
      <c r="AT345" s="54"/>
      <c r="AU345" s="54"/>
      <c r="AV345" s="54"/>
      <c r="AW345" s="54"/>
      <c r="AX345" s="54"/>
      <c r="AY345" s="54"/>
      <c r="AZ345" s="54"/>
      <c r="BA345" s="54"/>
      <c r="BB345" s="54"/>
      <c r="BC345" s="54"/>
      <c r="BD345" s="54"/>
      <c r="BE345" s="54"/>
      <c r="BF345" s="54"/>
      <c r="BG345" s="54"/>
      <c r="BH345" s="54"/>
      <c r="BI345" s="54"/>
      <c r="BJ345" s="54"/>
      <c r="BK345" s="54"/>
      <c r="BL345" s="54"/>
      <c r="BM345" s="54"/>
      <c r="BN345" s="54"/>
      <c r="BO345" s="54"/>
      <c r="BP345" s="54"/>
      <c r="BQ345" s="54"/>
      <c r="BR345" s="54"/>
      <c r="BS345" s="54"/>
      <c r="BT345" s="54"/>
      <c r="BU345" s="54"/>
      <c r="BV345" s="54"/>
      <c r="BW345" s="54"/>
      <c r="BX345" s="54"/>
      <c r="BY345" s="54"/>
      <c r="BZ345" s="54"/>
      <c r="CA345" s="54"/>
      <c r="CB345" s="54"/>
      <c r="CC345" s="54"/>
      <c r="CD345" s="54"/>
      <c r="CE345" s="54"/>
      <c r="CF345" s="54"/>
      <c r="CG345" s="54"/>
      <c r="CH345" s="54"/>
      <c r="CI345" s="54"/>
      <c r="CJ345" s="54"/>
      <c r="CK345" s="54"/>
      <c r="CL345" s="54"/>
      <c r="CM345" s="54"/>
      <c r="CN345" s="54"/>
      <c r="CO345" s="54"/>
      <c r="CP345" s="54"/>
      <c r="CQ345" s="54"/>
      <c r="CR345" s="54"/>
      <c r="CS345" s="54"/>
      <c r="CT345" s="54"/>
      <c r="CU345" s="54"/>
      <c r="CV345" s="54"/>
      <c r="CW345" s="54"/>
      <c r="CX345" s="54"/>
      <c r="CY345" s="54"/>
      <c r="CZ345" s="54"/>
      <c r="DA345" s="54"/>
      <c r="DB345" s="54"/>
      <c r="DC345" s="54"/>
      <c r="DD345" s="54"/>
      <c r="DE345" s="54"/>
      <c r="DF345" s="54"/>
      <c r="DG345" s="54"/>
      <c r="DH345" s="54"/>
      <c r="DI345" s="54"/>
      <c r="DJ345" s="54"/>
      <c r="DK345" s="54"/>
      <c r="DL345" s="54"/>
      <c r="DM345" s="54"/>
      <c r="DN345" s="54"/>
      <c r="DO345" s="54"/>
      <c r="DP345" s="54"/>
      <c r="DQ345" s="54"/>
      <c r="DR345" s="54"/>
      <c r="DS345" s="54"/>
      <c r="DT345" s="54"/>
      <c r="DU345" s="54"/>
      <c r="DV345" s="54"/>
      <c r="DW345" s="54"/>
      <c r="DX345" s="54"/>
      <c r="DY345" s="54"/>
      <c r="DZ345" s="54"/>
      <c r="EA345" s="54"/>
      <c r="EB345" s="54"/>
      <c r="EC345" s="54"/>
      <c r="ED345" s="54"/>
      <c r="EE345" s="54"/>
      <c r="EF345" s="54"/>
      <c r="EG345" s="54"/>
      <c r="EH345" s="54"/>
      <c r="EI345" s="54"/>
      <c r="EJ345" s="54"/>
      <c r="EK345" s="54"/>
      <c r="EL345" s="54"/>
      <c r="EM345" s="54"/>
      <c r="EN345" s="54"/>
      <c r="EO345" s="54"/>
      <c r="EP345" s="54"/>
      <c r="EQ345" s="54"/>
      <c r="ER345" s="54"/>
      <c r="ES345" s="54"/>
      <c r="ET345" s="54"/>
      <c r="EU345" s="54"/>
      <c r="EV345" s="54"/>
      <c r="EW345" s="54"/>
      <c r="EX345" s="54"/>
      <c r="EY345" s="54"/>
      <c r="EZ345" s="54"/>
      <c r="FA345" s="54"/>
      <c r="FB345" s="54"/>
      <c r="FC345" s="54"/>
      <c r="FD345" s="54"/>
      <c r="FE345" s="54"/>
      <c r="FF345" s="54"/>
      <c r="FG345" s="54"/>
      <c r="FH345" s="54"/>
      <c r="FI345" s="54"/>
      <c r="FJ345" s="54"/>
      <c r="FK345" s="54"/>
      <c r="FL345" s="54"/>
      <c r="FM345" s="54"/>
      <c r="FN345" s="54"/>
      <c r="FO345" s="54"/>
      <c r="FP345" s="54"/>
      <c r="FQ345" s="54"/>
      <c r="FR345" s="54"/>
      <c r="FS345" s="54"/>
      <c r="FT345" s="54"/>
      <c r="FU345" s="54"/>
      <c r="FV345" s="54"/>
      <c r="FW345" s="54"/>
      <c r="FX345" s="54"/>
      <c r="FY345" s="54"/>
      <c r="FZ345" s="54"/>
      <c r="GA345" s="54"/>
      <c r="GB345" s="54"/>
      <c r="GC345" s="54"/>
      <c r="GD345" s="54"/>
      <c r="GE345" s="54"/>
      <c r="GF345" s="54"/>
      <c r="GG345" s="54"/>
      <c r="GH345" s="54"/>
      <c r="GI345" s="54"/>
      <c r="GJ345" s="54"/>
      <c r="GK345" s="54"/>
      <c r="GL345" s="54"/>
      <c r="GM345" s="54"/>
      <c r="GN345" s="54"/>
    </row>
    <row r="346" spans="1:196">
      <c r="A346" s="209"/>
      <c r="B346" s="209"/>
      <c r="C346" s="209"/>
      <c r="D346" s="209"/>
      <c r="E346" s="209"/>
      <c r="F346" s="209"/>
      <c r="G346" s="209"/>
      <c r="H346" s="61"/>
      <c r="I346" s="69"/>
      <c r="J346" s="69"/>
      <c r="K346" s="214"/>
      <c r="L346" s="214"/>
      <c r="M346" s="214"/>
      <c r="N346" s="54"/>
      <c r="O346" s="54"/>
      <c r="P346" s="275"/>
      <c r="Q346" s="54"/>
      <c r="R346" s="54"/>
      <c r="S346" s="54"/>
      <c r="T346" s="54"/>
      <c r="U346" s="54"/>
      <c r="V346" s="54"/>
      <c r="W346" s="54"/>
      <c r="X346" s="54"/>
      <c r="Y346" s="54"/>
      <c r="Z346" s="54"/>
      <c r="AA346" s="54"/>
      <c r="AB346" s="54"/>
      <c r="AC346" s="54"/>
      <c r="AD346" s="54"/>
      <c r="AE346" s="54"/>
      <c r="AF346" s="54"/>
      <c r="AG346" s="54"/>
      <c r="AH346" s="54"/>
      <c r="AI346" s="54"/>
      <c r="AJ346" s="54"/>
      <c r="AK346" s="54"/>
      <c r="AL346" s="54"/>
      <c r="AM346" s="54"/>
      <c r="AN346" s="54"/>
      <c r="AO346" s="54"/>
      <c r="AP346" s="54"/>
      <c r="AQ346" s="54"/>
      <c r="AR346" s="54"/>
      <c r="AS346" s="54"/>
      <c r="AT346" s="54"/>
      <c r="AU346" s="54"/>
      <c r="AV346" s="54"/>
      <c r="AW346" s="54"/>
      <c r="AX346" s="54"/>
      <c r="AY346" s="54"/>
      <c r="AZ346" s="54"/>
      <c r="BA346" s="54"/>
      <c r="BB346" s="54"/>
      <c r="BC346" s="54"/>
      <c r="BD346" s="54"/>
      <c r="BE346" s="54"/>
      <c r="BF346" s="54"/>
      <c r="BG346" s="54"/>
      <c r="BH346" s="54"/>
      <c r="BI346" s="54"/>
      <c r="BJ346" s="54"/>
      <c r="BK346" s="54"/>
      <c r="BL346" s="54"/>
      <c r="BM346" s="54"/>
      <c r="BN346" s="54"/>
      <c r="BO346" s="54"/>
      <c r="BP346" s="54"/>
      <c r="BQ346" s="54"/>
      <c r="BR346" s="54"/>
      <c r="BS346" s="54"/>
      <c r="BT346" s="54"/>
      <c r="BU346" s="54"/>
      <c r="BV346" s="54"/>
      <c r="BW346" s="54"/>
      <c r="BX346" s="54"/>
      <c r="BY346" s="54"/>
      <c r="BZ346" s="54"/>
      <c r="CA346" s="54"/>
      <c r="CB346" s="54"/>
      <c r="CC346" s="54"/>
      <c r="CD346" s="54"/>
      <c r="CE346" s="54"/>
      <c r="CF346" s="54"/>
      <c r="CG346" s="54"/>
      <c r="CH346" s="54"/>
      <c r="CI346" s="54"/>
      <c r="CJ346" s="54"/>
      <c r="CK346" s="54"/>
      <c r="CL346" s="54"/>
      <c r="CM346" s="54"/>
      <c r="CN346" s="54"/>
      <c r="CO346" s="54"/>
      <c r="CP346" s="54"/>
      <c r="CQ346" s="54"/>
      <c r="CR346" s="54"/>
      <c r="CS346" s="54"/>
      <c r="CT346" s="54"/>
      <c r="CU346" s="54"/>
      <c r="CV346" s="54"/>
      <c r="CW346" s="54"/>
      <c r="CX346" s="54"/>
      <c r="CY346" s="54"/>
      <c r="CZ346" s="54"/>
      <c r="DA346" s="54"/>
      <c r="DB346" s="54"/>
      <c r="DC346" s="54"/>
      <c r="DD346" s="54"/>
      <c r="DE346" s="54"/>
      <c r="DF346" s="54"/>
      <c r="DG346" s="54"/>
      <c r="DH346" s="54"/>
      <c r="DI346" s="54"/>
      <c r="DJ346" s="54"/>
      <c r="DK346" s="54"/>
      <c r="DL346" s="54"/>
      <c r="DM346" s="54"/>
      <c r="DN346" s="54"/>
      <c r="DO346" s="54"/>
      <c r="DP346" s="54"/>
      <c r="DQ346" s="54"/>
      <c r="DR346" s="54"/>
      <c r="DS346" s="54"/>
      <c r="DT346" s="54"/>
      <c r="DU346" s="54"/>
      <c r="DV346" s="54"/>
      <c r="DW346" s="54"/>
      <c r="DX346" s="54"/>
      <c r="DY346" s="54"/>
      <c r="DZ346" s="54"/>
      <c r="EA346" s="54"/>
      <c r="EB346" s="54"/>
      <c r="EC346" s="54"/>
      <c r="ED346" s="54"/>
      <c r="EE346" s="54"/>
      <c r="EF346" s="54"/>
      <c r="EG346" s="54"/>
      <c r="EH346" s="54"/>
      <c r="EI346" s="54"/>
      <c r="EJ346" s="54"/>
      <c r="EK346" s="54"/>
      <c r="EL346" s="54"/>
      <c r="EM346" s="54"/>
      <c r="EN346" s="54"/>
      <c r="EO346" s="54"/>
      <c r="EP346" s="54"/>
      <c r="EQ346" s="54"/>
      <c r="ER346" s="54"/>
      <c r="ES346" s="54"/>
      <c r="ET346" s="54"/>
      <c r="EU346" s="54"/>
      <c r="EV346" s="54"/>
      <c r="EW346" s="54"/>
      <c r="EX346" s="54"/>
      <c r="EY346" s="54"/>
      <c r="EZ346" s="54"/>
      <c r="FA346" s="54"/>
      <c r="FB346" s="54"/>
      <c r="FC346" s="54"/>
      <c r="FD346" s="54"/>
      <c r="FE346" s="54"/>
      <c r="FF346" s="54"/>
      <c r="FG346" s="54"/>
      <c r="FH346" s="54"/>
      <c r="FI346" s="54"/>
      <c r="FJ346" s="54"/>
      <c r="FK346" s="54"/>
      <c r="FL346" s="54"/>
      <c r="FM346" s="54"/>
      <c r="FN346" s="54"/>
      <c r="FO346" s="54"/>
      <c r="FP346" s="54"/>
      <c r="FQ346" s="54"/>
      <c r="FR346" s="54"/>
      <c r="FS346" s="54"/>
      <c r="FT346" s="54"/>
      <c r="FU346" s="54"/>
      <c r="FV346" s="54"/>
      <c r="FW346" s="54"/>
      <c r="FX346" s="54"/>
      <c r="FY346" s="54"/>
      <c r="FZ346" s="54"/>
      <c r="GA346" s="54"/>
      <c r="GB346" s="54"/>
      <c r="GC346" s="54"/>
      <c r="GD346" s="54"/>
      <c r="GE346" s="54"/>
      <c r="GF346" s="54"/>
      <c r="GG346" s="54"/>
      <c r="GH346" s="54"/>
      <c r="GI346" s="54"/>
      <c r="GJ346" s="54"/>
      <c r="GK346" s="54"/>
      <c r="GL346" s="54"/>
      <c r="GM346" s="54"/>
      <c r="GN346" s="54"/>
    </row>
    <row r="347" spans="1:196">
      <c r="A347" s="209"/>
      <c r="B347" s="209"/>
      <c r="C347" s="209"/>
      <c r="D347" s="209"/>
      <c r="E347" s="209"/>
      <c r="F347" s="209"/>
      <c r="G347" s="209"/>
      <c r="H347" s="61"/>
      <c r="I347" s="69"/>
      <c r="J347" s="69"/>
      <c r="K347" s="214"/>
      <c r="L347" s="214"/>
      <c r="M347" s="214"/>
      <c r="N347" s="54"/>
      <c r="O347" s="54"/>
      <c r="P347" s="275"/>
      <c r="Q347" s="54"/>
      <c r="R347" s="54"/>
      <c r="S347" s="54"/>
      <c r="T347" s="54"/>
      <c r="U347" s="54"/>
      <c r="V347" s="54"/>
      <c r="W347" s="54"/>
      <c r="X347" s="54"/>
      <c r="Y347" s="54"/>
      <c r="Z347" s="54"/>
      <c r="AA347" s="54"/>
      <c r="AB347" s="54"/>
      <c r="AC347" s="54"/>
      <c r="AD347" s="54"/>
      <c r="AE347" s="54"/>
      <c r="AF347" s="54"/>
      <c r="AG347" s="54"/>
      <c r="AH347" s="54"/>
      <c r="AI347" s="54"/>
      <c r="AJ347" s="54"/>
      <c r="AK347" s="54"/>
      <c r="AL347" s="54"/>
      <c r="AM347" s="54"/>
      <c r="AN347" s="54"/>
      <c r="AO347" s="54"/>
      <c r="AP347" s="54"/>
      <c r="AQ347" s="54"/>
      <c r="AR347" s="54"/>
      <c r="AS347" s="54"/>
      <c r="AT347" s="54"/>
      <c r="AU347" s="54"/>
      <c r="AV347" s="54"/>
      <c r="AW347" s="54"/>
      <c r="AX347" s="54"/>
      <c r="AY347" s="54"/>
      <c r="AZ347" s="54"/>
      <c r="BA347" s="54"/>
      <c r="BB347" s="54"/>
      <c r="BC347" s="54"/>
      <c r="BD347" s="54"/>
      <c r="BE347" s="54"/>
      <c r="BF347" s="54"/>
      <c r="BG347" s="54"/>
      <c r="BH347" s="54"/>
      <c r="BI347" s="54"/>
      <c r="BJ347" s="54"/>
      <c r="BK347" s="54"/>
      <c r="BL347" s="54"/>
      <c r="BM347" s="54"/>
      <c r="BN347" s="54"/>
      <c r="BO347" s="54"/>
      <c r="BP347" s="54"/>
      <c r="BQ347" s="54"/>
      <c r="BR347" s="54"/>
      <c r="BS347" s="54"/>
      <c r="BT347" s="54"/>
      <c r="BU347" s="54"/>
      <c r="BV347" s="54"/>
      <c r="BW347" s="54"/>
      <c r="BX347" s="54"/>
      <c r="BY347" s="54"/>
      <c r="BZ347" s="54"/>
      <c r="CA347" s="54"/>
      <c r="CB347" s="54"/>
      <c r="CC347" s="54"/>
      <c r="CD347" s="54"/>
      <c r="CE347" s="54"/>
      <c r="CF347" s="54"/>
      <c r="CG347" s="54"/>
      <c r="CH347" s="54"/>
      <c r="CI347" s="54"/>
      <c r="CJ347" s="54"/>
      <c r="CK347" s="54"/>
      <c r="CL347" s="54"/>
      <c r="CM347" s="54"/>
      <c r="CN347" s="54"/>
      <c r="CO347" s="54"/>
      <c r="CP347" s="54"/>
      <c r="CQ347" s="54"/>
      <c r="CR347" s="54"/>
      <c r="CS347" s="54"/>
      <c r="CT347" s="54"/>
      <c r="CU347" s="54"/>
      <c r="CV347" s="54"/>
      <c r="CW347" s="54"/>
      <c r="CX347" s="54"/>
      <c r="CY347" s="54"/>
      <c r="CZ347" s="54"/>
      <c r="DA347" s="54"/>
      <c r="DB347" s="54"/>
      <c r="DC347" s="54"/>
      <c r="DD347" s="54"/>
      <c r="DE347" s="54"/>
      <c r="DF347" s="54"/>
      <c r="DG347" s="54"/>
      <c r="DH347" s="54"/>
      <c r="DI347" s="54"/>
      <c r="DJ347" s="54"/>
      <c r="DK347" s="54"/>
      <c r="DL347" s="54"/>
      <c r="DM347" s="54"/>
      <c r="DN347" s="54"/>
      <c r="DO347" s="54"/>
      <c r="DP347" s="54"/>
      <c r="DQ347" s="54"/>
      <c r="DR347" s="54"/>
      <c r="DS347" s="54"/>
      <c r="DT347" s="54"/>
      <c r="DU347" s="54"/>
      <c r="DV347" s="54"/>
      <c r="DW347" s="54"/>
      <c r="DX347" s="54"/>
      <c r="DY347" s="54"/>
      <c r="DZ347" s="54"/>
      <c r="EA347" s="54"/>
      <c r="EB347" s="54"/>
      <c r="EC347" s="54"/>
      <c r="ED347" s="54"/>
      <c r="EE347" s="54"/>
      <c r="EF347" s="54"/>
      <c r="EG347" s="54"/>
      <c r="EH347" s="54"/>
      <c r="EI347" s="54"/>
      <c r="EJ347" s="54"/>
      <c r="EK347" s="54"/>
      <c r="EL347" s="54"/>
      <c r="EM347" s="54"/>
      <c r="EN347" s="54"/>
      <c r="EO347" s="54"/>
      <c r="EP347" s="54"/>
      <c r="EQ347" s="54"/>
      <c r="ER347" s="54"/>
      <c r="ES347" s="54"/>
      <c r="ET347" s="54"/>
      <c r="EU347" s="54"/>
      <c r="EV347" s="54"/>
      <c r="EW347" s="54"/>
      <c r="EX347" s="54"/>
      <c r="EY347" s="54"/>
      <c r="EZ347" s="54"/>
      <c r="FA347" s="54"/>
      <c r="FB347" s="54"/>
      <c r="FC347" s="54"/>
      <c r="FD347" s="54"/>
      <c r="FE347" s="54"/>
      <c r="FF347" s="54"/>
      <c r="FG347" s="54"/>
      <c r="FH347" s="54"/>
      <c r="FI347" s="54"/>
      <c r="FJ347" s="54"/>
      <c r="FK347" s="54"/>
      <c r="FL347" s="54"/>
      <c r="FM347" s="54"/>
      <c r="FN347" s="54"/>
      <c r="FO347" s="54"/>
      <c r="FP347" s="54"/>
      <c r="FQ347" s="54"/>
      <c r="FR347" s="54"/>
      <c r="FS347" s="54"/>
      <c r="FT347" s="54"/>
      <c r="FU347" s="54"/>
      <c r="FV347" s="54"/>
      <c r="FW347" s="54"/>
      <c r="FX347" s="54"/>
      <c r="FY347" s="54"/>
      <c r="FZ347" s="54"/>
      <c r="GA347" s="54"/>
      <c r="GB347" s="54"/>
      <c r="GC347" s="54"/>
      <c r="GD347" s="54"/>
      <c r="GE347" s="54"/>
      <c r="GF347" s="54"/>
      <c r="GG347" s="54"/>
      <c r="GH347" s="54"/>
      <c r="GI347" s="54"/>
      <c r="GJ347" s="54"/>
      <c r="GK347" s="54"/>
      <c r="GL347" s="54"/>
      <c r="GM347" s="54"/>
      <c r="GN347" s="54"/>
    </row>
    <row r="348" spans="1:196">
      <c r="A348" s="209"/>
      <c r="B348" s="209"/>
      <c r="C348" s="209"/>
      <c r="D348" s="209"/>
      <c r="E348" s="209"/>
      <c r="F348" s="209"/>
      <c r="G348" s="209"/>
      <c r="H348" s="61"/>
      <c r="I348" s="69"/>
      <c r="J348" s="69"/>
      <c r="K348" s="214"/>
      <c r="L348" s="214"/>
      <c r="M348" s="214"/>
      <c r="N348" s="54"/>
      <c r="O348" s="54"/>
      <c r="P348" s="275"/>
      <c r="Q348" s="54"/>
      <c r="R348" s="54"/>
      <c r="S348" s="54"/>
      <c r="T348" s="54"/>
      <c r="U348" s="54"/>
      <c r="V348" s="54"/>
      <c r="W348" s="54"/>
      <c r="X348" s="54"/>
      <c r="Y348" s="54"/>
      <c r="Z348" s="54"/>
      <c r="AA348" s="54"/>
      <c r="AB348" s="54"/>
      <c r="AC348" s="54"/>
      <c r="AD348" s="54"/>
      <c r="AE348" s="54"/>
      <c r="AF348" s="54"/>
      <c r="AG348" s="54"/>
      <c r="AH348" s="54"/>
      <c r="AI348" s="54"/>
      <c r="AJ348" s="54"/>
      <c r="AK348" s="54"/>
      <c r="AL348" s="54"/>
      <c r="AM348" s="54"/>
      <c r="AN348" s="54"/>
      <c r="AO348" s="54"/>
      <c r="AP348" s="54"/>
      <c r="AQ348" s="54"/>
      <c r="AR348" s="54"/>
      <c r="AS348" s="54"/>
      <c r="AT348" s="54"/>
      <c r="AU348" s="54"/>
      <c r="AV348" s="54"/>
      <c r="AW348" s="54"/>
      <c r="AX348" s="54"/>
      <c r="AY348" s="54"/>
      <c r="AZ348" s="54"/>
      <c r="BA348" s="54"/>
      <c r="BB348" s="54"/>
      <c r="BC348" s="54"/>
      <c r="BD348" s="54"/>
      <c r="BE348" s="54"/>
      <c r="BF348" s="54"/>
      <c r="BG348" s="54"/>
      <c r="BH348" s="54"/>
      <c r="BI348" s="54"/>
      <c r="BJ348" s="54"/>
      <c r="BK348" s="54"/>
      <c r="BL348" s="54"/>
      <c r="BM348" s="54"/>
      <c r="BN348" s="54"/>
      <c r="BO348" s="54"/>
      <c r="BP348" s="54"/>
      <c r="BQ348" s="54"/>
      <c r="BR348" s="54"/>
      <c r="BS348" s="54"/>
      <c r="BT348" s="54"/>
      <c r="BU348" s="54"/>
      <c r="BV348" s="54"/>
      <c r="BW348" s="54"/>
      <c r="BX348" s="54"/>
      <c r="BY348" s="54"/>
      <c r="BZ348" s="54"/>
      <c r="CA348" s="54"/>
      <c r="CB348" s="54"/>
      <c r="CC348" s="54"/>
      <c r="CD348" s="54"/>
      <c r="CE348" s="54"/>
      <c r="CF348" s="54"/>
      <c r="CG348" s="54"/>
      <c r="CH348" s="54"/>
      <c r="CI348" s="54"/>
      <c r="CJ348" s="54"/>
      <c r="CK348" s="54"/>
      <c r="CL348" s="54"/>
      <c r="CM348" s="54"/>
      <c r="CN348" s="54"/>
      <c r="CO348" s="54"/>
      <c r="CP348" s="54"/>
      <c r="CQ348" s="54"/>
      <c r="CR348" s="54"/>
      <c r="CS348" s="54"/>
      <c r="CT348" s="54"/>
      <c r="CU348" s="54"/>
      <c r="CV348" s="54"/>
      <c r="CW348" s="54"/>
      <c r="CX348" s="54"/>
      <c r="CY348" s="54"/>
      <c r="CZ348" s="54"/>
      <c r="DA348" s="54"/>
      <c r="DB348" s="54"/>
      <c r="DC348" s="54"/>
      <c r="DD348" s="54"/>
      <c r="DE348" s="54"/>
      <c r="DF348" s="54"/>
      <c r="DG348" s="54"/>
      <c r="DH348" s="54"/>
      <c r="DI348" s="54"/>
      <c r="DJ348" s="54"/>
      <c r="DK348" s="54"/>
      <c r="DL348" s="54"/>
      <c r="DM348" s="54"/>
      <c r="DN348" s="54"/>
      <c r="DO348" s="54"/>
      <c r="DP348" s="54"/>
      <c r="DQ348" s="54"/>
      <c r="DR348" s="54"/>
      <c r="DS348" s="54"/>
      <c r="DT348" s="54"/>
      <c r="DU348" s="54"/>
      <c r="DV348" s="54"/>
      <c r="DW348" s="54"/>
      <c r="DX348" s="54"/>
      <c r="DY348" s="54"/>
      <c r="DZ348" s="54"/>
      <c r="EA348" s="54"/>
      <c r="EB348" s="54"/>
      <c r="EC348" s="54"/>
      <c r="ED348" s="54"/>
      <c r="EE348" s="54"/>
      <c r="EF348" s="54"/>
      <c r="EG348" s="54"/>
      <c r="EH348" s="54"/>
      <c r="EI348" s="54"/>
      <c r="EJ348" s="54"/>
      <c r="EK348" s="54"/>
      <c r="EL348" s="54"/>
      <c r="EM348" s="54"/>
      <c r="EN348" s="54"/>
      <c r="EO348" s="54"/>
      <c r="EP348" s="54"/>
      <c r="EQ348" s="54"/>
      <c r="ER348" s="54"/>
      <c r="ES348" s="54"/>
      <c r="ET348" s="54"/>
      <c r="EU348" s="54"/>
      <c r="EV348" s="54"/>
      <c r="EW348" s="54"/>
      <c r="EX348" s="54"/>
      <c r="EY348" s="54"/>
      <c r="EZ348" s="54"/>
      <c r="FA348" s="54"/>
      <c r="FB348" s="54"/>
      <c r="FC348" s="54"/>
      <c r="FD348" s="54"/>
      <c r="FE348" s="54"/>
      <c r="FF348" s="54"/>
      <c r="FG348" s="54"/>
      <c r="FH348" s="54"/>
      <c r="FI348" s="54"/>
      <c r="FJ348" s="54"/>
      <c r="FK348" s="54"/>
      <c r="FL348" s="54"/>
      <c r="FM348" s="54"/>
      <c r="FN348" s="54"/>
      <c r="FO348" s="54"/>
      <c r="FP348" s="54"/>
      <c r="FQ348" s="54"/>
      <c r="FR348" s="54"/>
      <c r="FS348" s="54"/>
      <c r="FT348" s="54"/>
      <c r="FU348" s="54"/>
      <c r="FV348" s="54"/>
      <c r="FW348" s="54"/>
      <c r="FX348" s="54"/>
      <c r="FY348" s="54"/>
      <c r="FZ348" s="54"/>
      <c r="GA348" s="54"/>
      <c r="GB348" s="54"/>
      <c r="GC348" s="54"/>
      <c r="GD348" s="54"/>
      <c r="GE348" s="54"/>
      <c r="GF348" s="54"/>
      <c r="GG348" s="54"/>
      <c r="GH348" s="54"/>
      <c r="GI348" s="54"/>
      <c r="GJ348" s="54"/>
      <c r="GK348" s="54"/>
      <c r="GL348" s="54"/>
      <c r="GM348" s="54"/>
      <c r="GN348" s="54"/>
    </row>
    <row r="349" spans="1:196">
      <c r="A349" s="209"/>
      <c r="B349" s="209"/>
      <c r="C349" s="209"/>
      <c r="D349" s="209"/>
      <c r="E349" s="209"/>
      <c r="F349" s="209"/>
      <c r="G349" s="209"/>
      <c r="H349" s="61"/>
      <c r="I349" s="69"/>
      <c r="J349" s="69"/>
      <c r="K349" s="214"/>
      <c r="L349" s="214"/>
      <c r="M349" s="214"/>
      <c r="N349" s="54"/>
      <c r="O349" s="54"/>
      <c r="P349" s="275"/>
      <c r="Q349" s="54"/>
      <c r="R349" s="54"/>
      <c r="S349" s="54"/>
      <c r="T349" s="54"/>
      <c r="U349" s="54"/>
      <c r="V349" s="54"/>
      <c r="W349" s="54"/>
      <c r="X349" s="54"/>
      <c r="Y349" s="54"/>
      <c r="Z349" s="54"/>
      <c r="AA349" s="54"/>
      <c r="AB349" s="54"/>
      <c r="AC349" s="54"/>
      <c r="AD349" s="54"/>
      <c r="AE349" s="54"/>
      <c r="AF349" s="54"/>
      <c r="AG349" s="54"/>
      <c r="AH349" s="54"/>
      <c r="AI349" s="54"/>
      <c r="AJ349" s="54"/>
      <c r="AK349" s="54"/>
      <c r="AL349" s="54"/>
      <c r="AM349" s="54"/>
      <c r="AN349" s="54"/>
      <c r="AO349" s="54"/>
      <c r="AP349" s="54"/>
      <c r="AQ349" s="54"/>
      <c r="AR349" s="54"/>
      <c r="AS349" s="54"/>
      <c r="AT349" s="54"/>
      <c r="AU349" s="54"/>
      <c r="AV349" s="54"/>
      <c r="AW349" s="54"/>
      <c r="AX349" s="54"/>
      <c r="AY349" s="54"/>
      <c r="AZ349" s="54"/>
      <c r="BA349" s="54"/>
      <c r="BB349" s="54"/>
      <c r="BC349" s="54"/>
      <c r="BD349" s="54"/>
      <c r="BE349" s="54"/>
      <c r="BF349" s="54"/>
      <c r="BG349" s="54"/>
      <c r="BH349" s="54"/>
      <c r="BI349" s="54"/>
      <c r="BJ349" s="54"/>
      <c r="BK349" s="54"/>
      <c r="BL349" s="54"/>
      <c r="BM349" s="54"/>
      <c r="BN349" s="54"/>
      <c r="BO349" s="54"/>
      <c r="BP349" s="54"/>
      <c r="BQ349" s="54"/>
      <c r="BR349" s="54"/>
      <c r="BS349" s="54"/>
      <c r="BT349" s="54"/>
      <c r="BU349" s="54"/>
      <c r="BV349" s="54"/>
      <c r="BW349" s="54"/>
      <c r="BX349" s="54"/>
      <c r="BY349" s="54"/>
      <c r="BZ349" s="54"/>
      <c r="CA349" s="54"/>
      <c r="CB349" s="54"/>
      <c r="CC349" s="54"/>
      <c r="CD349" s="54"/>
      <c r="CE349" s="54"/>
      <c r="CF349" s="54"/>
      <c r="CG349" s="54"/>
      <c r="CH349" s="54"/>
      <c r="CI349" s="54"/>
      <c r="CJ349" s="54"/>
      <c r="CK349" s="54"/>
      <c r="CL349" s="54"/>
      <c r="CM349" s="54"/>
      <c r="CN349" s="54"/>
      <c r="CO349" s="54"/>
      <c r="CP349" s="54"/>
      <c r="CQ349" s="54"/>
      <c r="CR349" s="54"/>
      <c r="CS349" s="54"/>
      <c r="CT349" s="54"/>
      <c r="CU349" s="54"/>
      <c r="CV349" s="54"/>
      <c r="CW349" s="54"/>
      <c r="CX349" s="54"/>
      <c r="CY349" s="54"/>
      <c r="CZ349" s="54"/>
      <c r="DA349" s="54"/>
      <c r="DB349" s="54"/>
      <c r="DC349" s="54"/>
      <c r="DD349" s="54"/>
      <c r="DE349" s="54"/>
      <c r="DF349" s="54"/>
      <c r="DG349" s="54"/>
      <c r="DH349" s="54"/>
      <c r="DI349" s="54"/>
      <c r="DJ349" s="54"/>
      <c r="DK349" s="54"/>
      <c r="DL349" s="54"/>
      <c r="DM349" s="54"/>
      <c r="DN349" s="54"/>
      <c r="DO349" s="54"/>
      <c r="DP349" s="54"/>
      <c r="DQ349" s="54"/>
      <c r="DR349" s="54"/>
      <c r="DS349" s="54"/>
      <c r="DT349" s="54"/>
      <c r="DU349" s="54"/>
      <c r="DV349" s="54"/>
      <c r="DW349" s="54"/>
      <c r="DX349" s="54"/>
      <c r="DY349" s="54"/>
      <c r="DZ349" s="54"/>
      <c r="EA349" s="54"/>
      <c r="EB349" s="54"/>
      <c r="EC349" s="54"/>
      <c r="ED349" s="54"/>
      <c r="EE349" s="54"/>
      <c r="EF349" s="54"/>
      <c r="EG349" s="54"/>
      <c r="EH349" s="54"/>
      <c r="EI349" s="54"/>
      <c r="EJ349" s="54"/>
      <c r="EK349" s="54"/>
      <c r="EL349" s="54"/>
      <c r="EM349" s="54"/>
      <c r="EN349" s="54"/>
      <c r="EO349" s="54"/>
      <c r="EP349" s="54"/>
      <c r="EQ349" s="54"/>
      <c r="ER349" s="54"/>
      <c r="ES349" s="54"/>
      <c r="ET349" s="54"/>
      <c r="EU349" s="54"/>
      <c r="EV349" s="54"/>
      <c r="EW349" s="54"/>
      <c r="EX349" s="54"/>
      <c r="EY349" s="54"/>
      <c r="EZ349" s="54"/>
      <c r="FA349" s="54"/>
      <c r="FB349" s="54"/>
      <c r="FC349" s="54"/>
      <c r="FD349" s="54"/>
      <c r="FE349" s="54"/>
      <c r="FF349" s="54"/>
      <c r="FG349" s="54"/>
      <c r="FH349" s="54"/>
      <c r="FI349" s="54"/>
      <c r="FJ349" s="54"/>
      <c r="FK349" s="54"/>
      <c r="FL349" s="54"/>
      <c r="FM349" s="54"/>
      <c r="FN349" s="54"/>
      <c r="FO349" s="54"/>
      <c r="FP349" s="54"/>
      <c r="FQ349" s="54"/>
      <c r="FR349" s="54"/>
      <c r="FS349" s="54"/>
      <c r="FT349" s="54"/>
      <c r="FU349" s="54"/>
      <c r="FV349" s="54"/>
      <c r="FW349" s="54"/>
      <c r="FX349" s="54"/>
      <c r="FY349" s="54"/>
      <c r="FZ349" s="54"/>
      <c r="GA349" s="54"/>
      <c r="GB349" s="54"/>
      <c r="GC349" s="54"/>
      <c r="GD349" s="54"/>
      <c r="GE349" s="54"/>
      <c r="GF349" s="54"/>
      <c r="GG349" s="54"/>
      <c r="GH349" s="54"/>
      <c r="GI349" s="54"/>
      <c r="GJ349" s="54"/>
      <c r="GK349" s="54"/>
      <c r="GL349" s="54"/>
      <c r="GM349" s="54"/>
      <c r="GN349" s="54"/>
    </row>
    <row r="350" spans="1:196">
      <c r="A350" s="209"/>
      <c r="B350" s="209"/>
      <c r="C350" s="209"/>
      <c r="D350" s="209"/>
      <c r="E350" s="209"/>
      <c r="F350" s="209"/>
      <c r="G350" s="209"/>
      <c r="H350" s="61"/>
      <c r="I350" s="69"/>
      <c r="J350" s="69"/>
      <c r="K350" s="214"/>
      <c r="L350" s="214"/>
      <c r="M350" s="214"/>
      <c r="N350" s="54"/>
      <c r="O350" s="54"/>
      <c r="P350" s="275"/>
      <c r="Q350" s="54"/>
      <c r="R350" s="54"/>
      <c r="S350" s="54"/>
      <c r="T350" s="54"/>
      <c r="U350" s="54"/>
      <c r="V350" s="54"/>
      <c r="W350" s="54"/>
      <c r="X350" s="54"/>
      <c r="Y350" s="54"/>
      <c r="Z350" s="54"/>
      <c r="AA350" s="54"/>
      <c r="AB350" s="54"/>
      <c r="AC350" s="54"/>
      <c r="AD350" s="54"/>
      <c r="AE350" s="54"/>
      <c r="AF350" s="54"/>
      <c r="AG350" s="54"/>
      <c r="AH350" s="54"/>
      <c r="AI350" s="54"/>
      <c r="AJ350" s="54"/>
      <c r="AK350" s="54"/>
      <c r="AL350" s="54"/>
      <c r="AM350" s="54"/>
      <c r="AN350" s="54"/>
      <c r="AO350" s="54"/>
      <c r="AP350" s="54"/>
      <c r="AQ350" s="54"/>
      <c r="AR350" s="54"/>
      <c r="AS350" s="54"/>
      <c r="AT350" s="54"/>
      <c r="AU350" s="54"/>
      <c r="AV350" s="54"/>
      <c r="AW350" s="54"/>
      <c r="AX350" s="54"/>
      <c r="AY350" s="54"/>
      <c r="AZ350" s="54"/>
      <c r="BA350" s="54"/>
      <c r="BB350" s="54"/>
      <c r="BC350" s="54"/>
      <c r="BD350" s="54"/>
      <c r="BE350" s="54"/>
      <c r="BF350" s="54"/>
      <c r="BG350" s="54"/>
      <c r="BH350" s="54"/>
      <c r="BI350" s="54"/>
      <c r="BJ350" s="54"/>
      <c r="BK350" s="54"/>
      <c r="BL350" s="54"/>
      <c r="BM350" s="54"/>
      <c r="BN350" s="54"/>
      <c r="BO350" s="54"/>
      <c r="BP350" s="54"/>
      <c r="BQ350" s="54"/>
      <c r="BR350" s="54"/>
      <c r="BS350" s="54"/>
      <c r="BT350" s="54"/>
      <c r="BU350" s="54"/>
      <c r="BV350" s="54"/>
      <c r="BW350" s="54"/>
      <c r="BX350" s="54"/>
      <c r="BY350" s="54"/>
      <c r="BZ350" s="54"/>
      <c r="CA350" s="54"/>
      <c r="CB350" s="54"/>
      <c r="CC350" s="54"/>
      <c r="CD350" s="54"/>
      <c r="CE350" s="54"/>
      <c r="CF350" s="54"/>
      <c r="CG350" s="54"/>
      <c r="CH350" s="54"/>
      <c r="CI350" s="54"/>
      <c r="CJ350" s="54"/>
      <c r="CK350" s="54"/>
      <c r="CL350" s="54"/>
      <c r="CM350" s="54"/>
      <c r="CN350" s="54"/>
      <c r="CO350" s="54"/>
      <c r="CP350" s="54"/>
      <c r="CQ350" s="54"/>
      <c r="CR350" s="54"/>
      <c r="CS350" s="54"/>
      <c r="CT350" s="54"/>
      <c r="CU350" s="54"/>
      <c r="CV350" s="54"/>
      <c r="CW350" s="54"/>
      <c r="CX350" s="54"/>
      <c r="CY350" s="54"/>
      <c r="CZ350" s="54"/>
      <c r="DA350" s="54"/>
      <c r="DB350" s="54"/>
      <c r="DC350" s="54"/>
      <c r="DD350" s="54"/>
      <c r="DE350" s="54"/>
      <c r="DF350" s="54"/>
      <c r="DG350" s="54"/>
      <c r="DH350" s="54"/>
      <c r="DI350" s="54"/>
      <c r="DJ350" s="54"/>
      <c r="DK350" s="54"/>
      <c r="DL350" s="54"/>
      <c r="DM350" s="54"/>
      <c r="DN350" s="54"/>
      <c r="DO350" s="54"/>
      <c r="DP350" s="54"/>
      <c r="DQ350" s="54"/>
      <c r="DR350" s="54"/>
      <c r="DS350" s="54"/>
      <c r="DT350" s="54"/>
      <c r="DU350" s="54"/>
      <c r="DV350" s="54"/>
      <c r="DW350" s="54"/>
      <c r="DX350" s="54"/>
      <c r="DY350" s="54"/>
      <c r="DZ350" s="54"/>
      <c r="EA350" s="54"/>
      <c r="EB350" s="54"/>
      <c r="EC350" s="54"/>
      <c r="ED350" s="54"/>
      <c r="EE350" s="54"/>
      <c r="EF350" s="54"/>
      <c r="EG350" s="54"/>
      <c r="EH350" s="54"/>
      <c r="EI350" s="54"/>
      <c r="EJ350" s="54"/>
      <c r="EK350" s="54"/>
      <c r="EL350" s="54"/>
      <c r="EM350" s="54"/>
      <c r="EN350" s="54"/>
      <c r="EO350" s="54"/>
      <c r="EP350" s="54"/>
      <c r="EQ350" s="54"/>
      <c r="ER350" s="54"/>
      <c r="ES350" s="54"/>
      <c r="ET350" s="54"/>
      <c r="EU350" s="54"/>
      <c r="EV350" s="54"/>
      <c r="EW350" s="54"/>
      <c r="EX350" s="54"/>
      <c r="EY350" s="54"/>
      <c r="EZ350" s="54"/>
      <c r="FA350" s="54"/>
      <c r="FB350" s="54"/>
      <c r="FC350" s="54"/>
      <c r="FD350" s="54"/>
      <c r="FE350" s="54"/>
      <c r="FF350" s="54"/>
      <c r="FG350" s="54"/>
      <c r="FH350" s="54"/>
      <c r="FI350" s="54"/>
      <c r="FJ350" s="54"/>
      <c r="FK350" s="54"/>
      <c r="FL350" s="54"/>
      <c r="FM350" s="54"/>
      <c r="FN350" s="54"/>
      <c r="FO350" s="54"/>
      <c r="FP350" s="54"/>
      <c r="FQ350" s="54"/>
      <c r="FR350" s="54"/>
      <c r="FS350" s="54"/>
      <c r="FT350" s="54"/>
      <c r="FU350" s="54"/>
      <c r="FV350" s="54"/>
      <c r="FW350" s="54"/>
      <c r="FX350" s="54"/>
      <c r="FY350" s="54"/>
      <c r="FZ350" s="54"/>
      <c r="GA350" s="54"/>
      <c r="GB350" s="54"/>
      <c r="GC350" s="54"/>
      <c r="GD350" s="54"/>
      <c r="GE350" s="54"/>
      <c r="GF350" s="54"/>
      <c r="GG350" s="54"/>
      <c r="GH350" s="54"/>
      <c r="GI350" s="54"/>
      <c r="GJ350" s="54"/>
      <c r="GK350" s="54"/>
      <c r="GL350" s="54"/>
      <c r="GM350" s="54"/>
      <c r="GN350" s="54"/>
    </row>
    <row r="351" spans="1:196">
      <c r="A351" s="209"/>
      <c r="B351" s="209"/>
      <c r="C351" s="209"/>
      <c r="D351" s="209"/>
      <c r="E351" s="209"/>
      <c r="F351" s="209"/>
      <c r="G351" s="209"/>
      <c r="H351" s="61"/>
      <c r="I351" s="69"/>
      <c r="J351" s="69"/>
      <c r="K351" s="214"/>
      <c r="L351" s="214"/>
      <c r="M351" s="214"/>
      <c r="N351" s="54"/>
      <c r="O351" s="54"/>
      <c r="P351" s="275"/>
      <c r="Q351" s="54"/>
      <c r="R351" s="54"/>
      <c r="S351" s="54"/>
      <c r="T351" s="54"/>
      <c r="U351" s="54"/>
      <c r="V351" s="54"/>
      <c r="W351" s="54"/>
      <c r="X351" s="54"/>
      <c r="Y351" s="54"/>
      <c r="Z351" s="54"/>
      <c r="AA351" s="54"/>
      <c r="AB351" s="54"/>
      <c r="AC351" s="54"/>
      <c r="AD351" s="54"/>
      <c r="AE351" s="54"/>
      <c r="AF351" s="54"/>
      <c r="AG351" s="54"/>
      <c r="AH351" s="54"/>
      <c r="AI351" s="54"/>
      <c r="AJ351" s="54"/>
      <c r="AK351" s="54"/>
      <c r="AL351" s="54"/>
      <c r="AM351" s="54"/>
      <c r="AN351" s="54"/>
      <c r="AO351" s="54"/>
      <c r="AP351" s="54"/>
      <c r="AQ351" s="54"/>
      <c r="AR351" s="54"/>
      <c r="AS351" s="54"/>
      <c r="AT351" s="54"/>
      <c r="AU351" s="54"/>
      <c r="AV351" s="54"/>
      <c r="AW351" s="54"/>
      <c r="AX351" s="54"/>
      <c r="AY351" s="54"/>
      <c r="AZ351" s="54"/>
      <c r="BA351" s="54"/>
      <c r="BB351" s="54"/>
      <c r="BC351" s="54"/>
      <c r="BD351" s="54"/>
      <c r="BE351" s="54"/>
      <c r="BF351" s="54"/>
      <c r="BG351" s="54"/>
      <c r="BH351" s="54"/>
      <c r="BI351" s="54"/>
      <c r="BJ351" s="54"/>
      <c r="BK351" s="54"/>
      <c r="BL351" s="54"/>
      <c r="BM351" s="54"/>
      <c r="BN351" s="54"/>
      <c r="BO351" s="54"/>
      <c r="BP351" s="54"/>
      <c r="BQ351" s="54"/>
      <c r="BR351" s="54"/>
      <c r="BS351" s="54"/>
      <c r="BT351" s="54"/>
      <c r="BU351" s="54"/>
      <c r="BV351" s="54"/>
      <c r="BW351" s="54"/>
      <c r="BX351" s="54"/>
      <c r="BY351" s="54"/>
      <c r="BZ351" s="54"/>
      <c r="CA351" s="54"/>
      <c r="CB351" s="54"/>
      <c r="CC351" s="54"/>
      <c r="CD351" s="54"/>
      <c r="CE351" s="54"/>
      <c r="CF351" s="54"/>
      <c r="CG351" s="54"/>
      <c r="CH351" s="54"/>
      <c r="CI351" s="54"/>
      <c r="CJ351" s="54"/>
      <c r="CK351" s="54"/>
      <c r="CL351" s="54"/>
      <c r="CM351" s="54"/>
      <c r="CN351" s="54"/>
      <c r="CO351" s="54"/>
      <c r="CP351" s="54"/>
      <c r="CQ351" s="54"/>
      <c r="CR351" s="54"/>
      <c r="CS351" s="54"/>
      <c r="CT351" s="54"/>
      <c r="CU351" s="54"/>
      <c r="CV351" s="54"/>
      <c r="CW351" s="54"/>
      <c r="CX351" s="54"/>
      <c r="CY351" s="54"/>
      <c r="CZ351" s="54"/>
      <c r="DA351" s="54"/>
      <c r="DB351" s="54"/>
      <c r="DC351" s="54"/>
      <c r="DD351" s="54"/>
      <c r="DE351" s="54"/>
      <c r="DF351" s="54"/>
      <c r="DG351" s="54"/>
      <c r="DH351" s="54"/>
      <c r="DI351" s="54"/>
      <c r="DJ351" s="54"/>
      <c r="DK351" s="54"/>
      <c r="DL351" s="54"/>
      <c r="DM351" s="54"/>
      <c r="DN351" s="54"/>
      <c r="DO351" s="54"/>
      <c r="DP351" s="54"/>
      <c r="DQ351" s="54"/>
      <c r="DR351" s="54"/>
      <c r="DS351" s="54"/>
      <c r="DT351" s="54"/>
      <c r="DU351" s="54"/>
      <c r="DV351" s="54"/>
      <c r="DW351" s="54"/>
      <c r="DX351" s="54"/>
      <c r="DY351" s="54"/>
      <c r="DZ351" s="54"/>
      <c r="EA351" s="54"/>
      <c r="EB351" s="54"/>
      <c r="EC351" s="54"/>
      <c r="ED351" s="54"/>
      <c r="EE351" s="54"/>
      <c r="EF351" s="54"/>
      <c r="EG351" s="54"/>
      <c r="EH351" s="54"/>
      <c r="EI351" s="54"/>
      <c r="EJ351" s="54"/>
      <c r="EK351" s="54"/>
      <c r="EL351" s="54"/>
      <c r="EM351" s="54"/>
      <c r="EN351" s="54"/>
      <c r="EO351" s="54"/>
      <c r="EP351" s="54"/>
      <c r="EQ351" s="54"/>
      <c r="ER351" s="54"/>
      <c r="ES351" s="54"/>
      <c r="ET351" s="54"/>
      <c r="EU351" s="54"/>
      <c r="EV351" s="54"/>
      <c r="EW351" s="54"/>
      <c r="EX351" s="54"/>
      <c r="EY351" s="54"/>
      <c r="EZ351" s="54"/>
      <c r="FA351" s="54"/>
      <c r="FB351" s="54"/>
      <c r="FC351" s="54"/>
      <c r="FD351" s="54"/>
      <c r="FE351" s="54"/>
      <c r="FF351" s="54"/>
      <c r="FG351" s="54"/>
      <c r="FH351" s="54"/>
      <c r="FI351" s="54"/>
      <c r="FJ351" s="54"/>
      <c r="FK351" s="54"/>
      <c r="FL351" s="54"/>
      <c r="FM351" s="54"/>
      <c r="FN351" s="54"/>
      <c r="FO351" s="54"/>
      <c r="FP351" s="54"/>
      <c r="FQ351" s="54"/>
      <c r="FR351" s="54"/>
      <c r="FS351" s="54"/>
      <c r="FT351" s="54"/>
      <c r="FU351" s="54"/>
      <c r="FV351" s="54"/>
      <c r="FW351" s="54"/>
      <c r="FX351" s="54"/>
      <c r="FY351" s="54"/>
      <c r="FZ351" s="54"/>
      <c r="GA351" s="54"/>
      <c r="GB351" s="54"/>
      <c r="GC351" s="54"/>
      <c r="GD351" s="54"/>
      <c r="GE351" s="54"/>
      <c r="GF351" s="54"/>
      <c r="GG351" s="54"/>
      <c r="GH351" s="54"/>
      <c r="GI351" s="54"/>
      <c r="GJ351" s="54"/>
      <c r="GK351" s="54"/>
      <c r="GL351" s="54"/>
      <c r="GM351" s="54"/>
      <c r="GN351" s="54"/>
    </row>
    <row r="352" spans="1:196">
      <c r="A352" s="209"/>
      <c r="B352" s="209"/>
      <c r="C352" s="209"/>
      <c r="D352" s="209"/>
      <c r="E352" s="209"/>
      <c r="F352" s="209"/>
      <c r="G352" s="209"/>
      <c r="H352" s="61"/>
      <c r="I352" s="69"/>
      <c r="J352" s="69"/>
      <c r="K352" s="214"/>
      <c r="L352" s="214"/>
      <c r="M352" s="214"/>
      <c r="N352" s="54"/>
      <c r="O352" s="54"/>
      <c r="P352" s="275"/>
      <c r="Q352" s="54"/>
      <c r="R352" s="54"/>
      <c r="S352" s="54"/>
      <c r="T352" s="54"/>
      <c r="U352" s="54"/>
      <c r="V352" s="54"/>
      <c r="W352" s="54"/>
      <c r="X352" s="54"/>
      <c r="Y352" s="54"/>
      <c r="Z352" s="54"/>
      <c r="AA352" s="54"/>
      <c r="AB352" s="54"/>
      <c r="AC352" s="54"/>
      <c r="AD352" s="54"/>
      <c r="AE352" s="54"/>
      <c r="AF352" s="54"/>
      <c r="AG352" s="54"/>
      <c r="AH352" s="54"/>
      <c r="AI352" s="54"/>
      <c r="AJ352" s="54"/>
      <c r="AK352" s="54"/>
      <c r="AL352" s="54"/>
      <c r="AM352" s="54"/>
      <c r="AN352" s="54"/>
      <c r="AO352" s="54"/>
      <c r="AP352" s="54"/>
      <c r="AQ352" s="54"/>
      <c r="AR352" s="54"/>
      <c r="AS352" s="54"/>
      <c r="AT352" s="54"/>
      <c r="AU352" s="54"/>
      <c r="AV352" s="54"/>
      <c r="AW352" s="54"/>
      <c r="AX352" s="54"/>
      <c r="AY352" s="54"/>
      <c r="AZ352" s="54"/>
      <c r="BA352" s="54"/>
      <c r="BB352" s="54"/>
      <c r="BC352" s="54"/>
      <c r="BD352" s="54"/>
      <c r="BE352" s="54"/>
      <c r="BF352" s="54"/>
      <c r="BG352" s="54"/>
      <c r="BH352" s="54"/>
      <c r="BI352" s="54"/>
      <c r="BJ352" s="54"/>
      <c r="BK352" s="54"/>
      <c r="BL352" s="54"/>
      <c r="BM352" s="54"/>
      <c r="BN352" s="54"/>
      <c r="BO352" s="54"/>
      <c r="BP352" s="54"/>
      <c r="BQ352" s="54"/>
      <c r="BR352" s="54"/>
      <c r="BS352" s="54"/>
      <c r="BT352" s="54"/>
      <c r="BU352" s="54"/>
      <c r="BV352" s="54"/>
      <c r="BW352" s="54"/>
      <c r="BX352" s="54"/>
      <c r="BY352" s="54"/>
      <c r="BZ352" s="54"/>
      <c r="CA352" s="54"/>
      <c r="CB352" s="54"/>
      <c r="CC352" s="54"/>
      <c r="CD352" s="54"/>
      <c r="CE352" s="54"/>
      <c r="CF352" s="54"/>
      <c r="CG352" s="54"/>
      <c r="CH352" s="54"/>
      <c r="CI352" s="54"/>
      <c r="CJ352" s="54"/>
      <c r="CK352" s="54"/>
      <c r="CL352" s="54"/>
      <c r="CM352" s="54"/>
      <c r="CN352" s="54"/>
      <c r="CO352" s="54"/>
      <c r="CP352" s="54"/>
      <c r="CQ352" s="54"/>
      <c r="CR352" s="54"/>
      <c r="CS352" s="54"/>
      <c r="CT352" s="54"/>
      <c r="CU352" s="54"/>
      <c r="CV352" s="54"/>
      <c r="CW352" s="54"/>
      <c r="CX352" s="54"/>
      <c r="CY352" s="54"/>
      <c r="CZ352" s="54"/>
      <c r="DA352" s="54"/>
      <c r="DB352" s="54"/>
      <c r="DC352" s="54"/>
      <c r="DD352" s="54"/>
      <c r="DE352" s="54"/>
      <c r="DF352" s="54"/>
      <c r="DG352" s="54"/>
      <c r="DH352" s="54"/>
      <c r="DI352" s="54"/>
      <c r="DJ352" s="54"/>
      <c r="DK352" s="54"/>
      <c r="DL352" s="54"/>
      <c r="DM352" s="54"/>
      <c r="DN352" s="54"/>
      <c r="DO352" s="54"/>
      <c r="DP352" s="54"/>
      <c r="DQ352" s="54"/>
      <c r="DR352" s="54"/>
      <c r="DS352" s="54"/>
      <c r="DT352" s="54"/>
      <c r="DU352" s="54"/>
      <c r="DV352" s="54"/>
      <c r="DW352" s="54"/>
      <c r="DX352" s="54"/>
      <c r="DY352" s="54"/>
      <c r="DZ352" s="54"/>
      <c r="EA352" s="54"/>
      <c r="EB352" s="54"/>
      <c r="EC352" s="54"/>
      <c r="ED352" s="54"/>
      <c r="EE352" s="54"/>
      <c r="EF352" s="54"/>
      <c r="EG352" s="54"/>
      <c r="EH352" s="54"/>
      <c r="EI352" s="54"/>
      <c r="EJ352" s="54"/>
      <c r="EK352" s="54"/>
      <c r="EL352" s="54"/>
      <c r="EM352" s="54"/>
      <c r="EN352" s="54"/>
      <c r="EO352" s="54"/>
      <c r="EP352" s="54"/>
      <c r="EQ352" s="54"/>
      <c r="ER352" s="54"/>
      <c r="ES352" s="54"/>
      <c r="ET352" s="54"/>
      <c r="EU352" s="54"/>
      <c r="EV352" s="54"/>
      <c r="EW352" s="54"/>
      <c r="EX352" s="54"/>
      <c r="EY352" s="54"/>
      <c r="EZ352" s="54"/>
      <c r="FA352" s="54"/>
      <c r="FB352" s="54"/>
      <c r="FC352" s="54"/>
      <c r="FD352" s="54"/>
      <c r="FE352" s="54"/>
      <c r="FF352" s="54"/>
      <c r="FG352" s="54"/>
      <c r="FH352" s="54"/>
      <c r="FI352" s="54"/>
      <c r="FJ352" s="54"/>
      <c r="FK352" s="54"/>
      <c r="FL352" s="54"/>
      <c r="FM352" s="54"/>
      <c r="FN352" s="54"/>
      <c r="FO352" s="54"/>
      <c r="FP352" s="54"/>
      <c r="FQ352" s="54"/>
      <c r="FR352" s="54"/>
      <c r="FS352" s="54"/>
      <c r="FT352" s="54"/>
      <c r="FU352" s="54"/>
      <c r="FV352" s="54"/>
      <c r="FW352" s="54"/>
      <c r="FX352" s="54"/>
      <c r="FY352" s="54"/>
      <c r="FZ352" s="54"/>
      <c r="GA352" s="54"/>
      <c r="GB352" s="54"/>
      <c r="GC352" s="54"/>
      <c r="GD352" s="54"/>
      <c r="GE352" s="54"/>
      <c r="GF352" s="54"/>
      <c r="GG352" s="54"/>
      <c r="GH352" s="54"/>
      <c r="GI352" s="54"/>
      <c r="GJ352" s="54"/>
      <c r="GK352" s="54"/>
      <c r="GL352" s="54"/>
      <c r="GM352" s="54"/>
      <c r="GN352" s="54"/>
    </row>
    <row r="353" spans="1:196">
      <c r="A353" s="209"/>
      <c r="B353" s="209"/>
      <c r="C353" s="209"/>
      <c r="D353" s="209"/>
      <c r="E353" s="209"/>
      <c r="F353" s="209"/>
      <c r="G353" s="209"/>
      <c r="H353" s="61"/>
      <c r="I353" s="69"/>
      <c r="J353" s="69"/>
      <c r="K353" s="214"/>
      <c r="L353" s="214"/>
      <c r="M353" s="214"/>
      <c r="N353" s="54"/>
      <c r="O353" s="54"/>
      <c r="P353" s="275"/>
      <c r="Q353" s="54"/>
      <c r="R353" s="54"/>
      <c r="S353" s="54"/>
      <c r="T353" s="54"/>
      <c r="U353" s="54"/>
      <c r="V353" s="54"/>
      <c r="W353" s="54"/>
      <c r="X353" s="54"/>
      <c r="Y353" s="54"/>
      <c r="Z353" s="54"/>
      <c r="AA353" s="54"/>
      <c r="AB353" s="54"/>
      <c r="AC353" s="54"/>
      <c r="AD353" s="54"/>
      <c r="AE353" s="54"/>
      <c r="AF353" s="54"/>
      <c r="AG353" s="54"/>
      <c r="AH353" s="54"/>
      <c r="AI353" s="54"/>
      <c r="AJ353" s="54"/>
      <c r="AK353" s="54"/>
      <c r="AL353" s="54"/>
      <c r="AM353" s="54"/>
      <c r="AN353" s="54"/>
      <c r="AO353" s="54"/>
      <c r="AP353" s="54"/>
      <c r="AQ353" s="54"/>
      <c r="AR353" s="54"/>
      <c r="AS353" s="54"/>
      <c r="AT353" s="54"/>
      <c r="AU353" s="54"/>
      <c r="AV353" s="54"/>
      <c r="AW353" s="54"/>
      <c r="AX353" s="54"/>
      <c r="AY353" s="54"/>
      <c r="AZ353" s="54"/>
      <c r="BA353" s="54"/>
      <c r="BB353" s="54"/>
      <c r="BC353" s="54"/>
      <c r="BD353" s="54"/>
      <c r="BE353" s="54"/>
      <c r="BF353" s="54"/>
      <c r="BG353" s="54"/>
      <c r="BH353" s="54"/>
      <c r="BI353" s="54"/>
      <c r="BJ353" s="54"/>
      <c r="BK353" s="54"/>
      <c r="BL353" s="54"/>
      <c r="BM353" s="54"/>
      <c r="BN353" s="54"/>
      <c r="BO353" s="54"/>
      <c r="BP353" s="54"/>
      <c r="BQ353" s="54"/>
      <c r="BR353" s="54"/>
      <c r="BS353" s="54"/>
      <c r="BT353" s="54"/>
      <c r="BU353" s="54"/>
      <c r="BV353" s="54"/>
      <c r="BW353" s="54"/>
      <c r="BX353" s="54"/>
      <c r="BY353" s="54"/>
      <c r="BZ353" s="54"/>
      <c r="CA353" s="54"/>
      <c r="CB353" s="54"/>
      <c r="CC353" s="54"/>
      <c r="CD353" s="54"/>
      <c r="CE353" s="54"/>
      <c r="CF353" s="54"/>
      <c r="CG353" s="54"/>
      <c r="CH353" s="54"/>
      <c r="CI353" s="54"/>
      <c r="CJ353" s="54"/>
      <c r="CK353" s="54"/>
      <c r="CL353" s="54"/>
      <c r="CM353" s="54"/>
      <c r="CN353" s="54"/>
      <c r="CO353" s="54"/>
      <c r="CP353" s="54"/>
      <c r="CQ353" s="54"/>
      <c r="CR353" s="54"/>
      <c r="CS353" s="54"/>
      <c r="CT353" s="54"/>
      <c r="CU353" s="54"/>
      <c r="CV353" s="54"/>
      <c r="CW353" s="54"/>
      <c r="CX353" s="54"/>
      <c r="CY353" s="54"/>
      <c r="CZ353" s="54"/>
      <c r="DA353" s="54"/>
      <c r="DB353" s="54"/>
      <c r="DC353" s="54"/>
      <c r="DD353" s="54"/>
      <c r="DE353" s="54"/>
      <c r="DF353" s="54"/>
      <c r="DG353" s="54"/>
      <c r="DH353" s="54"/>
      <c r="DI353" s="54"/>
      <c r="DJ353" s="54"/>
      <c r="DK353" s="54"/>
      <c r="DL353" s="54"/>
      <c r="DM353" s="54"/>
      <c r="DN353" s="54"/>
      <c r="DO353" s="54"/>
      <c r="DP353" s="54"/>
      <c r="DQ353" s="54"/>
      <c r="DR353" s="54"/>
      <c r="DS353" s="54"/>
      <c r="DT353" s="54"/>
      <c r="DU353" s="54"/>
      <c r="DV353" s="54"/>
      <c r="DW353" s="54"/>
      <c r="DX353" s="54"/>
      <c r="DY353" s="54"/>
      <c r="DZ353" s="54"/>
      <c r="EA353" s="54"/>
      <c r="EB353" s="54"/>
      <c r="EC353" s="54"/>
      <c r="ED353" s="54"/>
      <c r="EE353" s="54"/>
      <c r="EF353" s="54"/>
      <c r="EG353" s="54"/>
      <c r="EH353" s="54"/>
      <c r="EI353" s="54"/>
      <c r="EJ353" s="54"/>
      <c r="EK353" s="54"/>
      <c r="EL353" s="54"/>
      <c r="EM353" s="54"/>
      <c r="EN353" s="54"/>
      <c r="EO353" s="54"/>
      <c r="EP353" s="54"/>
      <c r="EQ353" s="54"/>
      <c r="ER353" s="54"/>
      <c r="ES353" s="54"/>
      <c r="ET353" s="54"/>
      <c r="EU353" s="54"/>
      <c r="EV353" s="54"/>
      <c r="EW353" s="54"/>
      <c r="EX353" s="54"/>
      <c r="EY353" s="54"/>
      <c r="EZ353" s="54"/>
      <c r="FA353" s="54"/>
      <c r="FB353" s="54"/>
      <c r="FC353" s="54"/>
      <c r="FD353" s="54"/>
      <c r="FE353" s="54"/>
      <c r="FF353" s="54"/>
      <c r="FG353" s="54"/>
      <c r="FH353" s="54"/>
      <c r="FI353" s="54"/>
      <c r="FJ353" s="54"/>
      <c r="FK353" s="54"/>
      <c r="FL353" s="54"/>
      <c r="FM353" s="54"/>
      <c r="FN353" s="54"/>
      <c r="FO353" s="54"/>
      <c r="FP353" s="54"/>
      <c r="FQ353" s="54"/>
      <c r="FR353" s="54"/>
      <c r="FS353" s="54"/>
      <c r="FT353" s="54"/>
      <c r="FU353" s="54"/>
      <c r="FV353" s="54"/>
      <c r="FW353" s="54"/>
      <c r="FX353" s="54"/>
      <c r="FY353" s="54"/>
      <c r="FZ353" s="54"/>
      <c r="GA353" s="54"/>
      <c r="GB353" s="54"/>
      <c r="GC353" s="54"/>
      <c r="GD353" s="54"/>
      <c r="GE353" s="54"/>
      <c r="GF353" s="54"/>
      <c r="GG353" s="54"/>
      <c r="GH353" s="54"/>
      <c r="GI353" s="54"/>
      <c r="GJ353" s="54"/>
      <c r="GK353" s="54"/>
      <c r="GL353" s="54"/>
      <c r="GM353" s="54"/>
      <c r="GN353" s="54"/>
    </row>
    <row r="354" spans="1:196">
      <c r="A354" s="209"/>
      <c r="B354" s="209"/>
      <c r="C354" s="209"/>
      <c r="D354" s="209"/>
      <c r="E354" s="209"/>
      <c r="F354" s="209"/>
      <c r="G354" s="209"/>
      <c r="H354" s="61"/>
      <c r="I354" s="69"/>
      <c r="J354" s="69"/>
      <c r="K354" s="214"/>
      <c r="L354" s="214"/>
      <c r="M354" s="214"/>
      <c r="N354" s="54"/>
      <c r="O354" s="54"/>
      <c r="P354" s="275"/>
      <c r="Q354" s="54"/>
      <c r="R354" s="54"/>
      <c r="S354" s="54"/>
      <c r="T354" s="54"/>
      <c r="U354" s="54"/>
      <c r="V354" s="54"/>
      <c r="W354" s="54"/>
      <c r="X354" s="54"/>
      <c r="Y354" s="54"/>
      <c r="Z354" s="54"/>
      <c r="AA354" s="54"/>
      <c r="AB354" s="54"/>
      <c r="AC354" s="54"/>
      <c r="AD354" s="54"/>
      <c r="AE354" s="54"/>
      <c r="AF354" s="54"/>
      <c r="AG354" s="54"/>
      <c r="AH354" s="54"/>
      <c r="AI354" s="54"/>
      <c r="AJ354" s="54"/>
      <c r="AK354" s="54"/>
      <c r="AL354" s="54"/>
      <c r="AM354" s="54"/>
      <c r="AN354" s="54"/>
      <c r="AO354" s="54"/>
      <c r="AP354" s="54"/>
      <c r="AQ354" s="54"/>
      <c r="AR354" s="54"/>
      <c r="AS354" s="54"/>
      <c r="AT354" s="54"/>
      <c r="AU354" s="54"/>
      <c r="AV354" s="54"/>
      <c r="AW354" s="54"/>
      <c r="AX354" s="54"/>
      <c r="AY354" s="54"/>
      <c r="AZ354" s="54"/>
      <c r="BA354" s="54"/>
      <c r="BB354" s="54"/>
      <c r="BC354" s="54"/>
      <c r="BD354" s="54"/>
      <c r="BE354" s="54"/>
      <c r="BF354" s="54"/>
      <c r="BG354" s="54"/>
      <c r="BH354" s="54"/>
      <c r="BI354" s="54"/>
      <c r="BJ354" s="54"/>
      <c r="BK354" s="54"/>
      <c r="BL354" s="54"/>
      <c r="BM354" s="54"/>
      <c r="BN354" s="54"/>
      <c r="BO354" s="54"/>
      <c r="BP354" s="54"/>
      <c r="BQ354" s="54"/>
      <c r="BR354" s="54"/>
      <c r="BS354" s="54"/>
      <c r="BT354" s="54"/>
      <c r="BU354" s="54"/>
      <c r="BV354" s="54"/>
      <c r="BW354" s="54"/>
      <c r="BX354" s="54"/>
      <c r="BY354" s="54"/>
      <c r="BZ354" s="54"/>
      <c r="CA354" s="54"/>
      <c r="CB354" s="54"/>
      <c r="CC354" s="54"/>
      <c r="CD354" s="54"/>
      <c r="CE354" s="54"/>
      <c r="CF354" s="54"/>
      <c r="CG354" s="54"/>
      <c r="CH354" s="54"/>
      <c r="CI354" s="54"/>
      <c r="CJ354" s="54"/>
      <c r="CK354" s="54"/>
      <c r="CL354" s="54"/>
      <c r="CM354" s="54"/>
      <c r="CN354" s="54"/>
      <c r="CO354" s="54"/>
      <c r="CP354" s="54"/>
      <c r="CQ354" s="54"/>
      <c r="CR354" s="54"/>
      <c r="CS354" s="54"/>
      <c r="CT354" s="54"/>
      <c r="CU354" s="54"/>
      <c r="CV354" s="54"/>
      <c r="CW354" s="54"/>
      <c r="CX354" s="54"/>
      <c r="CY354" s="54"/>
      <c r="CZ354" s="54"/>
      <c r="DA354" s="54"/>
      <c r="DB354" s="54"/>
      <c r="DC354" s="54"/>
      <c r="DD354" s="54"/>
      <c r="DE354" s="54"/>
      <c r="DF354" s="54"/>
      <c r="DG354" s="54"/>
      <c r="DH354" s="54"/>
      <c r="DI354" s="54"/>
      <c r="DJ354" s="54"/>
      <c r="DK354" s="54"/>
      <c r="DL354" s="54"/>
      <c r="DM354" s="54"/>
      <c r="DN354" s="54"/>
      <c r="DO354" s="54"/>
      <c r="DP354" s="54"/>
      <c r="DQ354" s="54"/>
      <c r="DR354" s="54"/>
      <c r="DS354" s="54"/>
      <c r="DT354" s="54"/>
      <c r="DU354" s="54"/>
      <c r="DV354" s="54"/>
      <c r="DW354" s="54"/>
      <c r="DX354" s="54"/>
      <c r="DY354" s="54"/>
      <c r="DZ354" s="54"/>
      <c r="EA354" s="54"/>
      <c r="EB354" s="54"/>
      <c r="EC354" s="54"/>
      <c r="ED354" s="54"/>
      <c r="EE354" s="54"/>
      <c r="EF354" s="54"/>
      <c r="EG354" s="54"/>
      <c r="EH354" s="54"/>
      <c r="EI354" s="54"/>
      <c r="EJ354" s="54"/>
      <c r="EK354" s="54"/>
      <c r="EL354" s="54"/>
      <c r="EM354" s="54"/>
      <c r="EN354" s="54"/>
      <c r="EO354" s="54"/>
      <c r="EP354" s="54"/>
      <c r="EQ354" s="54"/>
      <c r="ER354" s="54"/>
      <c r="ES354" s="54"/>
      <c r="ET354" s="54"/>
      <c r="EU354" s="54"/>
      <c r="EV354" s="54"/>
      <c r="EW354" s="54"/>
      <c r="EX354" s="54"/>
      <c r="EY354" s="54"/>
      <c r="EZ354" s="54"/>
      <c r="FA354" s="54"/>
      <c r="FB354" s="54"/>
      <c r="FC354" s="54"/>
      <c r="FD354" s="54"/>
      <c r="FE354" s="54"/>
      <c r="FF354" s="54"/>
      <c r="FG354" s="54"/>
      <c r="FH354" s="54"/>
      <c r="FI354" s="54"/>
      <c r="FJ354" s="54"/>
      <c r="FK354" s="54"/>
      <c r="FL354" s="54"/>
      <c r="FM354" s="54"/>
      <c r="FN354" s="54"/>
      <c r="FO354" s="54"/>
      <c r="FP354" s="54"/>
      <c r="FQ354" s="54"/>
      <c r="FR354" s="54"/>
      <c r="FS354" s="54"/>
      <c r="FT354" s="54"/>
      <c r="FU354" s="54"/>
      <c r="FV354" s="54"/>
      <c r="FW354" s="54"/>
      <c r="FX354" s="54"/>
      <c r="FY354" s="54"/>
      <c r="FZ354" s="54"/>
      <c r="GA354" s="54"/>
      <c r="GB354" s="54"/>
      <c r="GC354" s="54"/>
      <c r="GD354" s="54"/>
      <c r="GE354" s="54"/>
      <c r="GF354" s="54"/>
      <c r="GG354" s="54"/>
      <c r="GH354" s="54"/>
      <c r="GI354" s="54"/>
      <c r="GJ354" s="54"/>
      <c r="GK354" s="54"/>
      <c r="GL354" s="54"/>
      <c r="GM354" s="54"/>
      <c r="GN354" s="54"/>
    </row>
    <row r="355" spans="1:196">
      <c r="A355" s="209"/>
      <c r="B355" s="209"/>
      <c r="C355" s="209"/>
      <c r="D355" s="209"/>
      <c r="E355" s="209"/>
      <c r="F355" s="209"/>
      <c r="G355" s="209"/>
      <c r="H355" s="61"/>
      <c r="I355" s="69"/>
      <c r="J355" s="69"/>
      <c r="K355" s="214"/>
      <c r="L355" s="214"/>
      <c r="M355" s="214"/>
      <c r="N355" s="54"/>
      <c r="O355" s="54"/>
      <c r="P355" s="275"/>
      <c r="Q355" s="54"/>
      <c r="R355" s="54"/>
      <c r="S355" s="54"/>
      <c r="T355" s="54"/>
      <c r="U355" s="54"/>
      <c r="V355" s="54"/>
      <c r="W355" s="54"/>
      <c r="X355" s="54"/>
      <c r="Y355" s="54"/>
      <c r="Z355" s="54"/>
      <c r="AA355" s="54"/>
      <c r="AB355" s="54"/>
      <c r="AC355" s="54"/>
      <c r="AD355" s="54"/>
      <c r="AE355" s="54"/>
      <c r="AF355" s="54"/>
      <c r="AG355" s="54"/>
      <c r="AH355" s="54"/>
      <c r="AI355" s="54"/>
      <c r="AJ355" s="54"/>
      <c r="AK355" s="54"/>
      <c r="AL355" s="54"/>
      <c r="AM355" s="54"/>
      <c r="AN355" s="54"/>
      <c r="AO355" s="54"/>
      <c r="AP355" s="54"/>
      <c r="AQ355" s="54"/>
      <c r="AR355" s="54"/>
      <c r="AS355" s="54"/>
      <c r="AT355" s="54"/>
      <c r="AU355" s="54"/>
      <c r="AV355" s="54"/>
      <c r="AW355" s="54"/>
      <c r="AX355" s="54"/>
      <c r="AY355" s="54"/>
      <c r="AZ355" s="54"/>
      <c r="BA355" s="54"/>
      <c r="BB355" s="54"/>
      <c r="BC355" s="54"/>
      <c r="BD355" s="54"/>
      <c r="BE355" s="54"/>
      <c r="BF355" s="54"/>
      <c r="BG355" s="54"/>
      <c r="BH355" s="54"/>
      <c r="BI355" s="54"/>
      <c r="BJ355" s="54"/>
      <c r="BK355" s="54"/>
      <c r="BL355" s="54"/>
      <c r="BM355" s="54"/>
      <c r="BN355" s="54"/>
      <c r="BO355" s="54"/>
      <c r="BP355" s="54"/>
      <c r="BQ355" s="54"/>
      <c r="BR355" s="54"/>
      <c r="BS355" s="54"/>
      <c r="BT355" s="54"/>
      <c r="BU355" s="54"/>
      <c r="BV355" s="54"/>
      <c r="BW355" s="54"/>
      <c r="BX355" s="54"/>
      <c r="BY355" s="54"/>
      <c r="BZ355" s="54"/>
      <c r="CA355" s="54"/>
      <c r="CB355" s="54"/>
      <c r="CC355" s="54"/>
      <c r="CD355" s="54"/>
      <c r="CE355" s="54"/>
      <c r="CF355" s="54"/>
      <c r="CG355" s="54"/>
      <c r="CH355" s="54"/>
      <c r="CI355" s="54"/>
      <c r="CJ355" s="54"/>
      <c r="CK355" s="54"/>
      <c r="CL355" s="54"/>
      <c r="CM355" s="54"/>
      <c r="CN355" s="54"/>
      <c r="CO355" s="54"/>
      <c r="CP355" s="54"/>
      <c r="CQ355" s="54"/>
      <c r="CR355" s="54"/>
      <c r="CS355" s="54"/>
      <c r="CT355" s="54"/>
      <c r="CU355" s="54"/>
      <c r="CV355" s="54"/>
      <c r="CW355" s="54"/>
      <c r="CX355" s="54"/>
      <c r="CY355" s="54"/>
      <c r="CZ355" s="54"/>
      <c r="DA355" s="54"/>
      <c r="DB355" s="54"/>
      <c r="DC355" s="54"/>
      <c r="DD355" s="54"/>
      <c r="DE355" s="54"/>
      <c r="DF355" s="54"/>
      <c r="DG355" s="54"/>
      <c r="DH355" s="54"/>
      <c r="DI355" s="54"/>
      <c r="DJ355" s="54"/>
      <c r="DK355" s="54"/>
      <c r="DL355" s="54"/>
      <c r="DM355" s="54"/>
      <c r="DN355" s="54"/>
      <c r="DO355" s="54"/>
      <c r="DP355" s="54"/>
      <c r="DQ355" s="54"/>
      <c r="DR355" s="54"/>
      <c r="DS355" s="54"/>
      <c r="DT355" s="54"/>
      <c r="DU355" s="54"/>
      <c r="DV355" s="54"/>
      <c r="DW355" s="54"/>
      <c r="DX355" s="54"/>
      <c r="DY355" s="54"/>
      <c r="DZ355" s="54"/>
      <c r="EA355" s="54"/>
      <c r="EB355" s="54"/>
      <c r="EC355" s="54"/>
      <c r="ED355" s="54"/>
      <c r="EE355" s="54"/>
      <c r="EF355" s="54"/>
      <c r="EG355" s="54"/>
      <c r="EH355" s="54"/>
      <c r="EI355" s="54"/>
      <c r="EJ355" s="54"/>
      <c r="EK355" s="54"/>
      <c r="EL355" s="54"/>
      <c r="EM355" s="54"/>
      <c r="EN355" s="54"/>
      <c r="EO355" s="54"/>
      <c r="EP355" s="54"/>
      <c r="EQ355" s="54"/>
      <c r="ER355" s="54"/>
      <c r="ES355" s="54"/>
      <c r="ET355" s="54"/>
      <c r="EU355" s="54"/>
      <c r="EV355" s="54"/>
      <c r="EW355" s="54"/>
      <c r="EX355" s="54"/>
      <c r="EY355" s="54"/>
      <c r="EZ355" s="54"/>
      <c r="FA355" s="54"/>
      <c r="FB355" s="54"/>
      <c r="FC355" s="54"/>
      <c r="FD355" s="54"/>
      <c r="FE355" s="54"/>
      <c r="FF355" s="54"/>
      <c r="FG355" s="54"/>
      <c r="FH355" s="54"/>
      <c r="FI355" s="54"/>
      <c r="FJ355" s="54"/>
      <c r="FK355" s="54"/>
      <c r="FL355" s="54"/>
      <c r="FM355" s="54"/>
      <c r="FN355" s="54"/>
      <c r="FO355" s="54"/>
      <c r="FP355" s="54"/>
      <c r="FQ355" s="54"/>
      <c r="FR355" s="54"/>
      <c r="FS355" s="54"/>
      <c r="FT355" s="54"/>
      <c r="FU355" s="54"/>
      <c r="FV355" s="54"/>
      <c r="FW355" s="54"/>
      <c r="FX355" s="54"/>
      <c r="FY355" s="54"/>
      <c r="FZ355" s="54"/>
      <c r="GA355" s="54"/>
      <c r="GB355" s="54"/>
      <c r="GC355" s="54"/>
      <c r="GD355" s="54"/>
      <c r="GE355" s="54"/>
      <c r="GF355" s="54"/>
      <c r="GG355" s="54"/>
      <c r="GH355" s="54"/>
      <c r="GI355" s="54"/>
      <c r="GJ355" s="54"/>
      <c r="GK355" s="54"/>
      <c r="GL355" s="54"/>
      <c r="GM355" s="54"/>
      <c r="GN355" s="54"/>
    </row>
    <row r="356" spans="1:196">
      <c r="A356" s="209"/>
      <c r="B356" s="209"/>
      <c r="C356" s="209"/>
      <c r="D356" s="209"/>
      <c r="E356" s="209"/>
      <c r="F356" s="209"/>
      <c r="G356" s="209"/>
      <c r="H356" s="61"/>
      <c r="I356" s="69"/>
      <c r="J356" s="69"/>
      <c r="K356" s="214"/>
      <c r="L356" s="214"/>
      <c r="M356" s="214"/>
      <c r="N356" s="54"/>
      <c r="O356" s="54"/>
      <c r="P356" s="54"/>
      <c r="Q356" s="54"/>
      <c r="R356" s="54"/>
      <c r="S356" s="54"/>
      <c r="T356" s="54"/>
      <c r="U356" s="54"/>
      <c r="V356" s="54"/>
      <c r="W356" s="54"/>
      <c r="X356" s="54"/>
      <c r="Y356" s="54"/>
      <c r="Z356" s="54"/>
      <c r="AA356" s="54"/>
      <c r="AB356" s="54"/>
      <c r="AC356" s="54"/>
      <c r="AD356" s="54"/>
      <c r="AE356" s="54"/>
      <c r="AF356" s="54"/>
      <c r="AG356" s="54"/>
      <c r="AH356" s="54"/>
      <c r="AI356" s="54"/>
      <c r="AJ356" s="54"/>
      <c r="AK356" s="54"/>
      <c r="AL356" s="54"/>
      <c r="AM356" s="54"/>
      <c r="AN356" s="54"/>
      <c r="AO356" s="54"/>
      <c r="AP356" s="54"/>
      <c r="AQ356" s="54"/>
      <c r="AR356" s="54"/>
      <c r="AS356" s="54"/>
      <c r="AT356" s="54"/>
      <c r="AU356" s="54"/>
      <c r="AV356" s="54"/>
      <c r="AW356" s="54"/>
      <c r="AX356" s="54"/>
      <c r="AY356" s="54"/>
      <c r="AZ356" s="54"/>
      <c r="BA356" s="54"/>
      <c r="BB356" s="54"/>
      <c r="BC356" s="54"/>
      <c r="BD356" s="54"/>
      <c r="BE356" s="54"/>
      <c r="BF356" s="54"/>
      <c r="BG356" s="54"/>
      <c r="BH356" s="54"/>
      <c r="BI356" s="54"/>
      <c r="BJ356" s="54"/>
      <c r="BK356" s="54"/>
      <c r="BL356" s="54"/>
      <c r="BM356" s="54"/>
      <c r="BN356" s="54"/>
      <c r="BO356" s="54"/>
      <c r="BP356" s="54"/>
      <c r="BQ356" s="54"/>
      <c r="BR356" s="54"/>
      <c r="BS356" s="54"/>
      <c r="BT356" s="54"/>
      <c r="BU356" s="54"/>
      <c r="BV356" s="54"/>
      <c r="BW356" s="54"/>
      <c r="BX356" s="54"/>
      <c r="BY356" s="54"/>
      <c r="BZ356" s="54"/>
      <c r="CA356" s="54"/>
      <c r="CB356" s="54"/>
      <c r="CC356" s="54"/>
      <c r="CD356" s="54"/>
      <c r="CE356" s="54"/>
      <c r="CF356" s="54"/>
      <c r="CG356" s="54"/>
      <c r="CH356" s="54"/>
      <c r="CI356" s="54"/>
      <c r="CJ356" s="54"/>
      <c r="CK356" s="54"/>
      <c r="CL356" s="54"/>
      <c r="CM356" s="54"/>
      <c r="CN356" s="54"/>
      <c r="CO356" s="54"/>
      <c r="CP356" s="54"/>
      <c r="CQ356" s="54"/>
      <c r="CR356" s="54"/>
      <c r="CS356" s="54"/>
      <c r="CT356" s="54"/>
      <c r="CU356" s="54"/>
      <c r="CV356" s="54"/>
      <c r="CW356" s="54"/>
      <c r="CX356" s="54"/>
      <c r="CY356" s="54"/>
      <c r="CZ356" s="54"/>
      <c r="DA356" s="54"/>
      <c r="DB356" s="54"/>
      <c r="DC356" s="54"/>
      <c r="DD356" s="54"/>
      <c r="DE356" s="54"/>
      <c r="DF356" s="54"/>
      <c r="DG356" s="54"/>
      <c r="DH356" s="54"/>
      <c r="DI356" s="54"/>
      <c r="DJ356" s="54"/>
      <c r="DK356" s="54"/>
      <c r="DL356" s="54"/>
      <c r="DM356" s="54"/>
      <c r="DN356" s="54"/>
      <c r="DO356" s="54"/>
      <c r="DP356" s="54"/>
      <c r="DQ356" s="54"/>
      <c r="DR356" s="54"/>
      <c r="DS356" s="54"/>
      <c r="DT356" s="54"/>
      <c r="DU356" s="54"/>
      <c r="DV356" s="54"/>
      <c r="DW356" s="54"/>
      <c r="DX356" s="54"/>
      <c r="DY356" s="54"/>
      <c r="DZ356" s="54"/>
      <c r="EA356" s="54"/>
      <c r="EB356" s="54"/>
      <c r="EC356" s="54"/>
      <c r="ED356" s="54"/>
      <c r="EE356" s="54"/>
      <c r="EF356" s="54"/>
      <c r="EG356" s="54"/>
      <c r="EH356" s="54"/>
      <c r="EI356" s="54"/>
      <c r="EJ356" s="54"/>
      <c r="EK356" s="54"/>
      <c r="EL356" s="54"/>
      <c r="EM356" s="54"/>
      <c r="EN356" s="54"/>
      <c r="EO356" s="54"/>
      <c r="EP356" s="54"/>
      <c r="EQ356" s="54"/>
      <c r="ER356" s="54"/>
      <c r="ES356" s="54"/>
      <c r="ET356" s="54"/>
      <c r="EU356" s="54"/>
      <c r="EV356" s="54"/>
      <c r="EW356" s="54"/>
      <c r="EX356" s="54"/>
      <c r="EY356" s="54"/>
      <c r="EZ356" s="54"/>
      <c r="FA356" s="54"/>
      <c r="FB356" s="54"/>
      <c r="FC356" s="54"/>
      <c r="FD356" s="54"/>
      <c r="FE356" s="54"/>
      <c r="FF356" s="54"/>
      <c r="FG356" s="54"/>
      <c r="FH356" s="54"/>
      <c r="FI356" s="54"/>
      <c r="FJ356" s="54"/>
      <c r="FK356" s="54"/>
      <c r="FL356" s="54"/>
      <c r="FM356" s="54"/>
      <c r="FN356" s="54"/>
      <c r="FO356" s="54"/>
      <c r="FP356" s="54"/>
      <c r="FQ356" s="54"/>
      <c r="FR356" s="54"/>
      <c r="FS356" s="54"/>
      <c r="FT356" s="54"/>
      <c r="FU356" s="54"/>
      <c r="FV356" s="54"/>
      <c r="FW356" s="54"/>
      <c r="FX356" s="54"/>
      <c r="FY356" s="54"/>
      <c r="FZ356" s="54"/>
      <c r="GA356" s="54"/>
      <c r="GB356" s="54"/>
      <c r="GC356" s="54"/>
      <c r="GD356" s="54"/>
      <c r="GE356" s="54"/>
      <c r="GF356" s="54"/>
      <c r="GG356" s="54"/>
      <c r="GH356" s="54"/>
      <c r="GI356" s="54"/>
      <c r="GJ356" s="54"/>
      <c r="GK356" s="54"/>
      <c r="GL356" s="54"/>
      <c r="GM356" s="54"/>
      <c r="GN356" s="54"/>
    </row>
    <row r="357" spans="1:196">
      <c r="A357" s="209"/>
      <c r="B357" s="209"/>
      <c r="C357" s="209"/>
      <c r="D357" s="209"/>
      <c r="E357" s="209"/>
      <c r="F357" s="209"/>
      <c r="G357" s="209"/>
      <c r="H357" s="61"/>
      <c r="I357" s="69"/>
      <c r="J357" s="69"/>
      <c r="K357" s="214"/>
      <c r="L357" s="214"/>
      <c r="M357" s="214"/>
      <c r="N357" s="54"/>
      <c r="O357" s="54"/>
      <c r="P357" s="54"/>
      <c r="Q357" s="54"/>
      <c r="R357" s="54"/>
      <c r="S357" s="54"/>
      <c r="T357" s="54"/>
      <c r="U357" s="54"/>
      <c r="V357" s="54"/>
      <c r="W357" s="54"/>
      <c r="X357" s="54"/>
      <c r="Y357" s="54"/>
      <c r="Z357" s="54"/>
      <c r="AA357" s="54"/>
      <c r="AB357" s="54"/>
      <c r="AC357" s="54"/>
      <c r="AD357" s="54"/>
      <c r="AE357" s="54"/>
      <c r="AF357" s="54"/>
      <c r="AG357" s="54"/>
      <c r="AH357" s="54"/>
      <c r="AI357" s="54"/>
      <c r="AJ357" s="54"/>
      <c r="AK357" s="54"/>
      <c r="AL357" s="54"/>
      <c r="AM357" s="54"/>
      <c r="AN357" s="54"/>
      <c r="AO357" s="54"/>
      <c r="AP357" s="54"/>
      <c r="AQ357" s="54"/>
      <c r="AR357" s="54"/>
      <c r="AS357" s="54"/>
      <c r="AT357" s="54"/>
      <c r="AU357" s="54"/>
      <c r="AV357" s="54"/>
      <c r="AW357" s="54"/>
      <c r="AX357" s="54"/>
      <c r="AY357" s="54"/>
      <c r="AZ357" s="54"/>
      <c r="BA357" s="54"/>
      <c r="BB357" s="54"/>
      <c r="BC357" s="54"/>
      <c r="BD357" s="54"/>
      <c r="BE357" s="54"/>
      <c r="BF357" s="54"/>
      <c r="BG357" s="54"/>
      <c r="BH357" s="54"/>
      <c r="BI357" s="54"/>
      <c r="BJ357" s="54"/>
      <c r="BK357" s="54"/>
      <c r="BL357" s="54"/>
      <c r="BM357" s="54"/>
      <c r="BN357" s="54"/>
      <c r="BO357" s="54"/>
      <c r="BP357" s="54"/>
      <c r="BQ357" s="54"/>
      <c r="BR357" s="54"/>
      <c r="BS357" s="54"/>
      <c r="BT357" s="54"/>
      <c r="BU357" s="54"/>
      <c r="BV357" s="54"/>
      <c r="BW357" s="54"/>
      <c r="BX357" s="54"/>
      <c r="BY357" s="54"/>
      <c r="BZ357" s="54"/>
      <c r="CA357" s="54"/>
      <c r="CB357" s="54"/>
      <c r="CC357" s="54"/>
      <c r="CD357" s="54"/>
      <c r="CE357" s="54"/>
      <c r="CF357" s="54"/>
      <c r="CG357" s="54"/>
      <c r="CH357" s="54"/>
      <c r="CI357" s="54"/>
      <c r="CJ357" s="54"/>
      <c r="CK357" s="54"/>
      <c r="CL357" s="54"/>
      <c r="CM357" s="54"/>
      <c r="CN357" s="54"/>
      <c r="CO357" s="54"/>
      <c r="CP357" s="54"/>
      <c r="CQ357" s="54"/>
      <c r="CR357" s="54"/>
      <c r="CS357" s="54"/>
      <c r="CT357" s="54"/>
      <c r="CU357" s="54"/>
      <c r="CV357" s="54"/>
      <c r="CW357" s="54"/>
      <c r="CX357" s="54"/>
      <c r="CY357" s="54"/>
      <c r="CZ357" s="54"/>
      <c r="DA357" s="54"/>
      <c r="DB357" s="54"/>
      <c r="DC357" s="54"/>
      <c r="DD357" s="54"/>
      <c r="DE357" s="54"/>
      <c r="DF357" s="54"/>
      <c r="DG357" s="54"/>
      <c r="DH357" s="54"/>
      <c r="DI357" s="54"/>
      <c r="DJ357" s="54"/>
      <c r="DK357" s="54"/>
      <c r="DL357" s="54"/>
      <c r="DM357" s="54"/>
      <c r="DN357" s="54"/>
      <c r="DO357" s="54"/>
      <c r="DP357" s="54"/>
      <c r="DQ357" s="54"/>
      <c r="DR357" s="54"/>
      <c r="DS357" s="54"/>
      <c r="DT357" s="54"/>
      <c r="DU357" s="54"/>
      <c r="DV357" s="54"/>
      <c r="DW357" s="54"/>
      <c r="DX357" s="54"/>
      <c r="DY357" s="54"/>
      <c r="DZ357" s="54"/>
      <c r="EA357" s="54"/>
      <c r="EB357" s="54"/>
      <c r="EC357" s="54"/>
      <c r="ED357" s="54"/>
      <c r="EE357" s="54"/>
      <c r="EF357" s="54"/>
      <c r="EG357" s="54"/>
      <c r="EH357" s="54"/>
      <c r="EI357" s="54"/>
      <c r="EJ357" s="54"/>
      <c r="EK357" s="54"/>
      <c r="EL357" s="54"/>
      <c r="EM357" s="54"/>
      <c r="EN357" s="54"/>
      <c r="EO357" s="54"/>
      <c r="EP357" s="54"/>
      <c r="EQ357" s="54"/>
      <c r="ER357" s="54"/>
      <c r="ES357" s="54"/>
      <c r="ET357" s="54"/>
      <c r="EU357" s="54"/>
      <c r="EV357" s="54"/>
      <c r="EW357" s="54"/>
      <c r="EX357" s="54"/>
      <c r="EY357" s="54"/>
      <c r="EZ357" s="54"/>
      <c r="FA357" s="54"/>
      <c r="FB357" s="54"/>
      <c r="FC357" s="54"/>
      <c r="FD357" s="54"/>
      <c r="FE357" s="54"/>
      <c r="FF357" s="54"/>
      <c r="FG357" s="54"/>
      <c r="FH357" s="54"/>
      <c r="FI357" s="54"/>
      <c r="FJ357" s="54"/>
      <c r="FK357" s="54"/>
      <c r="FL357" s="54"/>
      <c r="FM357" s="54"/>
      <c r="FN357" s="54"/>
      <c r="FO357" s="54"/>
      <c r="FP357" s="54"/>
      <c r="FQ357" s="54"/>
      <c r="FR357" s="54"/>
      <c r="FS357" s="54"/>
      <c r="FT357" s="54"/>
      <c r="FU357" s="54"/>
      <c r="FV357" s="54"/>
      <c r="FW357" s="54"/>
      <c r="FX357" s="54"/>
      <c r="FY357" s="54"/>
      <c r="FZ357" s="54"/>
      <c r="GA357" s="54"/>
      <c r="GB357" s="54"/>
      <c r="GC357" s="54"/>
      <c r="GD357" s="54"/>
      <c r="GE357" s="54"/>
      <c r="GF357" s="54"/>
      <c r="GG357" s="54"/>
      <c r="GH357" s="54"/>
      <c r="GI357" s="54"/>
      <c r="GJ357" s="54"/>
      <c r="GK357" s="54"/>
      <c r="GL357" s="54"/>
      <c r="GM357" s="54"/>
      <c r="GN357" s="54"/>
    </row>
    <row r="358" spans="1:196">
      <c r="A358" s="209"/>
      <c r="B358" s="209"/>
      <c r="C358" s="209"/>
      <c r="D358" s="209"/>
      <c r="E358" s="209"/>
      <c r="F358" s="209"/>
      <c r="G358" s="209"/>
      <c r="H358" s="61"/>
      <c r="I358" s="69"/>
      <c r="J358" s="69"/>
      <c r="K358" s="214"/>
      <c r="L358" s="214"/>
      <c r="M358" s="214"/>
      <c r="N358" s="54"/>
      <c r="O358" s="54"/>
      <c r="P358" s="54"/>
      <c r="Q358" s="54"/>
      <c r="R358" s="54"/>
      <c r="S358" s="54"/>
      <c r="T358" s="54"/>
      <c r="U358" s="54"/>
      <c r="V358" s="54"/>
      <c r="W358" s="54"/>
      <c r="X358" s="54"/>
      <c r="Y358" s="54"/>
      <c r="Z358" s="54"/>
      <c r="AA358" s="54"/>
      <c r="AB358" s="54"/>
      <c r="AC358" s="54"/>
      <c r="AD358" s="54"/>
      <c r="AE358" s="54"/>
      <c r="AF358" s="54"/>
      <c r="AG358" s="54"/>
      <c r="AH358" s="54"/>
      <c r="AI358" s="54"/>
      <c r="AJ358" s="54"/>
      <c r="AK358" s="54"/>
      <c r="AL358" s="54"/>
      <c r="AM358" s="54"/>
      <c r="AN358" s="54"/>
      <c r="AO358" s="54"/>
      <c r="AP358" s="54"/>
      <c r="AQ358" s="54"/>
      <c r="AR358" s="54"/>
      <c r="AS358" s="54"/>
      <c r="AT358" s="54"/>
      <c r="AU358" s="54"/>
      <c r="AV358" s="54"/>
      <c r="AW358" s="54"/>
      <c r="AX358" s="54"/>
      <c r="AY358" s="54"/>
      <c r="AZ358" s="54"/>
      <c r="BA358" s="54"/>
      <c r="BB358" s="54"/>
      <c r="BC358" s="54"/>
      <c r="BD358" s="54"/>
      <c r="BE358" s="54"/>
      <c r="BF358" s="54"/>
      <c r="BG358" s="54"/>
      <c r="BH358" s="54"/>
      <c r="BI358" s="54"/>
      <c r="BJ358" s="54"/>
      <c r="BK358" s="54"/>
      <c r="BL358" s="54"/>
      <c r="BM358" s="54"/>
      <c r="BN358" s="54"/>
      <c r="BO358" s="54"/>
      <c r="BP358" s="54"/>
      <c r="BQ358" s="54"/>
      <c r="BR358" s="54"/>
      <c r="BS358" s="54"/>
      <c r="BT358" s="54"/>
      <c r="BU358" s="54"/>
      <c r="BV358" s="54"/>
      <c r="BW358" s="54"/>
      <c r="BX358" s="54"/>
      <c r="BY358" s="54"/>
      <c r="BZ358" s="54"/>
      <c r="CA358" s="54"/>
      <c r="CB358" s="54"/>
      <c r="CC358" s="54"/>
      <c r="CD358" s="54"/>
      <c r="CE358" s="54"/>
      <c r="CF358" s="54"/>
      <c r="CG358" s="54"/>
      <c r="CH358" s="54"/>
      <c r="CI358" s="54"/>
      <c r="CJ358" s="54"/>
      <c r="CK358" s="54"/>
      <c r="CL358" s="54"/>
      <c r="CM358" s="54"/>
      <c r="CN358" s="54"/>
      <c r="CO358" s="54"/>
      <c r="CP358" s="54"/>
      <c r="CQ358" s="54"/>
      <c r="CR358" s="54"/>
      <c r="CS358" s="54"/>
      <c r="CT358" s="54"/>
      <c r="CU358" s="54"/>
      <c r="CV358" s="54"/>
      <c r="CW358" s="54"/>
      <c r="CX358" s="54"/>
      <c r="CY358" s="54"/>
      <c r="CZ358" s="54"/>
      <c r="DA358" s="54"/>
      <c r="DB358" s="54"/>
      <c r="DC358" s="54"/>
      <c r="DD358" s="54"/>
      <c r="DE358" s="54"/>
      <c r="DF358" s="54"/>
      <c r="DG358" s="54"/>
      <c r="DH358" s="54"/>
      <c r="DI358" s="54"/>
      <c r="DJ358" s="54"/>
      <c r="DK358" s="54"/>
      <c r="DL358" s="54"/>
      <c r="DM358" s="54"/>
      <c r="DN358" s="54"/>
      <c r="DO358" s="54"/>
      <c r="DP358" s="54"/>
      <c r="DQ358" s="54"/>
      <c r="DR358" s="54"/>
      <c r="DS358" s="54"/>
      <c r="DT358" s="54"/>
      <c r="DU358" s="54"/>
      <c r="DV358" s="54"/>
      <c r="DW358" s="54"/>
      <c r="DX358" s="54"/>
      <c r="DY358" s="54"/>
      <c r="DZ358" s="54"/>
      <c r="EA358" s="54"/>
      <c r="EB358" s="54"/>
      <c r="EC358" s="54"/>
      <c r="ED358" s="54"/>
      <c r="EE358" s="54"/>
      <c r="EF358" s="54"/>
      <c r="EG358" s="54"/>
      <c r="EH358" s="54"/>
      <c r="EI358" s="54"/>
      <c r="EJ358" s="54"/>
      <c r="EK358" s="54"/>
      <c r="EL358" s="54"/>
      <c r="EM358" s="54"/>
      <c r="EN358" s="54"/>
      <c r="EO358" s="54"/>
      <c r="EP358" s="54"/>
      <c r="EQ358" s="54"/>
      <c r="ER358" s="54"/>
      <c r="ES358" s="54"/>
      <c r="ET358" s="54"/>
      <c r="EU358" s="54"/>
      <c r="EV358" s="54"/>
      <c r="EW358" s="54"/>
      <c r="EX358" s="54"/>
      <c r="EY358" s="54"/>
      <c r="EZ358" s="54"/>
      <c r="FA358" s="54"/>
      <c r="FB358" s="54"/>
      <c r="FC358" s="54"/>
      <c r="FD358" s="54"/>
      <c r="FE358" s="54"/>
      <c r="FF358" s="54"/>
      <c r="FG358" s="54"/>
      <c r="FH358" s="54"/>
      <c r="FI358" s="54"/>
      <c r="FJ358" s="54"/>
      <c r="FK358" s="54"/>
      <c r="FL358" s="54"/>
      <c r="FM358" s="54"/>
      <c r="FN358" s="54"/>
      <c r="FO358" s="54"/>
      <c r="FP358" s="54"/>
      <c r="FQ358" s="54"/>
      <c r="FR358" s="54"/>
      <c r="FS358" s="54"/>
      <c r="FT358" s="54"/>
      <c r="FU358" s="54"/>
      <c r="FV358" s="54"/>
      <c r="FW358" s="54"/>
      <c r="FX358" s="54"/>
      <c r="FY358" s="54"/>
      <c r="FZ358" s="54"/>
      <c r="GA358" s="54"/>
      <c r="GB358" s="54"/>
      <c r="GC358" s="54"/>
      <c r="GD358" s="54"/>
      <c r="GE358" s="54"/>
      <c r="GF358" s="54"/>
      <c r="GG358" s="54"/>
      <c r="GH358" s="54"/>
      <c r="GI358" s="54"/>
      <c r="GJ358" s="54"/>
      <c r="GK358" s="54"/>
      <c r="GL358" s="54"/>
      <c r="GM358" s="54"/>
      <c r="GN358" s="54"/>
    </row>
    <row r="359" spans="1:196">
      <c r="A359" s="209"/>
      <c r="B359" s="209"/>
      <c r="C359" s="209"/>
      <c r="D359" s="209"/>
      <c r="E359" s="209"/>
      <c r="F359" s="209"/>
      <c r="G359" s="209"/>
      <c r="H359" s="61"/>
      <c r="I359" s="69"/>
      <c r="J359" s="69"/>
      <c r="K359" s="214"/>
      <c r="L359" s="214"/>
      <c r="M359" s="214"/>
      <c r="N359" s="54"/>
      <c r="O359" s="54"/>
      <c r="P359" s="54"/>
      <c r="Q359" s="54"/>
      <c r="R359" s="54"/>
      <c r="S359" s="54"/>
      <c r="T359" s="54"/>
      <c r="U359" s="54"/>
      <c r="V359" s="54"/>
      <c r="W359" s="54"/>
      <c r="X359" s="54"/>
      <c r="Y359" s="54"/>
      <c r="Z359" s="54"/>
      <c r="AA359" s="54"/>
      <c r="AB359" s="54"/>
      <c r="AC359" s="54"/>
      <c r="AD359" s="54"/>
      <c r="AE359" s="54"/>
      <c r="AF359" s="54"/>
      <c r="AG359" s="54"/>
      <c r="AH359" s="54"/>
      <c r="AI359" s="54"/>
      <c r="AJ359" s="54"/>
      <c r="AK359" s="54"/>
      <c r="AL359" s="54"/>
      <c r="AM359" s="54"/>
      <c r="AN359" s="54"/>
      <c r="AO359" s="54"/>
      <c r="AP359" s="54"/>
      <c r="AQ359" s="54"/>
      <c r="AR359" s="54"/>
      <c r="AS359" s="54"/>
      <c r="AT359" s="54"/>
      <c r="AU359" s="54"/>
      <c r="AV359" s="54"/>
      <c r="AW359" s="54"/>
      <c r="AX359" s="54"/>
      <c r="AY359" s="54"/>
      <c r="AZ359" s="54"/>
      <c r="BA359" s="54"/>
      <c r="BB359" s="54"/>
      <c r="BC359" s="54"/>
      <c r="BD359" s="54"/>
      <c r="BE359" s="54"/>
      <c r="BF359" s="54"/>
      <c r="BG359" s="54"/>
      <c r="BH359" s="54"/>
      <c r="BI359" s="54"/>
      <c r="BJ359" s="54"/>
      <c r="BK359" s="54"/>
      <c r="BL359" s="54"/>
      <c r="BM359" s="54"/>
      <c r="BN359" s="54"/>
      <c r="BO359" s="54"/>
      <c r="BP359" s="54"/>
      <c r="BQ359" s="54"/>
      <c r="BR359" s="54"/>
      <c r="BS359" s="54"/>
      <c r="BT359" s="54"/>
      <c r="BU359" s="54"/>
      <c r="BV359" s="54"/>
      <c r="BW359" s="54"/>
      <c r="BX359" s="54"/>
      <c r="BY359" s="54"/>
      <c r="BZ359" s="54"/>
      <c r="CA359" s="54"/>
      <c r="CB359" s="54"/>
      <c r="CC359" s="54"/>
      <c r="CD359" s="54"/>
      <c r="CE359" s="54"/>
      <c r="CF359" s="54"/>
      <c r="CG359" s="54"/>
      <c r="CH359" s="54"/>
      <c r="CI359" s="54"/>
      <c r="CJ359" s="54"/>
      <c r="CK359" s="54"/>
      <c r="CL359" s="54"/>
      <c r="CM359" s="54"/>
      <c r="CN359" s="54"/>
      <c r="CO359" s="54"/>
      <c r="CP359" s="54"/>
      <c r="CQ359" s="54"/>
      <c r="CR359" s="54"/>
      <c r="CS359" s="54"/>
      <c r="CT359" s="54"/>
      <c r="CU359" s="54"/>
      <c r="CV359" s="54"/>
      <c r="CW359" s="54"/>
      <c r="CX359" s="54"/>
      <c r="CY359" s="54"/>
      <c r="CZ359" s="54"/>
      <c r="DA359" s="54"/>
      <c r="DB359" s="54"/>
      <c r="DC359" s="54"/>
      <c r="DD359" s="54"/>
      <c r="DE359" s="54"/>
      <c r="DF359" s="54"/>
      <c r="DG359" s="54"/>
      <c r="DH359" s="54"/>
      <c r="DI359" s="54"/>
      <c r="DJ359" s="54"/>
      <c r="DK359" s="54"/>
      <c r="DL359" s="54"/>
      <c r="DM359" s="54"/>
      <c r="DN359" s="54"/>
      <c r="DO359" s="54"/>
      <c r="DP359" s="54"/>
      <c r="DQ359" s="54"/>
      <c r="DR359" s="54"/>
      <c r="DS359" s="54"/>
      <c r="DT359" s="54"/>
      <c r="DU359" s="54"/>
      <c r="DV359" s="54"/>
      <c r="DW359" s="54"/>
      <c r="DX359" s="54"/>
      <c r="DY359" s="54"/>
      <c r="DZ359" s="54"/>
      <c r="EA359" s="54"/>
      <c r="EB359" s="54"/>
      <c r="EC359" s="54"/>
      <c r="ED359" s="54"/>
      <c r="EE359" s="54"/>
      <c r="EF359" s="54"/>
      <c r="EG359" s="54"/>
      <c r="EH359" s="54"/>
      <c r="EI359" s="54"/>
      <c r="EJ359" s="54"/>
      <c r="EK359" s="54"/>
      <c r="EL359" s="54"/>
      <c r="EM359" s="54"/>
      <c r="EN359" s="54"/>
      <c r="EO359" s="54"/>
      <c r="EP359" s="54"/>
      <c r="EQ359" s="54"/>
      <c r="ER359" s="54"/>
      <c r="ES359" s="54"/>
      <c r="ET359" s="54"/>
      <c r="EU359" s="54"/>
      <c r="EV359" s="54"/>
      <c r="EW359" s="54"/>
      <c r="EX359" s="54"/>
      <c r="EY359" s="54"/>
      <c r="EZ359" s="54"/>
      <c r="FA359" s="54"/>
      <c r="FB359" s="54"/>
      <c r="FC359" s="54"/>
      <c r="FD359" s="54"/>
      <c r="FE359" s="54"/>
      <c r="FF359" s="54"/>
      <c r="FG359" s="54"/>
      <c r="FH359" s="54"/>
      <c r="FI359" s="54"/>
      <c r="FJ359" s="54"/>
      <c r="FK359" s="54"/>
      <c r="FL359" s="54"/>
      <c r="FM359" s="54"/>
      <c r="FN359" s="54"/>
      <c r="FO359" s="54"/>
      <c r="FP359" s="54"/>
      <c r="FQ359" s="54"/>
      <c r="FR359" s="54"/>
      <c r="FS359" s="54"/>
      <c r="FT359" s="54"/>
      <c r="FU359" s="54"/>
      <c r="FV359" s="54"/>
      <c r="FW359" s="54"/>
      <c r="FX359" s="54"/>
      <c r="FY359" s="54"/>
      <c r="FZ359" s="54"/>
      <c r="GA359" s="54"/>
      <c r="GB359" s="54"/>
      <c r="GC359" s="54"/>
      <c r="GD359" s="54"/>
      <c r="GE359" s="54"/>
      <c r="GF359" s="54"/>
      <c r="GG359" s="54"/>
      <c r="GH359" s="54"/>
      <c r="GI359" s="54"/>
      <c r="GJ359" s="54"/>
      <c r="GK359" s="54"/>
      <c r="GL359" s="54"/>
      <c r="GM359" s="54"/>
      <c r="GN359" s="54"/>
    </row>
    <row r="360" spans="1:196">
      <c r="A360" s="209"/>
      <c r="B360" s="209"/>
      <c r="C360" s="209"/>
      <c r="D360" s="209"/>
      <c r="E360" s="209"/>
      <c r="F360" s="209"/>
      <c r="G360" s="209"/>
      <c r="H360" s="61"/>
      <c r="I360" s="69"/>
      <c r="J360" s="69"/>
      <c r="K360" s="214"/>
      <c r="L360" s="214"/>
      <c r="M360" s="214"/>
      <c r="N360" s="54"/>
      <c r="O360" s="54"/>
      <c r="P360" s="54"/>
      <c r="Q360" s="54"/>
      <c r="R360" s="54"/>
      <c r="S360" s="54"/>
      <c r="T360" s="54"/>
      <c r="U360" s="54"/>
      <c r="V360" s="54"/>
      <c r="W360" s="54"/>
      <c r="X360" s="54"/>
      <c r="Y360" s="54"/>
      <c r="Z360" s="54"/>
      <c r="AA360" s="54"/>
      <c r="AB360" s="54"/>
      <c r="AC360" s="54"/>
      <c r="AD360" s="54"/>
      <c r="AE360" s="54"/>
      <c r="AF360" s="54"/>
      <c r="AG360" s="54"/>
      <c r="AH360" s="54"/>
      <c r="AI360" s="54"/>
      <c r="AJ360" s="54"/>
      <c r="AK360" s="54"/>
      <c r="AL360" s="54"/>
      <c r="AM360" s="54"/>
      <c r="AN360" s="54"/>
      <c r="AO360" s="54"/>
      <c r="AP360" s="54"/>
      <c r="AQ360" s="54"/>
      <c r="AR360" s="54"/>
      <c r="AS360" s="54"/>
      <c r="AT360" s="54"/>
      <c r="AU360" s="54"/>
      <c r="AV360" s="54"/>
      <c r="AW360" s="54"/>
      <c r="AX360" s="54"/>
      <c r="AY360" s="54"/>
      <c r="AZ360" s="54"/>
      <c r="BA360" s="54"/>
      <c r="BB360" s="54"/>
      <c r="BC360" s="54"/>
      <c r="BD360" s="54"/>
      <c r="BE360" s="54"/>
      <c r="BF360" s="54"/>
      <c r="BG360" s="54"/>
      <c r="BH360" s="54"/>
      <c r="BI360" s="54"/>
      <c r="BJ360" s="54"/>
      <c r="BK360" s="54"/>
      <c r="BL360" s="54"/>
      <c r="BM360" s="54"/>
      <c r="BN360" s="54"/>
      <c r="BO360" s="54"/>
      <c r="BP360" s="54"/>
      <c r="BQ360" s="54"/>
      <c r="BR360" s="54"/>
      <c r="BS360" s="54"/>
      <c r="BT360" s="54"/>
      <c r="BU360" s="54"/>
      <c r="BV360" s="54"/>
      <c r="BW360" s="54"/>
      <c r="BX360" s="54"/>
      <c r="BY360" s="54"/>
      <c r="BZ360" s="54"/>
      <c r="CA360" s="54"/>
      <c r="CB360" s="54"/>
      <c r="CC360" s="54"/>
      <c r="CD360" s="54"/>
      <c r="CE360" s="54"/>
      <c r="CF360" s="54"/>
      <c r="CG360" s="54"/>
      <c r="CH360" s="54"/>
      <c r="CI360" s="54"/>
      <c r="CJ360" s="54"/>
      <c r="CK360" s="54"/>
      <c r="CL360" s="54"/>
      <c r="CM360" s="54"/>
      <c r="CN360" s="54"/>
      <c r="CO360" s="54"/>
      <c r="CP360" s="54"/>
      <c r="CQ360" s="54"/>
      <c r="CR360" s="54"/>
      <c r="CS360" s="54"/>
      <c r="CT360" s="54"/>
      <c r="CU360" s="54"/>
      <c r="CV360" s="54"/>
      <c r="CW360" s="54"/>
      <c r="CX360" s="54"/>
      <c r="CY360" s="54"/>
      <c r="CZ360" s="54"/>
      <c r="DA360" s="54"/>
      <c r="DB360" s="54"/>
      <c r="DC360" s="54"/>
      <c r="DD360" s="54"/>
      <c r="DE360" s="54"/>
      <c r="DF360" s="54"/>
      <c r="DG360" s="54"/>
      <c r="DH360" s="54"/>
      <c r="DI360" s="54"/>
      <c r="DJ360" s="54"/>
      <c r="DK360" s="54"/>
      <c r="DL360" s="54"/>
      <c r="DM360" s="54"/>
      <c r="DN360" s="54"/>
      <c r="DO360" s="54"/>
      <c r="DP360" s="54"/>
      <c r="DQ360" s="54"/>
      <c r="DR360" s="54"/>
      <c r="DS360" s="54"/>
      <c r="DT360" s="54"/>
      <c r="DU360" s="54"/>
      <c r="DV360" s="54"/>
      <c r="DW360" s="54"/>
      <c r="DX360" s="54"/>
      <c r="DY360" s="54"/>
      <c r="DZ360" s="54"/>
      <c r="EA360" s="54"/>
      <c r="EB360" s="54"/>
      <c r="EC360" s="54"/>
      <c r="ED360" s="54"/>
      <c r="EE360" s="54"/>
      <c r="EF360" s="54"/>
      <c r="EG360" s="54"/>
      <c r="EH360" s="54"/>
      <c r="EI360" s="54"/>
      <c r="EJ360" s="54"/>
      <c r="EK360" s="54"/>
      <c r="EL360" s="54"/>
      <c r="EM360" s="54"/>
      <c r="EN360" s="54"/>
      <c r="EO360" s="54"/>
      <c r="EP360" s="54"/>
      <c r="EQ360" s="54"/>
      <c r="ER360" s="54"/>
      <c r="ES360" s="54"/>
      <c r="ET360" s="54"/>
      <c r="EU360" s="54"/>
      <c r="EV360" s="54"/>
      <c r="EW360" s="54"/>
      <c r="EX360" s="54"/>
      <c r="EY360" s="54"/>
      <c r="EZ360" s="54"/>
      <c r="FA360" s="54"/>
      <c r="FB360" s="54"/>
      <c r="FC360" s="54"/>
      <c r="FD360" s="54"/>
      <c r="FE360" s="54"/>
      <c r="FF360" s="54"/>
      <c r="FG360" s="54"/>
      <c r="FH360" s="54"/>
      <c r="FI360" s="54"/>
      <c r="FJ360" s="54"/>
      <c r="FK360" s="54"/>
      <c r="FL360" s="54"/>
      <c r="FM360" s="54"/>
      <c r="FN360" s="54"/>
      <c r="FO360" s="54"/>
      <c r="FP360" s="54"/>
      <c r="FQ360" s="54"/>
      <c r="FR360" s="54"/>
      <c r="FS360" s="54"/>
      <c r="FT360" s="54"/>
      <c r="FU360" s="54"/>
      <c r="FV360" s="54"/>
      <c r="FW360" s="54"/>
      <c r="FX360" s="54"/>
      <c r="FY360" s="54"/>
      <c r="FZ360" s="54"/>
      <c r="GA360" s="54"/>
      <c r="GB360" s="54"/>
      <c r="GC360" s="54"/>
      <c r="GD360" s="54"/>
      <c r="GE360" s="54"/>
      <c r="GF360" s="54"/>
      <c r="GG360" s="54"/>
      <c r="GH360" s="54"/>
      <c r="GI360" s="54"/>
      <c r="GJ360" s="54"/>
      <c r="GK360" s="54"/>
      <c r="GL360" s="54"/>
      <c r="GM360" s="54"/>
      <c r="GN360" s="54"/>
    </row>
    <row r="361" spans="1:196">
      <c r="A361" s="209"/>
      <c r="B361" s="209"/>
      <c r="C361" s="209"/>
      <c r="D361" s="209"/>
      <c r="E361" s="209"/>
      <c r="F361" s="209"/>
      <c r="G361" s="209"/>
      <c r="H361" s="61"/>
      <c r="I361" s="69"/>
      <c r="J361" s="69"/>
      <c r="K361" s="214"/>
      <c r="L361" s="214"/>
      <c r="M361" s="214"/>
      <c r="N361" s="54"/>
      <c r="O361" s="54"/>
      <c r="P361" s="54"/>
      <c r="Q361" s="54"/>
      <c r="R361" s="54"/>
      <c r="S361" s="54"/>
      <c r="T361" s="54"/>
      <c r="U361" s="54"/>
      <c r="V361" s="54"/>
      <c r="W361" s="54"/>
      <c r="X361" s="54"/>
      <c r="Y361" s="54"/>
      <c r="Z361" s="54"/>
      <c r="AA361" s="54"/>
      <c r="AB361" s="54"/>
      <c r="AC361" s="54"/>
      <c r="AD361" s="54"/>
      <c r="AE361" s="54"/>
      <c r="AF361" s="54"/>
      <c r="AG361" s="54"/>
      <c r="AH361" s="54"/>
      <c r="AI361" s="54"/>
      <c r="AJ361" s="54"/>
      <c r="AK361" s="54"/>
      <c r="AL361" s="54"/>
      <c r="AM361" s="54"/>
      <c r="AN361" s="54"/>
      <c r="AO361" s="54"/>
      <c r="AP361" s="54"/>
      <c r="AQ361" s="54"/>
      <c r="AR361" s="54"/>
      <c r="AS361" s="54"/>
      <c r="AT361" s="54"/>
      <c r="AU361" s="54"/>
      <c r="AV361" s="54"/>
      <c r="AW361" s="54"/>
      <c r="AX361" s="54"/>
      <c r="AY361" s="54"/>
      <c r="AZ361" s="54"/>
      <c r="BA361" s="54"/>
      <c r="BB361" s="54"/>
      <c r="BC361" s="54"/>
      <c r="BD361" s="54"/>
      <c r="BE361" s="54"/>
      <c r="BF361" s="54"/>
      <c r="BG361" s="54"/>
      <c r="BH361" s="54"/>
      <c r="BI361" s="54"/>
      <c r="BJ361" s="54"/>
      <c r="BK361" s="54"/>
      <c r="BL361" s="54"/>
      <c r="BM361" s="54"/>
      <c r="BN361" s="54"/>
      <c r="BO361" s="54"/>
      <c r="BP361" s="54"/>
      <c r="BQ361" s="54"/>
      <c r="BR361" s="54"/>
      <c r="BS361" s="54"/>
      <c r="BT361" s="54"/>
      <c r="BU361" s="54"/>
      <c r="BV361" s="54"/>
      <c r="BW361" s="54"/>
      <c r="BX361" s="54"/>
      <c r="BY361" s="54"/>
      <c r="BZ361" s="54"/>
      <c r="CA361" s="54"/>
      <c r="CB361" s="54"/>
      <c r="CC361" s="54"/>
      <c r="CD361" s="54"/>
      <c r="CE361" s="54"/>
      <c r="CF361" s="54"/>
      <c r="CG361" s="54"/>
      <c r="CH361" s="54"/>
      <c r="CI361" s="54"/>
      <c r="CJ361" s="54"/>
      <c r="CK361" s="54"/>
      <c r="CL361" s="54"/>
      <c r="CM361" s="54"/>
      <c r="CN361" s="54"/>
      <c r="CO361" s="54"/>
      <c r="CP361" s="54"/>
      <c r="CQ361" s="54"/>
      <c r="CR361" s="54"/>
      <c r="CS361" s="54"/>
      <c r="CT361" s="54"/>
      <c r="CU361" s="54"/>
      <c r="CV361" s="54"/>
      <c r="CW361" s="54"/>
      <c r="CX361" s="54"/>
      <c r="CY361" s="54"/>
      <c r="CZ361" s="54"/>
      <c r="DA361" s="54"/>
      <c r="DB361" s="54"/>
      <c r="DC361" s="54"/>
      <c r="DD361" s="54"/>
      <c r="DE361" s="54"/>
      <c r="DF361" s="54"/>
      <c r="DG361" s="54"/>
      <c r="DH361" s="54"/>
      <c r="DI361" s="54"/>
      <c r="DJ361" s="54"/>
      <c r="DK361" s="54"/>
      <c r="DL361" s="54"/>
      <c r="DM361" s="54"/>
      <c r="DN361" s="54"/>
      <c r="DO361" s="54"/>
      <c r="DP361" s="54"/>
      <c r="DQ361" s="54"/>
      <c r="DR361" s="54"/>
      <c r="DS361" s="54"/>
      <c r="DT361" s="54"/>
      <c r="DU361" s="54"/>
      <c r="DV361" s="54"/>
      <c r="DW361" s="54"/>
      <c r="DX361" s="54"/>
      <c r="DY361" s="54"/>
      <c r="DZ361" s="54"/>
      <c r="EA361" s="54"/>
      <c r="EB361" s="54"/>
      <c r="EC361" s="54"/>
      <c r="ED361" s="54"/>
      <c r="EE361" s="54"/>
      <c r="EF361" s="54"/>
      <c r="EG361" s="54"/>
      <c r="EH361" s="54"/>
      <c r="EI361" s="54"/>
      <c r="EJ361" s="54"/>
      <c r="EK361" s="54"/>
      <c r="EL361" s="54"/>
      <c r="EM361" s="54"/>
      <c r="EN361" s="54"/>
      <c r="EO361" s="54"/>
      <c r="EP361" s="54"/>
      <c r="EQ361" s="54"/>
      <c r="ER361" s="54"/>
      <c r="ES361" s="54"/>
      <c r="ET361" s="54"/>
      <c r="EU361" s="54"/>
      <c r="EV361" s="54"/>
      <c r="EW361" s="54"/>
      <c r="EX361" s="54"/>
      <c r="EY361" s="54"/>
      <c r="EZ361" s="54"/>
      <c r="FA361" s="54"/>
      <c r="FB361" s="54"/>
      <c r="FC361" s="54"/>
      <c r="FD361" s="54"/>
      <c r="FE361" s="54"/>
      <c r="FF361" s="54"/>
      <c r="FG361" s="54"/>
      <c r="FH361" s="54"/>
      <c r="FI361" s="54"/>
      <c r="FJ361" s="54"/>
      <c r="FK361" s="54"/>
      <c r="FL361" s="54"/>
      <c r="FM361" s="54"/>
      <c r="FN361" s="54"/>
      <c r="FO361" s="54"/>
      <c r="FP361" s="54"/>
      <c r="FQ361" s="54"/>
      <c r="FR361" s="54"/>
      <c r="FS361" s="54"/>
      <c r="FT361" s="54"/>
      <c r="FU361" s="54"/>
      <c r="FV361" s="54"/>
      <c r="FW361" s="54"/>
      <c r="FX361" s="54"/>
      <c r="FY361" s="54"/>
      <c r="FZ361" s="54"/>
      <c r="GA361" s="54"/>
      <c r="GB361" s="54"/>
      <c r="GC361" s="54"/>
      <c r="GD361" s="54"/>
      <c r="GE361" s="54"/>
      <c r="GF361" s="54"/>
      <c r="GG361" s="54"/>
      <c r="GH361" s="54"/>
      <c r="GI361" s="54"/>
      <c r="GJ361" s="54"/>
      <c r="GK361" s="54"/>
      <c r="GL361" s="54"/>
      <c r="GM361" s="54"/>
      <c r="GN361" s="54"/>
    </row>
    <row r="362" spans="1:196">
      <c r="A362" s="209"/>
      <c r="B362" s="209"/>
      <c r="C362" s="209"/>
      <c r="D362" s="209"/>
      <c r="E362" s="209"/>
      <c r="F362" s="209"/>
      <c r="G362" s="209"/>
      <c r="H362" s="61"/>
      <c r="I362" s="69"/>
      <c r="J362" s="69"/>
      <c r="K362" s="214"/>
      <c r="L362" s="214"/>
      <c r="M362" s="214"/>
      <c r="N362" s="54"/>
      <c r="O362" s="54"/>
      <c r="P362" s="54"/>
      <c r="Q362" s="54"/>
      <c r="R362" s="54"/>
      <c r="S362" s="54"/>
      <c r="T362" s="54"/>
      <c r="U362" s="54"/>
      <c r="V362" s="54"/>
      <c r="W362" s="54"/>
      <c r="X362" s="54"/>
      <c r="Y362" s="54"/>
      <c r="Z362" s="54"/>
      <c r="AA362" s="54"/>
      <c r="AB362" s="54"/>
      <c r="AC362" s="54"/>
      <c r="AD362" s="54"/>
      <c r="AE362" s="54"/>
      <c r="AF362" s="54"/>
      <c r="AG362" s="54"/>
      <c r="AH362" s="54"/>
      <c r="AI362" s="54"/>
      <c r="AJ362" s="54"/>
      <c r="AK362" s="54"/>
      <c r="AL362" s="54"/>
      <c r="AM362" s="54"/>
      <c r="AN362" s="54"/>
      <c r="AO362" s="54"/>
      <c r="AP362" s="54"/>
      <c r="AQ362" s="54"/>
      <c r="AR362" s="54"/>
      <c r="AS362" s="54"/>
      <c r="AT362" s="54"/>
      <c r="AU362" s="54"/>
      <c r="AV362" s="54"/>
      <c r="AW362" s="54"/>
      <c r="AX362" s="54"/>
      <c r="AY362" s="54"/>
      <c r="AZ362" s="54"/>
      <c r="BA362" s="54"/>
      <c r="BB362" s="54"/>
      <c r="BC362" s="54"/>
      <c r="BD362" s="54"/>
      <c r="BE362" s="54"/>
      <c r="BF362" s="54"/>
      <c r="BG362" s="54"/>
      <c r="BH362" s="54"/>
      <c r="BI362" s="54"/>
      <c r="BJ362" s="54"/>
      <c r="BK362" s="54"/>
      <c r="BL362" s="54"/>
      <c r="BM362" s="54"/>
      <c r="BN362" s="54"/>
      <c r="BO362" s="54"/>
      <c r="BP362" s="54"/>
      <c r="BQ362" s="54"/>
      <c r="BR362" s="54"/>
      <c r="BS362" s="54"/>
      <c r="BT362" s="54"/>
      <c r="BU362" s="54"/>
      <c r="BV362" s="54"/>
      <c r="BW362" s="54"/>
      <c r="BX362" s="54"/>
      <c r="BY362" s="54"/>
      <c r="BZ362" s="54"/>
      <c r="CA362" s="54"/>
      <c r="CB362" s="54"/>
      <c r="CC362" s="54"/>
      <c r="CD362" s="54"/>
      <c r="CE362" s="54"/>
      <c r="CF362" s="54"/>
      <c r="CG362" s="54"/>
      <c r="CH362" s="54"/>
      <c r="CI362" s="54"/>
      <c r="CJ362" s="54"/>
      <c r="CK362" s="54"/>
      <c r="CL362" s="54"/>
      <c r="CM362" s="54"/>
      <c r="CN362" s="54"/>
      <c r="CO362" s="54"/>
      <c r="CP362" s="54"/>
      <c r="CQ362" s="54"/>
      <c r="CR362" s="54"/>
      <c r="CS362" s="54"/>
      <c r="CT362" s="54"/>
      <c r="CU362" s="54"/>
      <c r="CV362" s="54"/>
      <c r="CW362" s="54"/>
      <c r="CX362" s="54"/>
      <c r="CY362" s="54"/>
      <c r="CZ362" s="54"/>
      <c r="DA362" s="54"/>
      <c r="DB362" s="54"/>
      <c r="DC362" s="54"/>
      <c r="DD362" s="54"/>
      <c r="DE362" s="54"/>
      <c r="DF362" s="54"/>
      <c r="DG362" s="54"/>
      <c r="DH362" s="54"/>
      <c r="DI362" s="54"/>
      <c r="DJ362" s="54"/>
      <c r="DK362" s="54"/>
      <c r="DL362" s="54"/>
      <c r="DM362" s="54"/>
      <c r="DN362" s="54"/>
      <c r="DO362" s="54"/>
      <c r="DP362" s="54"/>
      <c r="DQ362" s="54"/>
      <c r="DR362" s="54"/>
      <c r="DS362" s="54"/>
      <c r="DT362" s="54"/>
      <c r="DU362" s="54"/>
      <c r="DV362" s="54"/>
      <c r="DW362" s="54"/>
      <c r="DX362" s="54"/>
      <c r="DY362" s="54"/>
      <c r="DZ362" s="54"/>
      <c r="EA362" s="54"/>
      <c r="EB362" s="54"/>
      <c r="EC362" s="54"/>
      <c r="ED362" s="54"/>
      <c r="EE362" s="54"/>
      <c r="EF362" s="54"/>
      <c r="EG362" s="54"/>
      <c r="EH362" s="54"/>
      <c r="EI362" s="54"/>
      <c r="EJ362" s="54"/>
      <c r="EK362" s="54"/>
      <c r="EL362" s="54"/>
      <c r="EM362" s="54"/>
      <c r="EN362" s="54"/>
      <c r="EO362" s="54"/>
      <c r="EP362" s="54"/>
      <c r="EQ362" s="54"/>
      <c r="ER362" s="54"/>
      <c r="ES362" s="54"/>
      <c r="ET362" s="54"/>
      <c r="EU362" s="54"/>
      <c r="EV362" s="54"/>
      <c r="EW362" s="54"/>
      <c r="EX362" s="54"/>
      <c r="EY362" s="54"/>
      <c r="EZ362" s="54"/>
      <c r="FA362" s="54"/>
      <c r="FB362" s="54"/>
      <c r="FC362" s="54"/>
      <c r="FD362" s="54"/>
      <c r="FE362" s="54"/>
      <c r="FF362" s="54"/>
      <c r="FG362" s="54"/>
      <c r="FH362" s="54"/>
      <c r="FI362" s="54"/>
      <c r="FJ362" s="54"/>
      <c r="FK362" s="54"/>
      <c r="FL362" s="54"/>
      <c r="FM362" s="54"/>
      <c r="FN362" s="54"/>
      <c r="FO362" s="54"/>
      <c r="FP362" s="54"/>
      <c r="FQ362" s="54"/>
      <c r="FR362" s="54"/>
      <c r="FS362" s="54"/>
      <c r="FT362" s="54"/>
      <c r="FU362" s="54"/>
      <c r="FV362" s="54"/>
      <c r="FW362" s="54"/>
      <c r="FX362" s="54"/>
      <c r="FY362" s="54"/>
      <c r="FZ362" s="54"/>
      <c r="GA362" s="54"/>
      <c r="GB362" s="54"/>
      <c r="GC362" s="54"/>
      <c r="GD362" s="54"/>
      <c r="GE362" s="54"/>
      <c r="GF362" s="54"/>
      <c r="GG362" s="54"/>
      <c r="GH362" s="54"/>
      <c r="GI362" s="54"/>
      <c r="GJ362" s="54"/>
      <c r="GK362" s="54"/>
      <c r="GL362" s="54"/>
      <c r="GM362" s="54"/>
      <c r="GN362" s="54"/>
    </row>
    <row r="363" spans="1:196">
      <c r="A363" s="209"/>
      <c r="B363" s="209"/>
      <c r="C363" s="209"/>
      <c r="D363" s="209"/>
      <c r="E363" s="209"/>
      <c r="F363" s="209"/>
      <c r="G363" s="209"/>
      <c r="H363" s="61"/>
      <c r="I363" s="69"/>
      <c r="J363" s="69"/>
      <c r="K363" s="214"/>
      <c r="L363" s="214"/>
      <c r="M363" s="214"/>
      <c r="N363" s="54"/>
      <c r="O363" s="54"/>
      <c r="P363" s="54"/>
      <c r="Q363" s="54"/>
      <c r="R363" s="54"/>
      <c r="S363" s="54"/>
      <c r="T363" s="54"/>
      <c r="U363" s="54"/>
      <c r="V363" s="54"/>
      <c r="W363" s="54"/>
      <c r="X363" s="54"/>
      <c r="Y363" s="54"/>
      <c r="Z363" s="54"/>
      <c r="AA363" s="54"/>
      <c r="AB363" s="54"/>
      <c r="AC363" s="54"/>
      <c r="AD363" s="54"/>
      <c r="AE363" s="54"/>
      <c r="AF363" s="54"/>
      <c r="AG363" s="54"/>
      <c r="AH363" s="54"/>
      <c r="AI363" s="54"/>
      <c r="AJ363" s="54"/>
      <c r="AK363" s="54"/>
      <c r="AL363" s="54"/>
      <c r="AM363" s="54"/>
      <c r="AN363" s="54"/>
      <c r="AO363" s="54"/>
      <c r="AP363" s="54"/>
      <c r="AQ363" s="54"/>
      <c r="AR363" s="54"/>
      <c r="AS363" s="54"/>
      <c r="AT363" s="54"/>
      <c r="AU363" s="54"/>
      <c r="AV363" s="54"/>
      <c r="AW363" s="54"/>
      <c r="AX363" s="54"/>
      <c r="AY363" s="54"/>
      <c r="AZ363" s="54"/>
      <c r="BA363" s="54"/>
      <c r="BB363" s="54"/>
      <c r="BC363" s="54"/>
      <c r="BD363" s="54"/>
      <c r="BE363" s="54"/>
      <c r="BF363" s="54"/>
      <c r="BG363" s="54"/>
      <c r="BH363" s="54"/>
      <c r="BI363" s="54"/>
      <c r="BJ363" s="54"/>
      <c r="BK363" s="54"/>
      <c r="BL363" s="54"/>
      <c r="BM363" s="54"/>
      <c r="BN363" s="54"/>
      <c r="BO363" s="54"/>
      <c r="BP363" s="54"/>
      <c r="BQ363" s="54"/>
      <c r="BR363" s="54"/>
      <c r="BS363" s="54"/>
      <c r="BT363" s="54"/>
      <c r="BU363" s="54"/>
      <c r="BV363" s="54"/>
      <c r="BW363" s="54"/>
      <c r="BX363" s="54"/>
      <c r="BY363" s="54"/>
      <c r="BZ363" s="54"/>
      <c r="CA363" s="54"/>
      <c r="CB363" s="54"/>
      <c r="CC363" s="54"/>
      <c r="CD363" s="54"/>
      <c r="CE363" s="54"/>
      <c r="CF363" s="54"/>
      <c r="CG363" s="54"/>
      <c r="CH363" s="54"/>
      <c r="CI363" s="54"/>
      <c r="CJ363" s="54"/>
      <c r="CK363" s="54"/>
      <c r="CL363" s="54"/>
      <c r="CM363" s="54"/>
      <c r="CN363" s="54"/>
      <c r="CO363" s="54"/>
      <c r="CP363" s="54"/>
      <c r="CQ363" s="54"/>
      <c r="CR363" s="54"/>
      <c r="CS363" s="54"/>
      <c r="CT363" s="54"/>
      <c r="CU363" s="54"/>
      <c r="CV363" s="54"/>
      <c r="CW363" s="54"/>
      <c r="CX363" s="54"/>
      <c r="CY363" s="54"/>
      <c r="CZ363" s="54"/>
      <c r="DA363" s="54"/>
      <c r="DB363" s="54"/>
      <c r="DC363" s="54"/>
      <c r="DD363" s="54"/>
      <c r="DE363" s="54"/>
      <c r="DF363" s="54"/>
      <c r="DG363" s="54"/>
      <c r="DH363" s="54"/>
      <c r="DI363" s="54"/>
      <c r="DJ363" s="54"/>
      <c r="DK363" s="54"/>
      <c r="DL363" s="54"/>
      <c r="DM363" s="54"/>
      <c r="DN363" s="54"/>
      <c r="DO363" s="54"/>
      <c r="DP363" s="54"/>
      <c r="DQ363" s="54"/>
      <c r="DR363" s="54"/>
      <c r="DS363" s="54"/>
      <c r="DT363" s="54"/>
      <c r="DU363" s="54"/>
      <c r="DV363" s="54"/>
      <c r="DW363" s="54"/>
      <c r="DX363" s="54"/>
      <c r="DY363" s="54"/>
      <c r="DZ363" s="54"/>
      <c r="EA363" s="54"/>
      <c r="EB363" s="54"/>
      <c r="EC363" s="54"/>
      <c r="ED363" s="54"/>
      <c r="EE363" s="54"/>
      <c r="EF363" s="54"/>
      <c r="EG363" s="54"/>
      <c r="EH363" s="54"/>
      <c r="EI363" s="54"/>
      <c r="EJ363" s="54"/>
      <c r="EK363" s="54"/>
      <c r="EL363" s="54"/>
      <c r="EM363" s="54"/>
      <c r="EN363" s="54"/>
      <c r="EO363" s="54"/>
      <c r="EP363" s="54"/>
      <c r="EQ363" s="54"/>
      <c r="ER363" s="54"/>
      <c r="ES363" s="54"/>
      <c r="ET363" s="54"/>
      <c r="EU363" s="54"/>
      <c r="EV363" s="54"/>
      <c r="EW363" s="54"/>
      <c r="EX363" s="54"/>
      <c r="EY363" s="54"/>
      <c r="EZ363" s="54"/>
      <c r="FA363" s="54"/>
      <c r="FB363" s="54"/>
      <c r="FC363" s="54"/>
      <c r="FD363" s="54"/>
      <c r="FE363" s="54"/>
      <c r="FF363" s="54"/>
      <c r="FG363" s="54"/>
      <c r="FH363" s="54"/>
      <c r="FI363" s="54"/>
      <c r="FJ363" s="54"/>
      <c r="FK363" s="54"/>
      <c r="FL363" s="54"/>
      <c r="FM363" s="54"/>
      <c r="FN363" s="54"/>
      <c r="FO363" s="54"/>
      <c r="FP363" s="54"/>
      <c r="FQ363" s="54"/>
      <c r="FR363" s="54"/>
      <c r="FS363" s="54"/>
      <c r="FT363" s="54"/>
      <c r="FU363" s="54"/>
      <c r="FV363" s="54"/>
      <c r="FW363" s="54"/>
      <c r="FX363" s="54"/>
      <c r="FY363" s="54"/>
      <c r="FZ363" s="54"/>
      <c r="GA363" s="54"/>
      <c r="GB363" s="54"/>
      <c r="GC363" s="54"/>
      <c r="GD363" s="54"/>
      <c r="GE363" s="54"/>
      <c r="GF363" s="54"/>
      <c r="GG363" s="54"/>
      <c r="GH363" s="54"/>
      <c r="GI363" s="54"/>
      <c r="GJ363" s="54"/>
      <c r="GK363" s="54"/>
      <c r="GL363" s="54"/>
      <c r="GM363" s="54"/>
      <c r="GN363" s="54"/>
    </row>
    <row r="364" spans="1:196">
      <c r="A364" s="209"/>
      <c r="B364" s="209"/>
      <c r="C364" s="209"/>
      <c r="D364" s="209"/>
      <c r="E364" s="209"/>
      <c r="F364" s="209"/>
      <c r="G364" s="209"/>
      <c r="H364" s="61"/>
      <c r="I364" s="69"/>
      <c r="J364" s="69"/>
      <c r="K364" s="214"/>
      <c r="L364" s="214"/>
      <c r="M364" s="214"/>
      <c r="N364" s="54"/>
      <c r="O364" s="54"/>
      <c r="P364" s="54"/>
      <c r="Q364" s="54"/>
      <c r="R364" s="54"/>
      <c r="S364" s="54"/>
      <c r="T364" s="54"/>
      <c r="U364" s="54"/>
      <c r="V364" s="54"/>
      <c r="W364" s="54"/>
      <c r="X364" s="54"/>
      <c r="Y364" s="54"/>
      <c r="Z364" s="54"/>
      <c r="AA364" s="54"/>
      <c r="AB364" s="54"/>
      <c r="AC364" s="54"/>
      <c r="AD364" s="54"/>
      <c r="AE364" s="54"/>
      <c r="AF364" s="54"/>
      <c r="AG364" s="54"/>
      <c r="AH364" s="54"/>
      <c r="AI364" s="54"/>
      <c r="AJ364" s="54"/>
      <c r="AK364" s="54"/>
      <c r="AL364" s="54"/>
      <c r="AM364" s="54"/>
      <c r="AN364" s="54"/>
      <c r="AO364" s="54"/>
      <c r="AP364" s="54"/>
      <c r="AQ364" s="54"/>
      <c r="AR364" s="54"/>
      <c r="AS364" s="54"/>
      <c r="AT364" s="54"/>
      <c r="AU364" s="54"/>
      <c r="AV364" s="54"/>
      <c r="AW364" s="54"/>
      <c r="AX364" s="54"/>
      <c r="AY364" s="54"/>
      <c r="AZ364" s="54"/>
      <c r="BA364" s="54"/>
      <c r="BB364" s="54"/>
      <c r="BC364" s="54"/>
      <c r="BD364" s="54"/>
      <c r="BE364" s="54"/>
      <c r="BF364" s="54"/>
      <c r="BG364" s="54"/>
      <c r="BH364" s="54"/>
      <c r="BI364" s="54"/>
      <c r="BJ364" s="54"/>
      <c r="BK364" s="54"/>
      <c r="BL364" s="54"/>
      <c r="BM364" s="54"/>
      <c r="BN364" s="54"/>
      <c r="BO364" s="54"/>
      <c r="BP364" s="54"/>
      <c r="BQ364" s="54"/>
      <c r="BR364" s="54"/>
      <c r="BS364" s="54"/>
      <c r="BT364" s="54"/>
      <c r="BU364" s="54"/>
      <c r="BV364" s="54"/>
      <c r="BW364" s="54"/>
      <c r="BX364" s="54"/>
      <c r="BY364" s="54"/>
      <c r="BZ364" s="54"/>
      <c r="CA364" s="54"/>
      <c r="CB364" s="54"/>
      <c r="CC364" s="54"/>
      <c r="CD364" s="54"/>
      <c r="CE364" s="54"/>
      <c r="CF364" s="54"/>
      <c r="CG364" s="54"/>
      <c r="CH364" s="54"/>
      <c r="CI364" s="54"/>
      <c r="CJ364" s="54"/>
      <c r="CK364" s="54"/>
      <c r="CL364" s="54"/>
      <c r="CM364" s="54"/>
      <c r="CN364" s="54"/>
      <c r="CO364" s="54"/>
      <c r="CP364" s="54"/>
      <c r="CQ364" s="54"/>
      <c r="CR364" s="54"/>
      <c r="CS364" s="54"/>
      <c r="CT364" s="54"/>
      <c r="CU364" s="54"/>
      <c r="CV364" s="54"/>
      <c r="CW364" s="54"/>
      <c r="CX364" s="54"/>
      <c r="CY364" s="54"/>
      <c r="CZ364" s="54"/>
      <c r="DA364" s="54"/>
      <c r="DB364" s="54"/>
      <c r="DC364" s="54"/>
      <c r="DD364" s="54"/>
      <c r="DE364" s="54"/>
      <c r="DF364" s="54"/>
      <c r="DG364" s="54"/>
      <c r="DH364" s="54"/>
      <c r="DI364" s="54"/>
      <c r="DJ364" s="54"/>
      <c r="DK364" s="54"/>
      <c r="DL364" s="54"/>
      <c r="DM364" s="54"/>
      <c r="DN364" s="54"/>
      <c r="DO364" s="54"/>
      <c r="DP364" s="54"/>
      <c r="DQ364" s="54"/>
      <c r="DR364" s="54"/>
      <c r="DS364" s="54"/>
      <c r="DT364" s="54"/>
      <c r="DU364" s="54"/>
      <c r="DV364" s="54"/>
      <c r="DW364" s="54"/>
      <c r="DX364" s="54"/>
      <c r="DY364" s="54"/>
      <c r="DZ364" s="54"/>
      <c r="EA364" s="54"/>
      <c r="EB364" s="54"/>
      <c r="EC364" s="54"/>
      <c r="ED364" s="54"/>
      <c r="EE364" s="54"/>
      <c r="EF364" s="54"/>
      <c r="EG364" s="54"/>
      <c r="EH364" s="54"/>
      <c r="EI364" s="54"/>
      <c r="EJ364" s="54"/>
      <c r="EK364" s="54"/>
      <c r="EL364" s="54"/>
      <c r="EM364" s="54"/>
      <c r="EN364" s="54"/>
      <c r="EO364" s="54"/>
      <c r="EP364" s="54"/>
      <c r="EQ364" s="54"/>
      <c r="ER364" s="54"/>
      <c r="ES364" s="54"/>
      <c r="ET364" s="54"/>
      <c r="EU364" s="54"/>
      <c r="EV364" s="54"/>
      <c r="EW364" s="54"/>
      <c r="EX364" s="54"/>
      <c r="EY364" s="54"/>
      <c r="EZ364" s="54"/>
      <c r="FA364" s="54"/>
      <c r="FB364" s="54"/>
      <c r="FC364" s="54"/>
      <c r="FD364" s="54"/>
      <c r="FE364" s="54"/>
      <c r="FF364" s="54"/>
      <c r="FG364" s="54"/>
      <c r="FH364" s="54"/>
      <c r="FI364" s="54"/>
      <c r="FJ364" s="54"/>
      <c r="FK364" s="54"/>
      <c r="FL364" s="54"/>
      <c r="FM364" s="54"/>
      <c r="FN364" s="54"/>
      <c r="FO364" s="54"/>
      <c r="FP364" s="54"/>
      <c r="FQ364" s="54"/>
      <c r="FR364" s="54"/>
      <c r="FS364" s="54"/>
      <c r="FT364" s="54"/>
      <c r="FU364" s="54"/>
      <c r="FV364" s="54"/>
      <c r="FW364" s="54"/>
      <c r="FX364" s="54"/>
      <c r="FY364" s="54"/>
      <c r="FZ364" s="54"/>
      <c r="GA364" s="54"/>
      <c r="GB364" s="54"/>
      <c r="GC364" s="54"/>
      <c r="GD364" s="54"/>
      <c r="GE364" s="54"/>
      <c r="GF364" s="54"/>
      <c r="GG364" s="54"/>
      <c r="GH364" s="54"/>
      <c r="GI364" s="54"/>
      <c r="GJ364" s="54"/>
      <c r="GK364" s="54"/>
      <c r="GL364" s="54"/>
      <c r="GM364" s="54"/>
      <c r="GN364" s="54"/>
    </row>
    <row r="365" spans="1:196">
      <c r="A365" s="209"/>
      <c r="B365" s="209"/>
      <c r="C365" s="209"/>
      <c r="D365" s="209"/>
      <c r="E365" s="209"/>
      <c r="F365" s="209"/>
      <c r="G365" s="209"/>
      <c r="H365" s="61"/>
      <c r="I365" s="69"/>
      <c r="J365" s="69"/>
      <c r="K365" s="214"/>
      <c r="L365" s="214"/>
      <c r="M365" s="214"/>
      <c r="N365" s="54"/>
      <c r="O365" s="54"/>
      <c r="P365" s="54"/>
      <c r="Q365" s="54"/>
      <c r="R365" s="54"/>
      <c r="S365" s="54"/>
      <c r="T365" s="54"/>
      <c r="U365" s="54"/>
      <c r="V365" s="54"/>
      <c r="W365" s="54"/>
      <c r="X365" s="54"/>
      <c r="Y365" s="54"/>
      <c r="Z365" s="54"/>
      <c r="AA365" s="54"/>
      <c r="AB365" s="54"/>
      <c r="AC365" s="54"/>
      <c r="AD365" s="54"/>
      <c r="AE365" s="54"/>
      <c r="AF365" s="54"/>
      <c r="AG365" s="54"/>
      <c r="AH365" s="54"/>
      <c r="AI365" s="54"/>
      <c r="AJ365" s="54"/>
      <c r="AK365" s="54"/>
      <c r="AL365" s="54"/>
      <c r="AM365" s="54"/>
      <c r="AN365" s="54"/>
      <c r="AO365" s="54"/>
      <c r="AP365" s="54"/>
      <c r="AQ365" s="54"/>
      <c r="AR365" s="54"/>
      <c r="AS365" s="54"/>
      <c r="AT365" s="54"/>
      <c r="AU365" s="54"/>
      <c r="AV365" s="54"/>
      <c r="AW365" s="54"/>
      <c r="AX365" s="54"/>
      <c r="AY365" s="54"/>
      <c r="AZ365" s="54"/>
      <c r="BA365" s="54"/>
      <c r="BB365" s="54"/>
      <c r="BC365" s="54"/>
      <c r="BD365" s="54"/>
      <c r="BE365" s="54"/>
      <c r="BF365" s="54"/>
      <c r="BG365" s="54"/>
      <c r="BH365" s="54"/>
      <c r="BI365" s="54"/>
      <c r="BJ365" s="54"/>
      <c r="BK365" s="54"/>
      <c r="BL365" s="54"/>
      <c r="BM365" s="54"/>
      <c r="BN365" s="54"/>
      <c r="BO365" s="54"/>
      <c r="BP365" s="54"/>
      <c r="BQ365" s="54"/>
      <c r="BR365" s="54"/>
      <c r="BS365" s="54"/>
      <c r="BT365" s="54"/>
      <c r="BU365" s="54"/>
      <c r="BV365" s="54"/>
      <c r="BW365" s="54"/>
      <c r="BX365" s="54"/>
      <c r="BY365" s="54"/>
      <c r="BZ365" s="54"/>
      <c r="CA365" s="54"/>
      <c r="CB365" s="54"/>
      <c r="CC365" s="54"/>
      <c r="CD365" s="54"/>
      <c r="CE365" s="54"/>
      <c r="CF365" s="54"/>
      <c r="CG365" s="54"/>
      <c r="CH365" s="54"/>
      <c r="CI365" s="54"/>
      <c r="CJ365" s="54"/>
      <c r="CK365" s="54"/>
      <c r="CL365" s="54"/>
      <c r="CM365" s="54"/>
      <c r="CN365" s="54"/>
      <c r="CO365" s="54"/>
      <c r="CP365" s="54"/>
      <c r="CQ365" s="54"/>
      <c r="CR365" s="54"/>
      <c r="CS365" s="54"/>
      <c r="CT365" s="54"/>
      <c r="CU365" s="54"/>
      <c r="CV365" s="54"/>
      <c r="CW365" s="54"/>
      <c r="CX365" s="54"/>
      <c r="CY365" s="54"/>
      <c r="CZ365" s="54"/>
      <c r="DA365" s="54"/>
      <c r="DB365" s="54"/>
      <c r="DC365" s="54"/>
      <c r="DD365" s="54"/>
      <c r="DE365" s="54"/>
      <c r="DF365" s="54"/>
      <c r="DG365" s="54"/>
      <c r="DH365" s="54"/>
      <c r="DI365" s="54"/>
      <c r="DJ365" s="54"/>
      <c r="DK365" s="54"/>
      <c r="DL365" s="54"/>
      <c r="DM365" s="54"/>
      <c r="DN365" s="54"/>
      <c r="DO365" s="54"/>
      <c r="DP365" s="54"/>
      <c r="DQ365" s="54"/>
      <c r="DR365" s="54"/>
      <c r="DS365" s="54"/>
      <c r="DT365" s="54"/>
      <c r="DU365" s="54"/>
      <c r="DV365" s="54"/>
      <c r="DW365" s="54"/>
      <c r="DX365" s="54"/>
      <c r="DY365" s="54"/>
      <c r="DZ365" s="54"/>
      <c r="EA365" s="54"/>
      <c r="EB365" s="54"/>
      <c r="EC365" s="54"/>
      <c r="ED365" s="54"/>
      <c r="EE365" s="54"/>
      <c r="EF365" s="54"/>
      <c r="EG365" s="54"/>
      <c r="EH365" s="54"/>
      <c r="EI365" s="54"/>
      <c r="EJ365" s="54"/>
      <c r="EK365" s="54"/>
      <c r="EL365" s="54"/>
      <c r="EM365" s="54"/>
      <c r="EN365" s="54"/>
      <c r="EO365" s="54"/>
      <c r="EP365" s="54"/>
      <c r="EQ365" s="54"/>
      <c r="ER365" s="54"/>
      <c r="ES365" s="54"/>
      <c r="ET365" s="54"/>
      <c r="EU365" s="54"/>
      <c r="EV365" s="54"/>
      <c r="EW365" s="54"/>
      <c r="EX365" s="54"/>
      <c r="EY365" s="54"/>
      <c r="EZ365" s="54"/>
      <c r="FA365" s="54"/>
      <c r="FB365" s="54"/>
      <c r="FC365" s="54"/>
      <c r="FD365" s="54"/>
      <c r="FE365" s="54"/>
      <c r="FF365" s="54"/>
      <c r="FG365" s="54"/>
      <c r="FH365" s="54"/>
      <c r="FI365" s="54"/>
      <c r="FJ365" s="54"/>
      <c r="FK365" s="54"/>
      <c r="FL365" s="54"/>
      <c r="FM365" s="54"/>
      <c r="FN365" s="54"/>
      <c r="FO365" s="54"/>
      <c r="FP365" s="54"/>
      <c r="FQ365" s="54"/>
      <c r="FR365" s="54"/>
      <c r="FS365" s="54"/>
      <c r="FT365" s="54"/>
      <c r="FU365" s="54"/>
      <c r="FV365" s="54"/>
      <c r="FW365" s="54"/>
      <c r="FX365" s="54"/>
      <c r="FY365" s="54"/>
      <c r="FZ365" s="54"/>
      <c r="GA365" s="54"/>
      <c r="GB365" s="54"/>
      <c r="GC365" s="54"/>
      <c r="GD365" s="54"/>
      <c r="GE365" s="54"/>
      <c r="GF365" s="54"/>
      <c r="GG365" s="54"/>
      <c r="GH365" s="54"/>
      <c r="GI365" s="54"/>
      <c r="GJ365" s="54"/>
      <c r="GK365" s="54"/>
      <c r="GL365" s="54"/>
      <c r="GM365" s="54"/>
      <c r="GN365" s="54"/>
    </row>
    <row r="366" spans="1:196">
      <c r="A366" s="209"/>
      <c r="B366" s="209"/>
      <c r="C366" s="209"/>
      <c r="D366" s="209"/>
      <c r="E366" s="209"/>
      <c r="F366" s="209"/>
      <c r="G366" s="209"/>
      <c r="H366" s="61"/>
      <c r="I366" s="69"/>
      <c r="J366" s="69"/>
      <c r="K366" s="214"/>
      <c r="L366" s="214"/>
      <c r="M366" s="214"/>
      <c r="N366" s="54"/>
      <c r="O366" s="54"/>
      <c r="P366" s="54"/>
      <c r="Q366" s="54"/>
      <c r="R366" s="54"/>
      <c r="S366" s="54"/>
      <c r="T366" s="54"/>
      <c r="U366" s="54"/>
      <c r="V366" s="54"/>
      <c r="W366" s="54"/>
      <c r="X366" s="54"/>
      <c r="Y366" s="54"/>
      <c r="Z366" s="54"/>
      <c r="AA366" s="54"/>
      <c r="AB366" s="54"/>
      <c r="AC366" s="54"/>
      <c r="AD366" s="54"/>
      <c r="AE366" s="54"/>
      <c r="AF366" s="54"/>
      <c r="AG366" s="54"/>
      <c r="AH366" s="54"/>
      <c r="AI366" s="54"/>
      <c r="AJ366" s="54"/>
      <c r="AK366" s="54"/>
      <c r="AL366" s="54"/>
      <c r="AM366" s="54"/>
      <c r="AN366" s="54"/>
      <c r="AO366" s="54"/>
      <c r="AP366" s="54"/>
      <c r="AQ366" s="54"/>
      <c r="AR366" s="54"/>
      <c r="AS366" s="54"/>
      <c r="AT366" s="54"/>
      <c r="AU366" s="54"/>
      <c r="AV366" s="54"/>
      <c r="AW366" s="54"/>
      <c r="AX366" s="54"/>
      <c r="AY366" s="54"/>
      <c r="AZ366" s="54"/>
      <c r="BA366" s="54"/>
      <c r="BB366" s="54"/>
      <c r="BC366" s="54"/>
      <c r="BD366" s="54"/>
      <c r="BE366" s="54"/>
      <c r="BF366" s="54"/>
      <c r="BG366" s="54"/>
      <c r="BH366" s="54"/>
      <c r="BI366" s="54"/>
      <c r="BJ366" s="54"/>
      <c r="BK366" s="54"/>
      <c r="BL366" s="54"/>
      <c r="BM366" s="54"/>
      <c r="BN366" s="54"/>
      <c r="BO366" s="54"/>
      <c r="BP366" s="54"/>
      <c r="BQ366" s="54"/>
      <c r="BR366" s="54"/>
      <c r="BS366" s="54"/>
      <c r="BT366" s="54"/>
      <c r="BU366" s="54"/>
      <c r="BV366" s="54"/>
      <c r="BW366" s="54"/>
      <c r="BX366" s="54"/>
      <c r="BY366" s="54"/>
      <c r="BZ366" s="54"/>
      <c r="CA366" s="54"/>
      <c r="CB366" s="54"/>
      <c r="CC366" s="54"/>
      <c r="CD366" s="54"/>
      <c r="CE366" s="54"/>
      <c r="CF366" s="54"/>
      <c r="CG366" s="54"/>
      <c r="CH366" s="54"/>
      <c r="CI366" s="54"/>
      <c r="CJ366" s="54"/>
      <c r="CK366" s="54"/>
      <c r="CL366" s="54"/>
      <c r="CM366" s="54"/>
      <c r="CN366" s="54"/>
      <c r="CO366" s="54"/>
      <c r="CP366" s="54"/>
      <c r="CQ366" s="54"/>
      <c r="CR366" s="54"/>
      <c r="CS366" s="54"/>
      <c r="CT366" s="54"/>
      <c r="CU366" s="54"/>
      <c r="CV366" s="54"/>
      <c r="CW366" s="54"/>
      <c r="CX366" s="54"/>
      <c r="CY366" s="54"/>
      <c r="CZ366" s="54"/>
      <c r="DA366" s="54"/>
      <c r="DB366" s="54"/>
      <c r="DC366" s="54"/>
      <c r="DD366" s="54"/>
      <c r="DE366" s="54"/>
      <c r="DF366" s="54"/>
      <c r="DG366" s="54"/>
      <c r="DH366" s="54"/>
      <c r="DI366" s="54"/>
      <c r="DJ366" s="54"/>
      <c r="DK366" s="54"/>
      <c r="DL366" s="54"/>
      <c r="DM366" s="54"/>
      <c r="DN366" s="54"/>
      <c r="DO366" s="54"/>
      <c r="DP366" s="54"/>
      <c r="DQ366" s="54"/>
      <c r="DR366" s="54"/>
      <c r="DS366" s="54"/>
      <c r="DT366" s="54"/>
      <c r="DU366" s="54"/>
      <c r="DV366" s="54"/>
      <c r="DW366" s="54"/>
      <c r="DX366" s="54"/>
      <c r="DY366" s="54"/>
      <c r="DZ366" s="54"/>
      <c r="EA366" s="54"/>
      <c r="EB366" s="54"/>
      <c r="EC366" s="54"/>
      <c r="ED366" s="54"/>
      <c r="EE366" s="54"/>
      <c r="EF366" s="54"/>
      <c r="EG366" s="54"/>
      <c r="EH366" s="54"/>
      <c r="EI366" s="54"/>
      <c r="EJ366" s="54"/>
      <c r="EK366" s="54"/>
      <c r="EL366" s="54"/>
      <c r="EM366" s="54"/>
      <c r="EN366" s="54"/>
      <c r="EO366" s="54"/>
      <c r="EP366" s="54"/>
      <c r="EQ366" s="54"/>
      <c r="ER366" s="54"/>
      <c r="ES366" s="54"/>
      <c r="ET366" s="54"/>
      <c r="EU366" s="54"/>
      <c r="EV366" s="54"/>
      <c r="EW366" s="54"/>
      <c r="EX366" s="54"/>
      <c r="EY366" s="54"/>
      <c r="EZ366" s="54"/>
      <c r="FA366" s="54"/>
      <c r="FB366" s="54"/>
      <c r="FC366" s="54"/>
      <c r="FD366" s="54"/>
      <c r="FE366" s="54"/>
      <c r="FF366" s="54"/>
      <c r="FG366" s="54"/>
      <c r="FH366" s="54"/>
      <c r="FI366" s="54"/>
      <c r="FJ366" s="54"/>
      <c r="FK366" s="54"/>
      <c r="FL366" s="54"/>
      <c r="FM366" s="54"/>
      <c r="FN366" s="54"/>
      <c r="FO366" s="54"/>
      <c r="FP366" s="54"/>
      <c r="FQ366" s="54"/>
      <c r="FR366" s="54"/>
      <c r="FS366" s="54"/>
      <c r="FT366" s="54"/>
      <c r="FU366" s="54"/>
      <c r="FV366" s="54"/>
      <c r="FW366" s="54"/>
      <c r="FX366" s="54"/>
      <c r="FY366" s="54"/>
      <c r="FZ366" s="54"/>
      <c r="GA366" s="54"/>
      <c r="GB366" s="54"/>
      <c r="GC366" s="54"/>
      <c r="GD366" s="54"/>
      <c r="GE366" s="54"/>
      <c r="GF366" s="54"/>
      <c r="GG366" s="54"/>
      <c r="GH366" s="54"/>
      <c r="GI366" s="54"/>
      <c r="GJ366" s="54"/>
      <c r="GK366" s="54"/>
      <c r="GL366" s="54"/>
      <c r="GM366" s="54"/>
      <c r="GN366" s="54"/>
    </row>
    <row r="367" spans="1:196">
      <c r="A367" s="209"/>
      <c r="B367" s="209"/>
      <c r="C367" s="209"/>
      <c r="D367" s="209"/>
      <c r="E367" s="209"/>
      <c r="F367" s="209"/>
      <c r="G367" s="209"/>
      <c r="H367" s="61"/>
      <c r="I367" s="69"/>
      <c r="J367" s="69"/>
      <c r="K367" s="214"/>
      <c r="L367" s="214"/>
      <c r="M367" s="214"/>
      <c r="N367" s="54"/>
      <c r="O367" s="54"/>
      <c r="P367" s="54"/>
      <c r="Q367" s="54"/>
      <c r="R367" s="54"/>
      <c r="S367" s="54"/>
      <c r="T367" s="54"/>
      <c r="U367" s="54"/>
      <c r="V367" s="54"/>
      <c r="W367" s="54"/>
      <c r="X367" s="54"/>
      <c r="Y367" s="54"/>
      <c r="Z367" s="54"/>
      <c r="AA367" s="54"/>
      <c r="AB367" s="54"/>
      <c r="AC367" s="54"/>
      <c r="AD367" s="54"/>
      <c r="AE367" s="54"/>
      <c r="AF367" s="54"/>
      <c r="AG367" s="54"/>
      <c r="AH367" s="54"/>
      <c r="AI367" s="54"/>
      <c r="AJ367" s="54"/>
      <c r="AK367" s="54"/>
      <c r="AL367" s="54"/>
      <c r="AM367" s="54"/>
      <c r="AN367" s="54"/>
      <c r="AO367" s="54"/>
      <c r="AP367" s="54"/>
      <c r="AQ367" s="54"/>
      <c r="AR367" s="54"/>
      <c r="AS367" s="54"/>
      <c r="AT367" s="54"/>
      <c r="AU367" s="54"/>
      <c r="AV367" s="54"/>
      <c r="AW367" s="54"/>
      <c r="AX367" s="54"/>
      <c r="AY367" s="54"/>
      <c r="AZ367" s="54"/>
      <c r="BA367" s="54"/>
      <c r="BB367" s="54"/>
      <c r="BC367" s="54"/>
      <c r="BD367" s="54"/>
      <c r="BE367" s="54"/>
      <c r="BF367" s="54"/>
      <c r="BG367" s="54"/>
      <c r="BH367" s="54"/>
      <c r="BI367" s="54"/>
      <c r="BJ367" s="54"/>
      <c r="BK367" s="54"/>
      <c r="BL367" s="54"/>
      <c r="BM367" s="54"/>
      <c r="BN367" s="54"/>
      <c r="BO367" s="54"/>
      <c r="BP367" s="54"/>
      <c r="BQ367" s="54"/>
      <c r="BR367" s="54"/>
      <c r="BS367" s="54"/>
      <c r="BT367" s="54"/>
      <c r="BU367" s="54"/>
      <c r="BV367" s="54"/>
      <c r="BW367" s="54"/>
      <c r="BX367" s="54"/>
      <c r="BY367" s="54"/>
      <c r="BZ367" s="54"/>
      <c r="CA367" s="54"/>
      <c r="CB367" s="54"/>
      <c r="CC367" s="54"/>
      <c r="CD367" s="54"/>
      <c r="CE367" s="54"/>
      <c r="CF367" s="54"/>
      <c r="CG367" s="54"/>
      <c r="CH367" s="54"/>
      <c r="CI367" s="54"/>
      <c r="CJ367" s="54"/>
      <c r="CK367" s="54"/>
      <c r="CL367" s="54"/>
      <c r="CM367" s="54"/>
      <c r="CN367" s="54"/>
      <c r="CO367" s="54"/>
      <c r="CP367" s="54"/>
      <c r="CQ367" s="54"/>
      <c r="CR367" s="54"/>
      <c r="CS367" s="54"/>
      <c r="CT367" s="54"/>
      <c r="CU367" s="54"/>
      <c r="CV367" s="54"/>
      <c r="CW367" s="54"/>
      <c r="CX367" s="54"/>
      <c r="CY367" s="54"/>
      <c r="CZ367" s="54"/>
      <c r="DA367" s="54"/>
      <c r="DB367" s="54"/>
      <c r="DC367" s="54"/>
      <c r="DD367" s="54"/>
      <c r="DE367" s="54"/>
      <c r="DF367" s="54"/>
      <c r="DG367" s="54"/>
      <c r="DH367" s="54"/>
      <c r="DI367" s="54"/>
      <c r="DJ367" s="54"/>
      <c r="DK367" s="54"/>
      <c r="DL367" s="54"/>
      <c r="DM367" s="54"/>
      <c r="DN367" s="54"/>
      <c r="DO367" s="54"/>
      <c r="DP367" s="54"/>
      <c r="DQ367" s="54"/>
      <c r="DR367" s="54"/>
      <c r="DS367" s="54"/>
      <c r="DT367" s="54"/>
      <c r="DU367" s="54"/>
      <c r="DV367" s="54"/>
      <c r="DW367" s="54"/>
      <c r="DX367" s="54"/>
      <c r="DY367" s="54"/>
      <c r="DZ367" s="54"/>
      <c r="EA367" s="54"/>
      <c r="EB367" s="54"/>
      <c r="EC367" s="54"/>
      <c r="ED367" s="54"/>
      <c r="EE367" s="54"/>
      <c r="EF367" s="54"/>
      <c r="EG367" s="54"/>
      <c r="EH367" s="54"/>
      <c r="EI367" s="54"/>
      <c r="EJ367" s="54"/>
      <c r="EK367" s="54"/>
      <c r="EL367" s="54"/>
      <c r="EM367" s="54"/>
      <c r="EN367" s="54"/>
      <c r="EO367" s="54"/>
      <c r="EP367" s="54"/>
      <c r="EQ367" s="54"/>
      <c r="ER367" s="54"/>
      <c r="ES367" s="54"/>
      <c r="ET367" s="54"/>
      <c r="EU367" s="54"/>
      <c r="EV367" s="54"/>
      <c r="EW367" s="54"/>
      <c r="EX367" s="54"/>
      <c r="EY367" s="54"/>
      <c r="EZ367" s="54"/>
      <c r="FA367" s="54"/>
      <c r="FB367" s="54"/>
      <c r="FC367" s="54"/>
      <c r="FD367" s="54"/>
      <c r="FE367" s="54"/>
      <c r="FF367" s="54"/>
      <c r="FG367" s="54"/>
      <c r="FH367" s="54"/>
      <c r="FI367" s="54"/>
      <c r="FJ367" s="54"/>
      <c r="FK367" s="54"/>
      <c r="FL367" s="54"/>
      <c r="FM367" s="54"/>
      <c r="FN367" s="54"/>
      <c r="FO367" s="54"/>
      <c r="FP367" s="54"/>
      <c r="FQ367" s="54"/>
      <c r="FR367" s="54"/>
      <c r="FS367" s="54"/>
      <c r="FT367" s="54"/>
      <c r="FU367" s="54"/>
      <c r="FV367" s="54"/>
      <c r="FW367" s="54"/>
      <c r="FX367" s="54"/>
      <c r="FY367" s="54"/>
      <c r="FZ367" s="54"/>
      <c r="GA367" s="54"/>
      <c r="GB367" s="54"/>
      <c r="GC367" s="54"/>
      <c r="GD367" s="54"/>
      <c r="GE367" s="54"/>
      <c r="GF367" s="54"/>
      <c r="GG367" s="54"/>
      <c r="GH367" s="54"/>
      <c r="GI367" s="54"/>
      <c r="GJ367" s="54"/>
      <c r="GK367" s="54"/>
      <c r="GL367" s="54"/>
      <c r="GM367" s="54"/>
      <c r="GN367" s="54"/>
    </row>
    <row r="368" spans="1:196">
      <c r="A368" s="209"/>
      <c r="B368" s="209"/>
      <c r="C368" s="209"/>
      <c r="D368" s="209"/>
      <c r="E368" s="209"/>
      <c r="F368" s="209"/>
      <c r="G368" s="209"/>
      <c r="H368" s="61"/>
      <c r="I368" s="69"/>
      <c r="J368" s="69"/>
      <c r="K368" s="214"/>
      <c r="L368" s="214"/>
      <c r="M368" s="214"/>
      <c r="N368" s="54"/>
      <c r="O368" s="54"/>
      <c r="P368" s="54"/>
      <c r="Q368" s="54"/>
      <c r="R368" s="54"/>
      <c r="S368" s="54"/>
      <c r="T368" s="54"/>
      <c r="U368" s="54"/>
      <c r="V368" s="54"/>
      <c r="W368" s="54"/>
      <c r="X368" s="54"/>
      <c r="Y368" s="54"/>
      <c r="Z368" s="54"/>
      <c r="AA368" s="54"/>
      <c r="AB368" s="54"/>
      <c r="AC368" s="54"/>
      <c r="AD368" s="54"/>
      <c r="AE368" s="54"/>
      <c r="AF368" s="54"/>
      <c r="AG368" s="54"/>
      <c r="AH368" s="54"/>
      <c r="AI368" s="54"/>
      <c r="AJ368" s="54"/>
      <c r="AK368" s="54"/>
      <c r="AL368" s="54"/>
      <c r="AM368" s="54"/>
      <c r="AN368" s="54"/>
      <c r="AO368" s="54"/>
      <c r="AP368" s="54"/>
      <c r="AQ368" s="54"/>
      <c r="AR368" s="54"/>
      <c r="AS368" s="54"/>
      <c r="AT368" s="54"/>
      <c r="AU368" s="54"/>
      <c r="AV368" s="54"/>
      <c r="AW368" s="54"/>
      <c r="AX368" s="54"/>
      <c r="AY368" s="54"/>
      <c r="AZ368" s="54"/>
      <c r="BA368" s="54"/>
      <c r="BB368" s="54"/>
      <c r="BC368" s="54"/>
      <c r="BD368" s="54"/>
      <c r="BE368" s="54"/>
      <c r="BF368" s="54"/>
      <c r="BG368" s="54"/>
      <c r="BH368" s="54"/>
      <c r="BI368" s="54"/>
      <c r="BJ368" s="54"/>
      <c r="BK368" s="54"/>
      <c r="BL368" s="54"/>
      <c r="BM368" s="54"/>
      <c r="BN368" s="54"/>
      <c r="BO368" s="54"/>
      <c r="BP368" s="54"/>
      <c r="BQ368" s="54"/>
      <c r="BR368" s="54"/>
      <c r="BS368" s="54"/>
      <c r="BT368" s="54"/>
      <c r="BU368" s="54"/>
      <c r="BV368" s="54"/>
      <c r="BW368" s="54"/>
      <c r="BX368" s="54"/>
      <c r="BY368" s="54"/>
      <c r="BZ368" s="54"/>
      <c r="CA368" s="54"/>
      <c r="CB368" s="54"/>
      <c r="CC368" s="54"/>
      <c r="CD368" s="54"/>
      <c r="CE368" s="54"/>
      <c r="CF368" s="54"/>
      <c r="CG368" s="54"/>
      <c r="CH368" s="54"/>
      <c r="CI368" s="54"/>
      <c r="CJ368" s="54"/>
      <c r="CK368" s="54"/>
      <c r="CL368" s="54"/>
      <c r="CM368" s="54"/>
      <c r="CN368" s="54"/>
      <c r="CO368" s="54"/>
      <c r="CP368" s="54"/>
      <c r="CQ368" s="54"/>
      <c r="CR368" s="54"/>
      <c r="CS368" s="54"/>
      <c r="CT368" s="54"/>
      <c r="CU368" s="54"/>
      <c r="CV368" s="54"/>
      <c r="CW368" s="54"/>
      <c r="CX368" s="54"/>
      <c r="CY368" s="54"/>
      <c r="CZ368" s="54"/>
      <c r="DA368" s="54"/>
      <c r="DB368" s="54"/>
      <c r="DC368" s="54"/>
      <c r="DD368" s="54"/>
      <c r="DE368" s="54"/>
      <c r="DF368" s="54"/>
      <c r="DG368" s="54"/>
      <c r="DH368" s="54"/>
      <c r="DI368" s="54"/>
      <c r="DJ368" s="54"/>
      <c r="DK368" s="54"/>
      <c r="DL368" s="54"/>
      <c r="DM368" s="54"/>
      <c r="DN368" s="54"/>
      <c r="DO368" s="54"/>
      <c r="DP368" s="54"/>
      <c r="DQ368" s="54"/>
      <c r="DR368" s="54"/>
      <c r="DS368" s="54"/>
      <c r="DT368" s="54"/>
      <c r="DU368" s="54"/>
      <c r="DV368" s="54"/>
      <c r="DW368" s="54"/>
      <c r="DX368" s="54"/>
      <c r="DY368" s="54"/>
      <c r="DZ368" s="54"/>
      <c r="EA368" s="54"/>
      <c r="EB368" s="54"/>
      <c r="EC368" s="54"/>
      <c r="ED368" s="54"/>
      <c r="EE368" s="54"/>
      <c r="EF368" s="54"/>
      <c r="EG368" s="54"/>
      <c r="EH368" s="54"/>
      <c r="EI368" s="54"/>
      <c r="EJ368" s="54"/>
      <c r="EK368" s="54"/>
      <c r="EL368" s="54"/>
      <c r="EM368" s="54"/>
      <c r="EN368" s="54"/>
      <c r="EO368" s="54"/>
      <c r="EP368" s="54"/>
      <c r="EQ368" s="54"/>
      <c r="ER368" s="54"/>
      <c r="ES368" s="54"/>
      <c r="ET368" s="54"/>
      <c r="EU368" s="54"/>
      <c r="EV368" s="54"/>
      <c r="EW368" s="54"/>
      <c r="EX368" s="54"/>
      <c r="EY368" s="54"/>
      <c r="EZ368" s="54"/>
      <c r="FA368" s="54"/>
      <c r="FB368" s="54"/>
      <c r="FC368" s="54"/>
      <c r="FD368" s="54"/>
      <c r="FE368" s="54"/>
      <c r="FF368" s="54"/>
      <c r="FG368" s="54"/>
      <c r="FH368" s="54"/>
      <c r="FI368" s="54"/>
      <c r="FJ368" s="54"/>
      <c r="FK368" s="54"/>
      <c r="FL368" s="54"/>
      <c r="FM368" s="54"/>
      <c r="FN368" s="54"/>
      <c r="FO368" s="54"/>
      <c r="FP368" s="54"/>
      <c r="FQ368" s="54"/>
      <c r="FR368" s="54"/>
      <c r="FS368" s="54"/>
      <c r="FT368" s="54"/>
      <c r="FU368" s="54"/>
      <c r="FV368" s="54"/>
      <c r="FW368" s="54"/>
      <c r="FX368" s="54"/>
      <c r="FY368" s="54"/>
      <c r="FZ368" s="54"/>
      <c r="GA368" s="54"/>
      <c r="GB368" s="54"/>
      <c r="GC368" s="54"/>
      <c r="GD368" s="54"/>
      <c r="GE368" s="54"/>
      <c r="GF368" s="54"/>
      <c r="GG368" s="54"/>
      <c r="GH368" s="54"/>
      <c r="GI368" s="54"/>
      <c r="GJ368" s="54"/>
      <c r="GK368" s="54"/>
      <c r="GL368" s="54"/>
      <c r="GM368" s="54"/>
      <c r="GN368" s="54"/>
    </row>
    <row r="369" spans="1:196">
      <c r="A369" s="209"/>
      <c r="B369" s="209"/>
      <c r="C369" s="209"/>
      <c r="D369" s="209"/>
      <c r="E369" s="209"/>
      <c r="F369" s="209"/>
      <c r="G369" s="209"/>
      <c r="H369" s="61"/>
      <c r="I369" s="69"/>
      <c r="J369" s="69"/>
      <c r="K369" s="214"/>
      <c r="L369" s="214"/>
      <c r="M369" s="214"/>
      <c r="N369" s="54"/>
      <c r="O369" s="54"/>
      <c r="P369" s="54"/>
      <c r="Q369" s="54"/>
      <c r="R369" s="54"/>
      <c r="S369" s="54"/>
      <c r="T369" s="54"/>
      <c r="U369" s="54"/>
      <c r="V369" s="54"/>
      <c r="W369" s="54"/>
      <c r="X369" s="54"/>
      <c r="Y369" s="54"/>
      <c r="Z369" s="54"/>
      <c r="AA369" s="54"/>
      <c r="AB369" s="54"/>
      <c r="AC369" s="54"/>
      <c r="AD369" s="54"/>
      <c r="AE369" s="54"/>
      <c r="AF369" s="54"/>
      <c r="AG369" s="54"/>
      <c r="AH369" s="54"/>
      <c r="AI369" s="54"/>
      <c r="AJ369" s="54"/>
      <c r="AK369" s="54"/>
      <c r="AL369" s="54"/>
      <c r="AM369" s="54"/>
      <c r="AN369" s="54"/>
      <c r="AO369" s="54"/>
      <c r="AP369" s="54"/>
      <c r="AQ369" s="54"/>
      <c r="AR369" s="54"/>
      <c r="AS369" s="54"/>
      <c r="AT369" s="54"/>
      <c r="AU369" s="54"/>
      <c r="AV369" s="54"/>
      <c r="AW369" s="54"/>
      <c r="AX369" s="54"/>
      <c r="AY369" s="54"/>
      <c r="AZ369" s="54"/>
      <c r="BA369" s="54"/>
      <c r="BB369" s="54"/>
      <c r="BC369" s="54"/>
      <c r="BD369" s="54"/>
      <c r="BE369" s="54"/>
      <c r="BF369" s="54"/>
      <c r="BG369" s="54"/>
      <c r="BH369" s="54"/>
      <c r="BI369" s="54"/>
      <c r="BJ369" s="54"/>
      <c r="BK369" s="54"/>
      <c r="BL369" s="54"/>
      <c r="BM369" s="54"/>
      <c r="BN369" s="54"/>
      <c r="BO369" s="54"/>
      <c r="BP369" s="54"/>
      <c r="BQ369" s="54"/>
      <c r="BR369" s="54"/>
      <c r="BS369" s="54"/>
      <c r="BT369" s="54"/>
      <c r="BU369" s="54"/>
      <c r="BV369" s="54"/>
      <c r="BW369" s="54"/>
      <c r="BX369" s="54"/>
      <c r="BY369" s="54"/>
      <c r="BZ369" s="54"/>
      <c r="CA369" s="54"/>
      <c r="CB369" s="54"/>
      <c r="CC369" s="54"/>
      <c r="CD369" s="54"/>
      <c r="CE369" s="54"/>
      <c r="CF369" s="54"/>
      <c r="CG369" s="54"/>
      <c r="CH369" s="54"/>
      <c r="CI369" s="54"/>
      <c r="CJ369" s="54"/>
      <c r="CK369" s="54"/>
      <c r="CL369" s="54"/>
      <c r="CM369" s="54"/>
      <c r="CN369" s="54"/>
      <c r="CO369" s="54"/>
      <c r="CP369" s="54"/>
      <c r="CQ369" s="54"/>
      <c r="CR369" s="54"/>
      <c r="CS369" s="54"/>
      <c r="CT369" s="54"/>
      <c r="CU369" s="54"/>
      <c r="CV369" s="54"/>
      <c r="CW369" s="54"/>
      <c r="CX369" s="54"/>
      <c r="CY369" s="54"/>
      <c r="CZ369" s="54"/>
      <c r="DA369" s="54"/>
      <c r="DB369" s="54"/>
      <c r="DC369" s="54"/>
      <c r="DD369" s="54"/>
      <c r="DE369" s="54"/>
      <c r="DF369" s="54"/>
      <c r="DG369" s="54"/>
      <c r="DH369" s="54"/>
      <c r="DI369" s="54"/>
      <c r="DJ369" s="54"/>
      <c r="DK369" s="54"/>
      <c r="DL369" s="54"/>
      <c r="DM369" s="54"/>
      <c r="DN369" s="54"/>
      <c r="DO369" s="54"/>
      <c r="DP369" s="54"/>
      <c r="DQ369" s="54"/>
      <c r="DR369" s="54"/>
      <c r="DS369" s="54"/>
      <c r="DT369" s="54"/>
      <c r="DU369" s="54"/>
      <c r="DV369" s="54"/>
      <c r="DW369" s="54"/>
      <c r="DX369" s="54"/>
      <c r="DY369" s="54"/>
      <c r="DZ369" s="54"/>
      <c r="EA369" s="54"/>
      <c r="EB369" s="54"/>
      <c r="EC369" s="54"/>
      <c r="ED369" s="54"/>
      <c r="EE369" s="54"/>
      <c r="EF369" s="54"/>
      <c r="EG369" s="54"/>
      <c r="EH369" s="54"/>
      <c r="EI369" s="54"/>
      <c r="EJ369" s="54"/>
      <c r="EK369" s="54"/>
      <c r="EL369" s="54"/>
      <c r="EM369" s="54"/>
      <c r="EN369" s="54"/>
      <c r="EO369" s="54"/>
      <c r="EP369" s="54"/>
      <c r="EQ369" s="54"/>
      <c r="ER369" s="54"/>
      <c r="ES369" s="54"/>
      <c r="ET369" s="54"/>
      <c r="EU369" s="54"/>
      <c r="EV369" s="54"/>
      <c r="EW369" s="54"/>
      <c r="EX369" s="54"/>
      <c r="EY369" s="54"/>
      <c r="EZ369" s="54"/>
      <c r="FA369" s="54"/>
      <c r="FB369" s="54"/>
      <c r="FC369" s="54"/>
      <c r="FD369" s="54"/>
      <c r="FE369" s="54"/>
      <c r="FF369" s="54"/>
      <c r="FG369" s="54"/>
      <c r="FH369" s="54"/>
      <c r="FI369" s="54"/>
      <c r="FJ369" s="54"/>
      <c r="FK369" s="54"/>
      <c r="FL369" s="54"/>
      <c r="FM369" s="54"/>
      <c r="FN369" s="54"/>
      <c r="FO369" s="54"/>
      <c r="FP369" s="54"/>
      <c r="FQ369" s="54"/>
      <c r="FR369" s="54"/>
      <c r="FS369" s="54"/>
      <c r="FT369" s="54"/>
      <c r="FU369" s="54"/>
      <c r="FV369" s="54"/>
      <c r="FW369" s="54"/>
      <c r="FX369" s="54"/>
      <c r="FY369" s="54"/>
      <c r="FZ369" s="54"/>
      <c r="GA369" s="54"/>
      <c r="GB369" s="54"/>
      <c r="GC369" s="54"/>
      <c r="GD369" s="54"/>
      <c r="GE369" s="54"/>
      <c r="GF369" s="54"/>
      <c r="GG369" s="54"/>
      <c r="GH369" s="54"/>
      <c r="GI369" s="54"/>
      <c r="GJ369" s="54"/>
      <c r="GK369" s="54"/>
      <c r="GL369" s="54"/>
      <c r="GM369" s="54"/>
      <c r="GN369" s="54"/>
    </row>
    <row r="370" spans="1:196">
      <c r="A370" s="209"/>
      <c r="B370" s="209"/>
      <c r="C370" s="209"/>
      <c r="D370" s="209"/>
      <c r="E370" s="209"/>
      <c r="F370" s="209"/>
      <c r="G370" s="209"/>
      <c r="H370" s="61"/>
      <c r="I370" s="69"/>
      <c r="J370" s="69"/>
      <c r="K370" s="214"/>
      <c r="L370" s="214"/>
      <c r="M370" s="214"/>
      <c r="N370" s="54"/>
      <c r="O370" s="54"/>
      <c r="P370" s="54"/>
      <c r="Q370" s="54"/>
      <c r="R370" s="54"/>
      <c r="S370" s="54"/>
      <c r="T370" s="54"/>
      <c r="U370" s="54"/>
      <c r="V370" s="54"/>
      <c r="W370" s="54"/>
      <c r="X370" s="54"/>
      <c r="Y370" s="54"/>
      <c r="Z370" s="54"/>
      <c r="AA370" s="54"/>
      <c r="AB370" s="54"/>
      <c r="AC370" s="54"/>
      <c r="AD370" s="54"/>
      <c r="AE370" s="54"/>
      <c r="AF370" s="54"/>
      <c r="AG370" s="54"/>
      <c r="AH370" s="54"/>
      <c r="AI370" s="54"/>
      <c r="AJ370" s="54"/>
      <c r="AK370" s="54"/>
      <c r="AL370" s="54"/>
      <c r="AM370" s="54"/>
      <c r="AN370" s="54"/>
      <c r="AO370" s="54"/>
      <c r="AP370" s="54"/>
      <c r="AQ370" s="54"/>
      <c r="AR370" s="54"/>
      <c r="AS370" s="54"/>
      <c r="AT370" s="54"/>
      <c r="AU370" s="54"/>
      <c r="AV370" s="54"/>
      <c r="AW370" s="54"/>
      <c r="AX370" s="54"/>
      <c r="AY370" s="54"/>
      <c r="AZ370" s="54"/>
      <c r="BA370" s="54"/>
      <c r="BB370" s="54"/>
      <c r="BC370" s="54"/>
      <c r="BD370" s="54"/>
      <c r="BE370" s="54"/>
      <c r="BF370" s="54"/>
      <c r="BG370" s="54"/>
      <c r="BH370" s="54"/>
      <c r="BI370" s="54"/>
      <c r="BJ370" s="54"/>
      <c r="BK370" s="54"/>
      <c r="BL370" s="54"/>
      <c r="BM370" s="54"/>
      <c r="BN370" s="54"/>
      <c r="BO370" s="54"/>
      <c r="BP370" s="54"/>
      <c r="BQ370" s="54"/>
      <c r="BR370" s="54"/>
      <c r="BS370" s="54"/>
      <c r="BT370" s="54"/>
      <c r="BU370" s="54"/>
      <c r="BV370" s="54"/>
      <c r="BW370" s="54"/>
      <c r="BX370" s="54"/>
      <c r="BY370" s="54"/>
      <c r="BZ370" s="54"/>
      <c r="CA370" s="54"/>
      <c r="CB370" s="54"/>
      <c r="CC370" s="54"/>
      <c r="CD370" s="54"/>
      <c r="CE370" s="54"/>
      <c r="CF370" s="54"/>
      <c r="CG370" s="54"/>
      <c r="CH370" s="54"/>
      <c r="CI370" s="54"/>
      <c r="CJ370" s="54"/>
      <c r="CK370" s="54"/>
      <c r="CL370" s="54"/>
      <c r="CM370" s="54"/>
      <c r="CN370" s="54"/>
      <c r="CO370" s="54"/>
      <c r="CP370" s="54"/>
      <c r="CQ370" s="54"/>
      <c r="CR370" s="54"/>
      <c r="CS370" s="54"/>
      <c r="CT370" s="54"/>
      <c r="CU370" s="54"/>
      <c r="CV370" s="54"/>
      <c r="CW370" s="54"/>
      <c r="CX370" s="54"/>
      <c r="CY370" s="54"/>
      <c r="CZ370" s="54"/>
      <c r="DA370" s="54"/>
      <c r="DB370" s="54"/>
      <c r="DC370" s="54"/>
      <c r="DD370" s="54"/>
      <c r="DE370" s="54"/>
      <c r="DF370" s="54"/>
      <c r="DG370" s="54"/>
      <c r="DH370" s="54"/>
      <c r="DI370" s="54"/>
      <c r="DJ370" s="54"/>
      <c r="DK370" s="54"/>
      <c r="DL370" s="54"/>
      <c r="DM370" s="54"/>
      <c r="DN370" s="54"/>
      <c r="DO370" s="54"/>
      <c r="DP370" s="54"/>
      <c r="DQ370" s="54"/>
      <c r="DR370" s="54"/>
      <c r="DS370" s="54"/>
      <c r="DT370" s="54"/>
      <c r="DU370" s="54"/>
      <c r="DV370" s="54"/>
      <c r="DW370" s="54"/>
      <c r="DX370" s="54"/>
      <c r="DY370" s="54"/>
      <c r="DZ370" s="54"/>
      <c r="EA370" s="54"/>
      <c r="EB370" s="54"/>
      <c r="EC370" s="54"/>
      <c r="ED370" s="54"/>
      <c r="EE370" s="54"/>
      <c r="EF370" s="54"/>
      <c r="EG370" s="54"/>
      <c r="EH370" s="54"/>
      <c r="EI370" s="54"/>
      <c r="EJ370" s="54"/>
      <c r="EK370" s="54"/>
      <c r="EL370" s="54"/>
      <c r="EM370" s="54"/>
      <c r="EN370" s="54"/>
      <c r="EO370" s="54"/>
      <c r="EP370" s="54"/>
      <c r="EQ370" s="54"/>
      <c r="ER370" s="54"/>
      <c r="ES370" s="54"/>
      <c r="ET370" s="54"/>
      <c r="EU370" s="54"/>
      <c r="EV370" s="54"/>
      <c r="EW370" s="54"/>
      <c r="EX370" s="54"/>
      <c r="EY370" s="54"/>
      <c r="EZ370" s="54"/>
      <c r="FA370" s="54"/>
      <c r="FB370" s="54"/>
      <c r="FC370" s="54"/>
      <c r="FD370" s="54"/>
      <c r="FE370" s="54"/>
      <c r="FF370" s="54"/>
      <c r="FG370" s="54"/>
      <c r="FH370" s="54"/>
      <c r="FI370" s="54"/>
      <c r="FJ370" s="54"/>
      <c r="FK370" s="54"/>
      <c r="FL370" s="54"/>
      <c r="FM370" s="54"/>
      <c r="FN370" s="54"/>
      <c r="FO370" s="54"/>
      <c r="FP370" s="54"/>
      <c r="FQ370" s="54"/>
      <c r="FR370" s="54"/>
      <c r="FS370" s="54"/>
      <c r="FT370" s="54"/>
      <c r="FU370" s="54"/>
      <c r="FV370" s="54"/>
      <c r="FW370" s="54"/>
      <c r="FX370" s="54"/>
      <c r="FY370" s="54"/>
      <c r="FZ370" s="54"/>
      <c r="GA370" s="54"/>
      <c r="GB370" s="54"/>
      <c r="GC370" s="54"/>
      <c r="GD370" s="54"/>
      <c r="GE370" s="54"/>
      <c r="GF370" s="54"/>
      <c r="GG370" s="54"/>
      <c r="GH370" s="54"/>
      <c r="GI370" s="54"/>
      <c r="GJ370" s="54"/>
      <c r="GK370" s="54"/>
      <c r="GL370" s="54"/>
      <c r="GM370" s="54"/>
      <c r="GN370" s="54"/>
    </row>
    <row r="371" spans="1:196">
      <c r="A371" s="209"/>
      <c r="B371" s="209"/>
      <c r="C371" s="209"/>
      <c r="D371" s="209"/>
      <c r="E371" s="209"/>
      <c r="F371" s="209"/>
      <c r="G371" s="209"/>
      <c r="H371" s="61"/>
      <c r="I371" s="69"/>
      <c r="J371" s="69"/>
      <c r="K371" s="214"/>
      <c r="L371" s="214"/>
      <c r="M371" s="214"/>
      <c r="N371" s="54"/>
      <c r="O371" s="54"/>
      <c r="P371" s="54"/>
      <c r="Q371" s="54"/>
      <c r="R371" s="54"/>
      <c r="S371" s="54"/>
      <c r="T371" s="54"/>
      <c r="U371" s="54"/>
      <c r="V371" s="54"/>
      <c r="W371" s="54"/>
      <c r="X371" s="54"/>
      <c r="Y371" s="54"/>
      <c r="Z371" s="54"/>
      <c r="AA371" s="54"/>
      <c r="AB371" s="54"/>
      <c r="AC371" s="54"/>
      <c r="AD371" s="54"/>
      <c r="AE371" s="54"/>
      <c r="AF371" s="54"/>
      <c r="AG371" s="54"/>
      <c r="AH371" s="54"/>
      <c r="AI371" s="54"/>
      <c r="AJ371" s="54"/>
      <c r="AK371" s="54"/>
      <c r="AL371" s="54"/>
      <c r="AM371" s="54"/>
      <c r="AN371" s="54"/>
      <c r="AO371" s="54"/>
      <c r="AP371" s="54"/>
      <c r="AQ371" s="54"/>
      <c r="AR371" s="54"/>
      <c r="AS371" s="54"/>
      <c r="AT371" s="54"/>
      <c r="AU371" s="54"/>
      <c r="AV371" s="54"/>
      <c r="AW371" s="54"/>
      <c r="AX371" s="54"/>
      <c r="AY371" s="54"/>
      <c r="AZ371" s="54"/>
      <c r="BA371" s="54"/>
      <c r="BB371" s="54"/>
      <c r="BC371" s="54"/>
      <c r="BD371" s="54"/>
      <c r="BE371" s="54"/>
      <c r="BF371" s="54"/>
      <c r="BG371" s="54"/>
      <c r="BH371" s="54"/>
      <c r="BI371" s="54"/>
      <c r="BJ371" s="54"/>
      <c r="BK371" s="54"/>
      <c r="BL371" s="54"/>
      <c r="BM371" s="54"/>
      <c r="BN371" s="54"/>
      <c r="BO371" s="54"/>
      <c r="BP371" s="54"/>
      <c r="BQ371" s="54"/>
      <c r="BR371" s="54"/>
      <c r="BS371" s="54"/>
      <c r="BT371" s="54"/>
      <c r="BU371" s="54"/>
      <c r="BV371" s="54"/>
      <c r="BW371" s="54"/>
      <c r="BX371" s="54"/>
      <c r="BY371" s="54"/>
      <c r="BZ371" s="54"/>
      <c r="CA371" s="54"/>
      <c r="CB371" s="54"/>
      <c r="CC371" s="54"/>
      <c r="CD371" s="54"/>
      <c r="CE371" s="54"/>
      <c r="CF371" s="54"/>
      <c r="CG371" s="54"/>
      <c r="CH371" s="54"/>
      <c r="CI371" s="54"/>
      <c r="CJ371" s="54"/>
      <c r="CK371" s="54"/>
      <c r="CL371" s="54"/>
      <c r="CM371" s="54"/>
      <c r="CN371" s="54"/>
      <c r="CO371" s="54"/>
      <c r="CP371" s="54"/>
      <c r="CQ371" s="54"/>
      <c r="CR371" s="54"/>
      <c r="CS371" s="54"/>
      <c r="CT371" s="54"/>
      <c r="CU371" s="54"/>
      <c r="CV371" s="54"/>
      <c r="CW371" s="54"/>
      <c r="CX371" s="54"/>
      <c r="CY371" s="54"/>
      <c r="CZ371" s="54"/>
      <c r="DA371" s="54"/>
      <c r="DB371" s="54"/>
      <c r="DC371" s="54"/>
      <c r="DD371" s="54"/>
      <c r="DE371" s="54"/>
      <c r="DF371" s="54"/>
      <c r="DG371" s="54"/>
      <c r="DH371" s="54"/>
      <c r="DI371" s="54"/>
      <c r="DJ371" s="54"/>
      <c r="DK371" s="54"/>
      <c r="DL371" s="54"/>
      <c r="DM371" s="54"/>
      <c r="DN371" s="54"/>
      <c r="DO371" s="54"/>
      <c r="DP371" s="54"/>
      <c r="DQ371" s="54"/>
      <c r="DR371" s="54"/>
      <c r="DS371" s="54"/>
      <c r="DT371" s="54"/>
      <c r="DU371" s="54"/>
      <c r="DV371" s="54"/>
      <c r="DW371" s="54"/>
      <c r="DX371" s="54"/>
      <c r="DY371" s="54"/>
      <c r="DZ371" s="54"/>
      <c r="EA371" s="54"/>
      <c r="EB371" s="54"/>
      <c r="EC371" s="54"/>
      <c r="ED371" s="54"/>
      <c r="EE371" s="54"/>
      <c r="EF371" s="54"/>
      <c r="EG371" s="54"/>
      <c r="EH371" s="54"/>
      <c r="EI371" s="54"/>
      <c r="EJ371" s="54"/>
      <c r="EK371" s="54"/>
      <c r="EL371" s="54"/>
      <c r="EM371" s="54"/>
      <c r="EN371" s="54"/>
      <c r="EO371" s="54"/>
      <c r="EP371" s="54"/>
      <c r="EQ371" s="54"/>
      <c r="ER371" s="54"/>
      <c r="ES371" s="54"/>
      <c r="ET371" s="54"/>
      <c r="EU371" s="54"/>
      <c r="EV371" s="54"/>
      <c r="EW371" s="54"/>
      <c r="EX371" s="54"/>
      <c r="EY371" s="54"/>
      <c r="EZ371" s="54"/>
      <c r="FA371" s="54"/>
      <c r="FB371" s="54"/>
      <c r="FC371" s="54"/>
      <c r="FD371" s="54"/>
      <c r="FE371" s="54"/>
      <c r="FF371" s="54"/>
      <c r="FG371" s="54"/>
      <c r="FH371" s="54"/>
      <c r="FI371" s="54"/>
      <c r="FJ371" s="54"/>
      <c r="FK371" s="54"/>
      <c r="FL371" s="54"/>
      <c r="FM371" s="54"/>
      <c r="FN371" s="54"/>
      <c r="FO371" s="54"/>
      <c r="FP371" s="54"/>
      <c r="FQ371" s="54"/>
      <c r="FR371" s="54"/>
      <c r="FS371" s="54"/>
      <c r="FT371" s="54"/>
      <c r="FU371" s="54"/>
      <c r="FV371" s="54"/>
      <c r="FW371" s="54"/>
      <c r="FX371" s="54"/>
      <c r="FY371" s="54"/>
      <c r="FZ371" s="54"/>
      <c r="GA371" s="54"/>
      <c r="GB371" s="54"/>
      <c r="GC371" s="54"/>
      <c r="GD371" s="54"/>
      <c r="GE371" s="54"/>
      <c r="GF371" s="54"/>
      <c r="GG371" s="54"/>
      <c r="GH371" s="54"/>
      <c r="GI371" s="54"/>
      <c r="GJ371" s="54"/>
      <c r="GK371" s="54"/>
      <c r="GL371" s="54"/>
      <c r="GM371" s="54"/>
      <c r="GN371" s="54"/>
    </row>
    <row r="372" spans="1:196">
      <c r="A372" s="209"/>
      <c r="B372" s="209"/>
      <c r="C372" s="209"/>
      <c r="D372" s="209"/>
      <c r="E372" s="209"/>
      <c r="F372" s="209"/>
      <c r="G372" s="209"/>
      <c r="H372" s="61"/>
      <c r="I372" s="69"/>
      <c r="J372" s="69"/>
      <c r="K372" s="214"/>
      <c r="L372" s="214"/>
      <c r="M372" s="214"/>
      <c r="N372" s="54"/>
      <c r="O372" s="54"/>
      <c r="P372" s="54"/>
      <c r="Q372" s="54"/>
      <c r="R372" s="54"/>
      <c r="S372" s="54"/>
      <c r="T372" s="54"/>
      <c r="U372" s="54"/>
      <c r="V372" s="54"/>
      <c r="W372" s="54"/>
      <c r="X372" s="54"/>
      <c r="Y372" s="54"/>
      <c r="Z372" s="54"/>
      <c r="AA372" s="54"/>
      <c r="AB372" s="54"/>
      <c r="AC372" s="54"/>
      <c r="AD372" s="54"/>
      <c r="AE372" s="54"/>
      <c r="AF372" s="54"/>
      <c r="AG372" s="54"/>
      <c r="AH372" s="54"/>
      <c r="AI372" s="54"/>
      <c r="AJ372" s="54"/>
      <c r="AK372" s="54"/>
      <c r="AL372" s="54"/>
      <c r="AM372" s="54"/>
      <c r="AN372" s="54"/>
      <c r="AO372" s="54"/>
      <c r="AP372" s="54"/>
      <c r="AQ372" s="54"/>
      <c r="AR372" s="54"/>
      <c r="AS372" s="54"/>
      <c r="AT372" s="54"/>
      <c r="AU372" s="54"/>
      <c r="AV372" s="54"/>
      <c r="AW372" s="54"/>
      <c r="AX372" s="54"/>
      <c r="AY372" s="54"/>
      <c r="AZ372" s="54"/>
      <c r="BA372" s="54"/>
      <c r="BB372" s="54"/>
      <c r="BC372" s="54"/>
      <c r="BD372" s="54"/>
      <c r="BE372" s="54"/>
      <c r="BF372" s="54"/>
      <c r="BG372" s="54"/>
      <c r="BH372" s="54"/>
      <c r="BI372" s="54"/>
      <c r="BJ372" s="54"/>
      <c r="BK372" s="54"/>
      <c r="BL372" s="54"/>
      <c r="BM372" s="54"/>
      <c r="BN372" s="54"/>
      <c r="BO372" s="54"/>
      <c r="BP372" s="54"/>
      <c r="BQ372" s="54"/>
      <c r="BR372" s="54"/>
      <c r="BS372" s="54"/>
      <c r="BT372" s="54"/>
      <c r="BU372" s="54"/>
      <c r="BV372" s="54"/>
      <c r="BW372" s="54"/>
      <c r="BX372" s="54"/>
      <c r="BY372" s="54"/>
      <c r="BZ372" s="54"/>
      <c r="CA372" s="54"/>
      <c r="CB372" s="54"/>
      <c r="CC372" s="54"/>
      <c r="CD372" s="54"/>
      <c r="CE372" s="54"/>
      <c r="CF372" s="54"/>
      <c r="CG372" s="54"/>
      <c r="CH372" s="54"/>
      <c r="CI372" s="54"/>
      <c r="CJ372" s="54"/>
      <c r="CK372" s="54"/>
      <c r="CL372" s="54"/>
      <c r="CM372" s="54"/>
      <c r="CN372" s="54"/>
      <c r="CO372" s="54"/>
      <c r="CP372" s="54"/>
      <c r="CQ372" s="54"/>
      <c r="CR372" s="54"/>
      <c r="CS372" s="54"/>
      <c r="CT372" s="54"/>
      <c r="CU372" s="54"/>
      <c r="CV372" s="54"/>
      <c r="CW372" s="54"/>
      <c r="CX372" s="54"/>
      <c r="CY372" s="54"/>
      <c r="CZ372" s="54"/>
      <c r="DA372" s="54"/>
      <c r="DB372" s="54"/>
      <c r="DC372" s="54"/>
      <c r="DD372" s="54"/>
      <c r="DE372" s="54"/>
      <c r="DF372" s="54"/>
      <c r="DG372" s="54"/>
      <c r="DH372" s="54"/>
      <c r="DI372" s="54"/>
      <c r="DJ372" s="54"/>
      <c r="DK372" s="54"/>
      <c r="DL372" s="54"/>
      <c r="DM372" s="54"/>
      <c r="DN372" s="54"/>
      <c r="DO372" s="54"/>
      <c r="DP372" s="54"/>
      <c r="DQ372" s="54"/>
      <c r="DR372" s="54"/>
      <c r="DS372" s="54"/>
      <c r="DT372" s="54"/>
      <c r="DU372" s="54"/>
      <c r="DV372" s="54"/>
      <c r="DW372" s="54"/>
      <c r="DX372" s="54"/>
      <c r="DY372" s="54"/>
      <c r="DZ372" s="54"/>
      <c r="EA372" s="54"/>
      <c r="EB372" s="54"/>
      <c r="EC372" s="54"/>
      <c r="ED372" s="54"/>
      <c r="EE372" s="54"/>
      <c r="EF372" s="54"/>
      <c r="EG372" s="54"/>
      <c r="EH372" s="54"/>
      <c r="EI372" s="54"/>
      <c r="EJ372" s="54"/>
      <c r="EK372" s="54"/>
      <c r="EL372" s="54"/>
      <c r="EM372" s="54"/>
      <c r="EN372" s="54"/>
      <c r="EO372" s="54"/>
      <c r="EP372" s="54"/>
      <c r="EQ372" s="54"/>
      <c r="ER372" s="54"/>
      <c r="ES372" s="54"/>
      <c r="ET372" s="54"/>
      <c r="EU372" s="54"/>
      <c r="EV372" s="54"/>
      <c r="EW372" s="54"/>
      <c r="EX372" s="54"/>
      <c r="EY372" s="54"/>
      <c r="EZ372" s="54"/>
      <c r="FA372" s="54"/>
      <c r="FB372" s="54"/>
      <c r="FC372" s="54"/>
      <c r="FD372" s="54"/>
      <c r="FE372" s="54"/>
      <c r="FF372" s="54"/>
      <c r="FG372" s="54"/>
      <c r="FH372" s="54"/>
      <c r="FI372" s="54"/>
      <c r="FJ372" s="54"/>
      <c r="FK372" s="54"/>
      <c r="FL372" s="54"/>
      <c r="FM372" s="54"/>
      <c r="FN372" s="54"/>
      <c r="FO372" s="54"/>
      <c r="FP372" s="54"/>
      <c r="FQ372" s="54"/>
      <c r="FR372" s="54"/>
      <c r="FS372" s="54"/>
      <c r="FT372" s="54"/>
      <c r="FU372" s="54"/>
      <c r="FV372" s="54"/>
      <c r="FW372" s="54"/>
      <c r="FX372" s="54"/>
      <c r="FY372" s="54"/>
      <c r="FZ372" s="54"/>
      <c r="GA372" s="54"/>
      <c r="GB372" s="54"/>
      <c r="GC372" s="54"/>
      <c r="GD372" s="54"/>
      <c r="GE372" s="54"/>
      <c r="GF372" s="54"/>
      <c r="GG372" s="54"/>
      <c r="GH372" s="54"/>
      <c r="GI372" s="54"/>
      <c r="GJ372" s="54"/>
      <c r="GK372" s="54"/>
      <c r="GL372" s="54"/>
      <c r="GM372" s="54"/>
      <c r="GN372" s="54"/>
    </row>
    <row r="373" spans="1:196">
      <c r="A373" s="209"/>
      <c r="B373" s="209"/>
      <c r="C373" s="209"/>
      <c r="D373" s="209"/>
      <c r="E373" s="209"/>
      <c r="F373" s="209"/>
      <c r="G373" s="209"/>
      <c r="H373" s="61"/>
      <c r="I373" s="69"/>
      <c r="J373" s="69"/>
      <c r="K373" s="214"/>
      <c r="L373" s="214"/>
      <c r="M373" s="214"/>
      <c r="N373" s="54"/>
      <c r="O373" s="54"/>
      <c r="P373" s="54"/>
      <c r="Q373" s="54"/>
      <c r="R373" s="54"/>
      <c r="S373" s="54"/>
      <c r="T373" s="54"/>
      <c r="U373" s="54"/>
      <c r="V373" s="54"/>
      <c r="W373" s="54"/>
      <c r="X373" s="54"/>
      <c r="Y373" s="54"/>
      <c r="Z373" s="54"/>
      <c r="AA373" s="54"/>
      <c r="AB373" s="54"/>
      <c r="AC373" s="54"/>
      <c r="AD373" s="54"/>
      <c r="AE373" s="54"/>
      <c r="AF373" s="54"/>
      <c r="AG373" s="54"/>
      <c r="AH373" s="54"/>
      <c r="AI373" s="54"/>
      <c r="AJ373" s="54"/>
      <c r="AK373" s="54"/>
      <c r="AL373" s="54"/>
      <c r="AM373" s="54"/>
      <c r="AN373" s="54"/>
      <c r="AO373" s="54"/>
      <c r="AP373" s="54"/>
      <c r="AQ373" s="54"/>
      <c r="AR373" s="54"/>
      <c r="AS373" s="54"/>
      <c r="AT373" s="54"/>
      <c r="AU373" s="54"/>
      <c r="AV373" s="54"/>
      <c r="AW373" s="54"/>
      <c r="AX373" s="54"/>
      <c r="AY373" s="54"/>
      <c r="AZ373" s="54"/>
      <c r="BA373" s="54"/>
      <c r="BB373" s="54"/>
      <c r="BC373" s="54"/>
      <c r="BD373" s="54"/>
      <c r="BE373" s="54"/>
      <c r="BF373" s="54"/>
      <c r="BG373" s="54"/>
      <c r="BH373" s="54"/>
      <c r="BI373" s="54"/>
      <c r="BJ373" s="54"/>
      <c r="BK373" s="54"/>
      <c r="BL373" s="54"/>
      <c r="BM373" s="54"/>
      <c r="BN373" s="54"/>
      <c r="BO373" s="54"/>
      <c r="BP373" s="54"/>
      <c r="BQ373" s="54"/>
      <c r="BR373" s="54"/>
      <c r="BS373" s="54"/>
      <c r="BT373" s="54"/>
      <c r="BU373" s="54"/>
      <c r="BV373" s="54"/>
      <c r="BW373" s="54"/>
      <c r="BX373" s="54"/>
      <c r="BY373" s="54"/>
      <c r="BZ373" s="54"/>
      <c r="CA373" s="54"/>
      <c r="CB373" s="54"/>
      <c r="CC373" s="54"/>
      <c r="CD373" s="54"/>
      <c r="CE373" s="54"/>
      <c r="CF373" s="54"/>
      <c r="CG373" s="54"/>
      <c r="CH373" s="54"/>
      <c r="CI373" s="54"/>
      <c r="CJ373" s="54"/>
      <c r="CK373" s="54"/>
      <c r="CL373" s="54"/>
      <c r="CM373" s="54"/>
      <c r="CN373" s="54"/>
      <c r="CO373" s="54"/>
      <c r="CP373" s="54"/>
      <c r="CQ373" s="54"/>
      <c r="CR373" s="54"/>
      <c r="CS373" s="54"/>
      <c r="CT373" s="54"/>
      <c r="CU373" s="54"/>
      <c r="CV373" s="54"/>
      <c r="CW373" s="54"/>
      <c r="CX373" s="54"/>
      <c r="CY373" s="54"/>
      <c r="CZ373" s="54"/>
      <c r="DA373" s="54"/>
      <c r="DB373" s="54"/>
      <c r="DC373" s="54"/>
      <c r="DD373" s="54"/>
      <c r="DE373" s="54"/>
      <c r="DF373" s="54"/>
      <c r="DG373" s="54"/>
      <c r="DH373" s="54"/>
      <c r="DI373" s="54"/>
      <c r="DJ373" s="54"/>
      <c r="DK373" s="54"/>
      <c r="DL373" s="54"/>
      <c r="DM373" s="54"/>
      <c r="DN373" s="54"/>
      <c r="DO373" s="54"/>
      <c r="DP373" s="54"/>
      <c r="DQ373" s="54"/>
      <c r="DR373" s="54"/>
      <c r="DS373" s="54"/>
      <c r="DT373" s="54"/>
      <c r="DU373" s="54"/>
      <c r="DV373" s="54"/>
      <c r="DW373" s="54"/>
      <c r="DX373" s="54"/>
      <c r="DY373" s="54"/>
      <c r="DZ373" s="54"/>
      <c r="EA373" s="54"/>
      <c r="EB373" s="54"/>
      <c r="EC373" s="54"/>
      <c r="ED373" s="54"/>
      <c r="EE373" s="54"/>
      <c r="EF373" s="54"/>
      <c r="EG373" s="54"/>
      <c r="EH373" s="54"/>
      <c r="EI373" s="54"/>
      <c r="EJ373" s="54"/>
      <c r="EK373" s="54"/>
      <c r="EL373" s="54"/>
      <c r="EM373" s="54"/>
      <c r="EN373" s="54"/>
      <c r="EO373" s="54"/>
      <c r="EP373" s="54"/>
      <c r="EQ373" s="54"/>
      <c r="ER373" s="54"/>
      <c r="ES373" s="54"/>
      <c r="ET373" s="54"/>
      <c r="EU373" s="54"/>
      <c r="EV373" s="54"/>
      <c r="EW373" s="54"/>
      <c r="EX373" s="54"/>
      <c r="EY373" s="54"/>
      <c r="EZ373" s="54"/>
      <c r="FA373" s="54"/>
      <c r="FB373" s="54"/>
      <c r="FC373" s="54"/>
      <c r="FD373" s="54"/>
      <c r="FE373" s="54"/>
      <c r="FF373" s="54"/>
      <c r="FG373" s="54"/>
      <c r="FH373" s="54"/>
      <c r="FI373" s="54"/>
      <c r="FJ373" s="54"/>
      <c r="FK373" s="54"/>
      <c r="FL373" s="54"/>
      <c r="FM373" s="54"/>
      <c r="FN373" s="54"/>
      <c r="FO373" s="54"/>
      <c r="FP373" s="54"/>
      <c r="FQ373" s="54"/>
      <c r="FR373" s="54"/>
      <c r="FS373" s="54"/>
      <c r="FT373" s="54"/>
      <c r="FU373" s="54"/>
      <c r="FV373" s="54"/>
      <c r="FW373" s="54"/>
      <c r="FX373" s="54"/>
      <c r="FY373" s="54"/>
      <c r="FZ373" s="54"/>
      <c r="GA373" s="54"/>
      <c r="GB373" s="54"/>
      <c r="GC373" s="54"/>
      <c r="GD373" s="54"/>
      <c r="GE373" s="54"/>
      <c r="GF373" s="54"/>
      <c r="GG373" s="54"/>
      <c r="GH373" s="54"/>
      <c r="GI373" s="54"/>
      <c r="GJ373" s="54"/>
      <c r="GK373" s="54"/>
      <c r="GL373" s="54"/>
      <c r="GM373" s="54"/>
      <c r="GN373" s="54"/>
    </row>
    <row r="374" spans="1:196">
      <c r="A374" s="209"/>
      <c r="B374" s="209"/>
      <c r="C374" s="209"/>
      <c r="D374" s="209"/>
      <c r="E374" s="209"/>
      <c r="F374" s="209"/>
      <c r="G374" s="209"/>
      <c r="H374" s="61"/>
      <c r="I374" s="69"/>
      <c r="J374" s="69"/>
      <c r="K374" s="214"/>
      <c r="L374" s="214"/>
      <c r="M374" s="214"/>
      <c r="N374" s="54"/>
      <c r="O374" s="54"/>
      <c r="P374" s="54"/>
      <c r="Q374" s="54"/>
      <c r="R374" s="54"/>
      <c r="S374" s="54"/>
      <c r="T374" s="54"/>
      <c r="U374" s="54"/>
      <c r="V374" s="54"/>
      <c r="W374" s="54"/>
      <c r="X374" s="54"/>
      <c r="Y374" s="54"/>
      <c r="Z374" s="54"/>
      <c r="AA374" s="54"/>
      <c r="AB374" s="54"/>
      <c r="AC374" s="54"/>
      <c r="AD374" s="54"/>
      <c r="AE374" s="54"/>
      <c r="AF374" s="54"/>
      <c r="AG374" s="54"/>
      <c r="AH374" s="54"/>
      <c r="AI374" s="54"/>
      <c r="AJ374" s="54"/>
      <c r="AK374" s="54"/>
      <c r="AL374" s="54"/>
      <c r="AM374" s="54"/>
      <c r="AN374" s="54"/>
      <c r="AO374" s="54"/>
      <c r="AP374" s="54"/>
      <c r="AQ374" s="54"/>
      <c r="AR374" s="54"/>
      <c r="AS374" s="54"/>
      <c r="AT374" s="54"/>
      <c r="AU374" s="54"/>
      <c r="AV374" s="54"/>
      <c r="AW374" s="54"/>
      <c r="AX374" s="54"/>
      <c r="AY374" s="54"/>
      <c r="AZ374" s="54"/>
      <c r="BA374" s="54"/>
      <c r="BB374" s="54"/>
      <c r="BC374" s="54"/>
      <c r="BD374" s="54"/>
      <c r="BE374" s="54"/>
      <c r="BF374" s="54"/>
      <c r="BG374" s="54"/>
      <c r="BH374" s="54"/>
      <c r="BI374" s="54"/>
      <c r="BJ374" s="54"/>
      <c r="BK374" s="54"/>
      <c r="BL374" s="54"/>
      <c r="BM374" s="54"/>
      <c r="BN374" s="54"/>
      <c r="BO374" s="54"/>
      <c r="BP374" s="54"/>
      <c r="BQ374" s="54"/>
      <c r="BR374" s="54"/>
      <c r="BS374" s="54"/>
      <c r="BT374" s="54"/>
      <c r="BU374" s="54"/>
      <c r="BV374" s="54"/>
      <c r="BW374" s="54"/>
      <c r="BX374" s="54"/>
      <c r="BY374" s="54"/>
      <c r="BZ374" s="54"/>
      <c r="CA374" s="54"/>
      <c r="CB374" s="54"/>
      <c r="CC374" s="54"/>
      <c r="CD374" s="54"/>
      <c r="CE374" s="54"/>
      <c r="CF374" s="54"/>
      <c r="CG374" s="54"/>
      <c r="CH374" s="54"/>
      <c r="CI374" s="54"/>
      <c r="CJ374" s="54"/>
      <c r="CK374" s="54"/>
      <c r="CL374" s="54"/>
      <c r="CM374" s="54"/>
      <c r="CN374" s="54"/>
      <c r="CO374" s="54"/>
      <c r="CP374" s="54"/>
      <c r="CQ374" s="54"/>
      <c r="CR374" s="54"/>
      <c r="CS374" s="54"/>
      <c r="CT374" s="54"/>
      <c r="CU374" s="54"/>
      <c r="CV374" s="54"/>
      <c r="CW374" s="54"/>
      <c r="CX374" s="54"/>
      <c r="CY374" s="54"/>
      <c r="CZ374" s="54"/>
      <c r="DA374" s="54"/>
      <c r="DB374" s="54"/>
      <c r="DC374" s="54"/>
      <c r="DD374" s="54"/>
      <c r="DE374" s="54"/>
      <c r="DF374" s="54"/>
      <c r="DG374" s="54"/>
      <c r="DH374" s="54"/>
      <c r="DI374" s="54"/>
      <c r="DJ374" s="54"/>
      <c r="DK374" s="54"/>
      <c r="DL374" s="54"/>
      <c r="DM374" s="54"/>
      <c r="DN374" s="54"/>
      <c r="DO374" s="54"/>
      <c r="DP374" s="54"/>
      <c r="DQ374" s="54"/>
      <c r="DR374" s="54"/>
      <c r="DS374" s="54"/>
      <c r="DT374" s="54"/>
      <c r="DU374" s="54"/>
      <c r="DV374" s="54"/>
      <c r="DW374" s="54"/>
      <c r="DX374" s="54"/>
      <c r="DY374" s="54"/>
      <c r="DZ374" s="54"/>
      <c r="EA374" s="54"/>
      <c r="EB374" s="54"/>
      <c r="EC374" s="54"/>
      <c r="ED374" s="54"/>
      <c r="EE374" s="54"/>
      <c r="EF374" s="54"/>
      <c r="EG374" s="54"/>
      <c r="EH374" s="54"/>
      <c r="EI374" s="54"/>
      <c r="EJ374" s="54"/>
      <c r="EK374" s="54"/>
      <c r="EL374" s="54"/>
      <c r="EM374" s="54"/>
      <c r="EN374" s="54"/>
      <c r="EO374" s="54"/>
      <c r="EP374" s="54"/>
      <c r="EQ374" s="54"/>
      <c r="ER374" s="54"/>
      <c r="ES374" s="54"/>
      <c r="ET374" s="54"/>
      <c r="EU374" s="54"/>
      <c r="EV374" s="54"/>
      <c r="EW374" s="54"/>
      <c r="EX374" s="54"/>
      <c r="EY374" s="54"/>
      <c r="EZ374" s="54"/>
      <c r="FA374" s="54"/>
      <c r="FB374" s="54"/>
      <c r="FC374" s="54"/>
      <c r="FD374" s="54"/>
      <c r="FE374" s="54"/>
      <c r="FF374" s="54"/>
      <c r="FG374" s="54"/>
      <c r="FH374" s="54"/>
      <c r="FI374" s="54"/>
      <c r="FJ374" s="54"/>
      <c r="FK374" s="54"/>
      <c r="FL374" s="54"/>
      <c r="FM374" s="54"/>
      <c r="FN374" s="54"/>
      <c r="FO374" s="54"/>
      <c r="FP374" s="54"/>
      <c r="FQ374" s="54"/>
      <c r="FR374" s="54"/>
      <c r="FS374" s="54"/>
      <c r="FT374" s="54"/>
      <c r="FU374" s="54"/>
      <c r="FV374" s="54"/>
      <c r="FW374" s="54"/>
      <c r="FX374" s="54"/>
      <c r="FY374" s="54"/>
      <c r="FZ374" s="54"/>
      <c r="GA374" s="54"/>
      <c r="GB374" s="54"/>
      <c r="GC374" s="54"/>
      <c r="GD374" s="54"/>
      <c r="GE374" s="54"/>
      <c r="GF374" s="54"/>
      <c r="GG374" s="54"/>
      <c r="GH374" s="54"/>
      <c r="GI374" s="54"/>
      <c r="GJ374" s="54"/>
      <c r="GK374" s="54"/>
      <c r="GL374" s="54"/>
      <c r="GM374" s="54"/>
      <c r="GN374" s="54"/>
    </row>
    <row r="375" spans="1:196">
      <c r="A375" s="209"/>
      <c r="B375" s="209"/>
      <c r="C375" s="209"/>
      <c r="D375" s="209"/>
      <c r="E375" s="209"/>
      <c r="F375" s="209"/>
      <c r="G375" s="209"/>
      <c r="H375" s="61"/>
      <c r="I375" s="69"/>
      <c r="J375" s="69"/>
      <c r="K375" s="214"/>
      <c r="L375" s="214"/>
      <c r="M375" s="214"/>
      <c r="N375" s="54"/>
      <c r="O375" s="54"/>
      <c r="P375" s="54"/>
      <c r="Q375" s="54"/>
      <c r="R375" s="54"/>
      <c r="S375" s="54"/>
      <c r="T375" s="54"/>
      <c r="U375" s="54"/>
      <c r="V375" s="54"/>
      <c r="W375" s="54"/>
      <c r="X375" s="54"/>
      <c r="Y375" s="54"/>
      <c r="Z375" s="54"/>
      <c r="AA375" s="54"/>
      <c r="AB375" s="54"/>
      <c r="AC375" s="54"/>
      <c r="AD375" s="54"/>
      <c r="AE375" s="54"/>
      <c r="AF375" s="54"/>
      <c r="AG375" s="54"/>
      <c r="AH375" s="54"/>
      <c r="AI375" s="54"/>
      <c r="AJ375" s="54"/>
      <c r="AK375" s="54"/>
      <c r="AL375" s="54"/>
      <c r="AM375" s="54"/>
      <c r="AN375" s="54"/>
      <c r="AO375" s="54"/>
      <c r="AP375" s="54"/>
      <c r="AQ375" s="54"/>
      <c r="AR375" s="54"/>
      <c r="AS375" s="54"/>
      <c r="AT375" s="54"/>
      <c r="AU375" s="54"/>
      <c r="AV375" s="54"/>
      <c r="AW375" s="54"/>
      <c r="AX375" s="54"/>
      <c r="AY375" s="54"/>
      <c r="AZ375" s="54"/>
      <c r="BA375" s="54"/>
      <c r="BB375" s="54"/>
      <c r="BC375" s="54"/>
      <c r="BD375" s="54"/>
      <c r="BE375" s="54"/>
      <c r="BF375" s="54"/>
      <c r="BG375" s="54"/>
      <c r="BH375" s="54"/>
      <c r="BI375" s="54"/>
      <c r="BJ375" s="54"/>
      <c r="BK375" s="54"/>
      <c r="BL375" s="54"/>
      <c r="BM375" s="54"/>
      <c r="BN375" s="54"/>
      <c r="BO375" s="54"/>
      <c r="BP375" s="54"/>
      <c r="BQ375" s="54"/>
      <c r="BR375" s="54"/>
      <c r="BS375" s="54"/>
      <c r="BT375" s="54"/>
      <c r="BU375" s="54"/>
      <c r="BV375" s="54"/>
      <c r="BW375" s="54"/>
      <c r="BX375" s="54"/>
      <c r="BY375" s="54"/>
      <c r="BZ375" s="54"/>
      <c r="CA375" s="54"/>
      <c r="CB375" s="54"/>
      <c r="CC375" s="54"/>
      <c r="CD375" s="54"/>
      <c r="CE375" s="54"/>
      <c r="CF375" s="54"/>
      <c r="CG375" s="54"/>
      <c r="CH375" s="54"/>
      <c r="CI375" s="54"/>
      <c r="CJ375" s="54"/>
      <c r="CK375" s="54"/>
      <c r="CL375" s="54"/>
      <c r="CM375" s="54"/>
      <c r="CN375" s="54"/>
      <c r="CO375" s="54"/>
      <c r="CP375" s="54"/>
      <c r="CQ375" s="54"/>
      <c r="CR375" s="54"/>
      <c r="CS375" s="54"/>
      <c r="CT375" s="54"/>
      <c r="CU375" s="54"/>
      <c r="CV375" s="54"/>
      <c r="CW375" s="54"/>
      <c r="CX375" s="54"/>
      <c r="CY375" s="54"/>
      <c r="CZ375" s="54"/>
      <c r="DA375" s="54"/>
      <c r="DB375" s="54"/>
      <c r="DC375" s="54"/>
      <c r="DD375" s="54"/>
      <c r="DE375" s="54"/>
      <c r="DF375" s="54"/>
      <c r="DG375" s="54"/>
      <c r="DH375" s="54"/>
      <c r="DI375" s="54"/>
      <c r="DJ375" s="54"/>
      <c r="DK375" s="54"/>
      <c r="DL375" s="54"/>
      <c r="DM375" s="54"/>
      <c r="DN375" s="54"/>
      <c r="DO375" s="54"/>
      <c r="DP375" s="54"/>
      <c r="DQ375" s="54"/>
      <c r="DR375" s="54"/>
      <c r="DS375" s="54"/>
      <c r="DT375" s="54"/>
      <c r="DU375" s="54"/>
      <c r="DV375" s="54"/>
      <c r="DW375" s="54"/>
      <c r="DX375" s="54"/>
      <c r="DY375" s="54"/>
      <c r="DZ375" s="54"/>
      <c r="EA375" s="54"/>
      <c r="EB375" s="54"/>
      <c r="EC375" s="54"/>
      <c r="ED375" s="54"/>
      <c r="EE375" s="54"/>
      <c r="EF375" s="54"/>
      <c r="EG375" s="54"/>
      <c r="EH375" s="54"/>
      <c r="EI375" s="54"/>
      <c r="EJ375" s="54"/>
      <c r="EK375" s="54"/>
      <c r="EL375" s="54"/>
      <c r="EM375" s="54"/>
      <c r="EN375" s="54"/>
      <c r="EO375" s="54"/>
      <c r="EP375" s="54"/>
      <c r="EQ375" s="54"/>
      <c r="ER375" s="54"/>
      <c r="ES375" s="54"/>
      <c r="ET375" s="54"/>
      <c r="EU375" s="54"/>
      <c r="EV375" s="54"/>
      <c r="EW375" s="54"/>
      <c r="EX375" s="54"/>
      <c r="EY375" s="54"/>
      <c r="EZ375" s="54"/>
      <c r="FA375" s="54"/>
      <c r="FB375" s="54"/>
      <c r="FC375" s="54"/>
      <c r="FD375" s="54"/>
      <c r="FE375" s="54"/>
      <c r="FF375" s="54"/>
      <c r="FG375" s="54"/>
      <c r="FH375" s="54"/>
      <c r="FI375" s="54"/>
      <c r="FJ375" s="54"/>
      <c r="FK375" s="54"/>
      <c r="FL375" s="54"/>
      <c r="FM375" s="54"/>
      <c r="FN375" s="54"/>
      <c r="FO375" s="54"/>
      <c r="FP375" s="54"/>
      <c r="FQ375" s="54"/>
      <c r="FR375" s="54"/>
      <c r="FS375" s="54"/>
      <c r="FT375" s="54"/>
      <c r="FU375" s="54"/>
      <c r="FV375" s="54"/>
      <c r="FW375" s="54"/>
      <c r="FX375" s="54"/>
      <c r="FY375" s="54"/>
      <c r="FZ375" s="54"/>
      <c r="GA375" s="54"/>
      <c r="GB375" s="54"/>
      <c r="GC375" s="54"/>
      <c r="GD375" s="54"/>
      <c r="GE375" s="54"/>
      <c r="GF375" s="54"/>
      <c r="GG375" s="54"/>
      <c r="GH375" s="54"/>
      <c r="GI375" s="54"/>
      <c r="GJ375" s="54"/>
      <c r="GK375" s="54"/>
      <c r="GL375" s="54"/>
      <c r="GM375" s="54"/>
      <c r="GN375" s="54"/>
    </row>
    <row r="376" spans="1:196">
      <c r="A376" s="209"/>
      <c r="B376" s="209"/>
      <c r="C376" s="209"/>
      <c r="D376" s="209"/>
      <c r="E376" s="209"/>
      <c r="F376" s="209"/>
      <c r="G376" s="209"/>
      <c r="H376" s="61"/>
      <c r="I376" s="69"/>
      <c r="J376" s="69"/>
      <c r="K376" s="214"/>
      <c r="L376" s="214"/>
      <c r="M376" s="214"/>
      <c r="N376" s="54"/>
      <c r="O376" s="54"/>
      <c r="P376" s="54"/>
      <c r="Q376" s="54"/>
      <c r="R376" s="54"/>
      <c r="S376" s="54"/>
      <c r="T376" s="54"/>
      <c r="U376" s="54"/>
      <c r="V376" s="54"/>
      <c r="W376" s="54"/>
      <c r="X376" s="54"/>
      <c r="Y376" s="54"/>
      <c r="Z376" s="54"/>
      <c r="AA376" s="54"/>
      <c r="AB376" s="54"/>
      <c r="AC376" s="54"/>
      <c r="AD376" s="54"/>
      <c r="AE376" s="54"/>
      <c r="AF376" s="54"/>
      <c r="AG376" s="54"/>
      <c r="AH376" s="54"/>
      <c r="AI376" s="54"/>
      <c r="AJ376" s="54"/>
      <c r="AK376" s="54"/>
      <c r="AL376" s="54"/>
      <c r="AM376" s="54"/>
      <c r="AN376" s="54"/>
      <c r="AO376" s="54"/>
      <c r="AP376" s="54"/>
      <c r="AQ376" s="54"/>
      <c r="AR376" s="54"/>
      <c r="AS376" s="54"/>
      <c r="AT376" s="54"/>
      <c r="AU376" s="54"/>
      <c r="AV376" s="54"/>
      <c r="AW376" s="54"/>
      <c r="AX376" s="54"/>
      <c r="AY376" s="54"/>
      <c r="AZ376" s="54"/>
      <c r="BA376" s="54"/>
      <c r="BB376" s="54"/>
      <c r="BC376" s="54"/>
      <c r="BD376" s="54"/>
      <c r="BE376" s="54"/>
      <c r="BF376" s="54"/>
      <c r="BG376" s="54"/>
      <c r="BH376" s="54"/>
      <c r="BI376" s="54"/>
      <c r="BJ376" s="54"/>
      <c r="BK376" s="54"/>
      <c r="BL376" s="54"/>
      <c r="BM376" s="54"/>
      <c r="BN376" s="54"/>
      <c r="BO376" s="54"/>
      <c r="BP376" s="54"/>
      <c r="BQ376" s="54"/>
      <c r="BR376" s="54"/>
      <c r="BS376" s="54"/>
      <c r="BT376" s="54"/>
      <c r="BU376" s="54"/>
      <c r="BV376" s="54"/>
      <c r="BW376" s="54"/>
      <c r="BX376" s="54"/>
      <c r="BY376" s="54"/>
      <c r="BZ376" s="54"/>
      <c r="CA376" s="54"/>
      <c r="CB376" s="54"/>
      <c r="CC376" s="54"/>
      <c r="CD376" s="54"/>
      <c r="CE376" s="54"/>
      <c r="CF376" s="54"/>
      <c r="CG376" s="54"/>
      <c r="CH376" s="54"/>
      <c r="CI376" s="54"/>
      <c r="CJ376" s="54"/>
      <c r="CK376" s="54"/>
      <c r="CL376" s="54"/>
      <c r="CM376" s="54"/>
      <c r="CN376" s="54"/>
      <c r="CO376" s="54"/>
      <c r="CP376" s="54"/>
      <c r="CQ376" s="54"/>
      <c r="CR376" s="54"/>
      <c r="CS376" s="54"/>
      <c r="CT376" s="54"/>
      <c r="CU376" s="54"/>
      <c r="CV376" s="54"/>
      <c r="CW376" s="54"/>
      <c r="CX376" s="54"/>
      <c r="CY376" s="54"/>
      <c r="CZ376" s="54"/>
      <c r="DA376" s="54"/>
      <c r="DB376" s="54"/>
      <c r="DC376" s="54"/>
      <c r="DD376" s="54"/>
      <c r="DE376" s="54"/>
      <c r="DF376" s="54"/>
      <c r="DG376" s="54"/>
      <c r="DH376" s="54"/>
      <c r="DI376" s="54"/>
      <c r="DJ376" s="54"/>
      <c r="DK376" s="54"/>
      <c r="DL376" s="54"/>
      <c r="DM376" s="54"/>
      <c r="DN376" s="54"/>
      <c r="DO376" s="54"/>
      <c r="DP376" s="54"/>
      <c r="DQ376" s="54"/>
      <c r="DR376" s="54"/>
      <c r="DS376" s="54"/>
      <c r="DT376" s="54"/>
      <c r="DU376" s="54"/>
      <c r="DV376" s="54"/>
      <c r="DW376" s="54"/>
      <c r="DX376" s="54"/>
      <c r="DY376" s="54"/>
      <c r="DZ376" s="54"/>
      <c r="EA376" s="54"/>
      <c r="EB376" s="54"/>
      <c r="EC376" s="54"/>
      <c r="ED376" s="54"/>
      <c r="EE376" s="54"/>
      <c r="EF376" s="54"/>
      <c r="EG376" s="54"/>
      <c r="EH376" s="54"/>
      <c r="EI376" s="54"/>
      <c r="EJ376" s="54"/>
      <c r="EK376" s="54"/>
      <c r="EL376" s="54"/>
      <c r="EM376" s="54"/>
      <c r="EN376" s="54"/>
      <c r="EO376" s="54"/>
      <c r="EP376" s="54"/>
      <c r="EQ376" s="54"/>
      <c r="ER376" s="54"/>
      <c r="ES376" s="54"/>
      <c r="ET376" s="54"/>
      <c r="EU376" s="54"/>
      <c r="EV376" s="54"/>
      <c r="EW376" s="54"/>
      <c r="EX376" s="54"/>
      <c r="EY376" s="54"/>
      <c r="EZ376" s="54"/>
      <c r="FA376" s="54"/>
      <c r="FB376" s="54"/>
      <c r="FC376" s="54"/>
      <c r="FD376" s="54"/>
      <c r="FE376" s="54"/>
      <c r="FF376" s="54"/>
      <c r="FG376" s="54"/>
      <c r="FH376" s="54"/>
      <c r="FI376" s="54"/>
      <c r="FJ376" s="54"/>
      <c r="FK376" s="54"/>
      <c r="FL376" s="54"/>
      <c r="FM376" s="54"/>
      <c r="FN376" s="54"/>
      <c r="FO376" s="54"/>
      <c r="FP376" s="54"/>
      <c r="FQ376" s="54"/>
      <c r="FR376" s="54"/>
      <c r="FS376" s="54"/>
      <c r="FT376" s="54"/>
      <c r="FU376" s="54"/>
      <c r="FV376" s="54"/>
      <c r="FW376" s="54"/>
      <c r="FX376" s="54"/>
      <c r="FY376" s="54"/>
      <c r="FZ376" s="54"/>
      <c r="GA376" s="54"/>
      <c r="GB376" s="54"/>
      <c r="GC376" s="54"/>
      <c r="GD376" s="54"/>
      <c r="GE376" s="54"/>
      <c r="GF376" s="54"/>
      <c r="GG376" s="54"/>
      <c r="GH376" s="54"/>
      <c r="GI376" s="54"/>
      <c r="GJ376" s="54"/>
      <c r="GK376" s="54"/>
      <c r="GL376" s="54"/>
      <c r="GM376" s="54"/>
      <c r="GN376" s="54"/>
    </row>
    <row r="377" spans="1:196">
      <c r="A377" s="209"/>
      <c r="B377" s="209"/>
      <c r="C377" s="209"/>
      <c r="D377" s="209"/>
      <c r="E377" s="209"/>
      <c r="F377" s="209"/>
      <c r="G377" s="209"/>
      <c r="H377" s="61"/>
      <c r="I377" s="69"/>
      <c r="J377" s="69"/>
      <c r="K377" s="214"/>
      <c r="L377" s="214"/>
      <c r="M377" s="214"/>
      <c r="N377" s="54"/>
      <c r="O377" s="54"/>
      <c r="P377" s="54"/>
      <c r="Q377" s="54"/>
      <c r="R377" s="54"/>
      <c r="S377" s="54"/>
      <c r="T377" s="54"/>
      <c r="U377" s="54"/>
      <c r="V377" s="54"/>
      <c r="W377" s="54"/>
      <c r="X377" s="54"/>
      <c r="Y377" s="54"/>
      <c r="Z377" s="54"/>
      <c r="AA377" s="54"/>
      <c r="AB377" s="54"/>
      <c r="AC377" s="54"/>
      <c r="AD377" s="54"/>
      <c r="AE377" s="54"/>
      <c r="AF377" s="54"/>
      <c r="AG377" s="54"/>
      <c r="AH377" s="54"/>
      <c r="AI377" s="54"/>
      <c r="AJ377" s="54"/>
      <c r="AK377" s="54"/>
      <c r="AL377" s="54"/>
      <c r="AM377" s="54"/>
      <c r="AN377" s="54"/>
      <c r="AO377" s="54"/>
      <c r="AP377" s="54"/>
      <c r="AQ377" s="54"/>
      <c r="AR377" s="54"/>
      <c r="AS377" s="54"/>
      <c r="AT377" s="54"/>
      <c r="AU377" s="54"/>
      <c r="AV377" s="54"/>
      <c r="AW377" s="54"/>
      <c r="AX377" s="54"/>
      <c r="AY377" s="54"/>
      <c r="AZ377" s="54"/>
      <c r="BA377" s="54"/>
      <c r="BB377" s="54"/>
      <c r="BC377" s="54"/>
      <c r="BD377" s="54"/>
      <c r="BE377" s="54"/>
      <c r="BF377" s="54"/>
      <c r="BG377" s="54"/>
      <c r="BH377" s="54"/>
      <c r="BI377" s="54"/>
      <c r="BJ377" s="54"/>
      <c r="BK377" s="54"/>
      <c r="BL377" s="54"/>
      <c r="BM377" s="54"/>
      <c r="BN377" s="54"/>
      <c r="BO377" s="54"/>
      <c r="BP377" s="54"/>
      <c r="BQ377" s="54"/>
      <c r="BR377" s="54"/>
      <c r="BS377" s="54"/>
      <c r="BT377" s="54"/>
      <c r="BU377" s="54"/>
      <c r="BV377" s="54"/>
      <c r="BW377" s="54"/>
      <c r="BX377" s="54"/>
      <c r="BY377" s="54"/>
      <c r="BZ377" s="54"/>
      <c r="CA377" s="54"/>
      <c r="CB377" s="54"/>
      <c r="CC377" s="54"/>
      <c r="CD377" s="54"/>
      <c r="CE377" s="54"/>
      <c r="CF377" s="54"/>
      <c r="CG377" s="54"/>
      <c r="CH377" s="54"/>
      <c r="CI377" s="54"/>
      <c r="CJ377" s="54"/>
      <c r="CK377" s="54"/>
      <c r="CL377" s="54"/>
      <c r="CM377" s="54"/>
      <c r="CN377" s="54"/>
      <c r="CO377" s="54"/>
      <c r="CP377" s="54"/>
      <c r="CQ377" s="54"/>
      <c r="CR377" s="54"/>
      <c r="CS377" s="54"/>
      <c r="CT377" s="54"/>
      <c r="CU377" s="54"/>
      <c r="CV377" s="54"/>
      <c r="CW377" s="54"/>
      <c r="CX377" s="54"/>
      <c r="CY377" s="54"/>
      <c r="CZ377" s="54"/>
      <c r="DA377" s="54"/>
      <c r="DB377" s="54"/>
      <c r="DC377" s="54"/>
      <c r="DD377" s="54"/>
      <c r="DE377" s="54"/>
      <c r="DF377" s="54"/>
      <c r="DG377" s="54"/>
      <c r="DH377" s="54"/>
      <c r="DI377" s="54"/>
      <c r="DJ377" s="54"/>
      <c r="DK377" s="54"/>
      <c r="DL377" s="54"/>
      <c r="DM377" s="54"/>
      <c r="DN377" s="54"/>
      <c r="DO377" s="54"/>
      <c r="DP377" s="54"/>
      <c r="DQ377" s="54"/>
      <c r="DR377" s="54"/>
      <c r="DS377" s="54"/>
      <c r="DT377" s="54"/>
      <c r="DU377" s="54"/>
      <c r="DV377" s="54"/>
      <c r="DW377" s="54"/>
      <c r="DX377" s="54"/>
      <c r="DY377" s="54"/>
      <c r="DZ377" s="54"/>
      <c r="EA377" s="54"/>
      <c r="EB377" s="54"/>
      <c r="EC377" s="54"/>
      <c r="ED377" s="54"/>
      <c r="EE377" s="54"/>
      <c r="EF377" s="54"/>
      <c r="EG377" s="54"/>
      <c r="EH377" s="54"/>
      <c r="EI377" s="54"/>
      <c r="EJ377" s="54"/>
      <c r="EK377" s="54"/>
      <c r="EL377" s="54"/>
      <c r="EM377" s="54"/>
      <c r="EN377" s="54"/>
      <c r="EO377" s="54"/>
      <c r="EP377" s="54"/>
      <c r="EQ377" s="54"/>
      <c r="ER377" s="54"/>
      <c r="ES377" s="54"/>
      <c r="ET377" s="54"/>
      <c r="EU377" s="54"/>
      <c r="EV377" s="54"/>
      <c r="EW377" s="54"/>
      <c r="EX377" s="54"/>
      <c r="EY377" s="54"/>
      <c r="EZ377" s="54"/>
      <c r="FA377" s="54"/>
      <c r="FB377" s="54"/>
      <c r="FC377" s="54"/>
      <c r="FD377" s="54"/>
      <c r="FE377" s="54"/>
      <c r="FF377" s="54"/>
      <c r="FG377" s="54"/>
      <c r="FH377" s="54"/>
      <c r="FI377" s="54"/>
      <c r="FJ377" s="54"/>
      <c r="FK377" s="54"/>
      <c r="FL377" s="54"/>
      <c r="FM377" s="54"/>
      <c r="FN377" s="54"/>
      <c r="FO377" s="54"/>
      <c r="FP377" s="54"/>
      <c r="FQ377" s="54"/>
      <c r="FR377" s="54"/>
      <c r="FS377" s="54"/>
      <c r="FT377" s="54"/>
      <c r="FU377" s="54"/>
      <c r="FV377" s="54"/>
      <c r="FW377" s="54"/>
      <c r="FX377" s="54"/>
      <c r="FY377" s="54"/>
      <c r="FZ377" s="54"/>
      <c r="GA377" s="54"/>
      <c r="GB377" s="54"/>
      <c r="GC377" s="54"/>
      <c r="GD377" s="54"/>
      <c r="GE377" s="54"/>
      <c r="GF377" s="54"/>
      <c r="GG377" s="54"/>
      <c r="GH377" s="54"/>
      <c r="GI377" s="54"/>
      <c r="GJ377" s="54"/>
      <c r="GK377" s="54"/>
      <c r="GL377" s="54"/>
      <c r="GM377" s="54"/>
      <c r="GN377" s="54"/>
    </row>
    <row r="378" spans="1:196">
      <c r="A378" s="209"/>
      <c r="B378" s="209"/>
      <c r="C378" s="209"/>
      <c r="D378" s="209"/>
      <c r="E378" s="209"/>
      <c r="F378" s="209"/>
      <c r="G378" s="209"/>
      <c r="H378" s="61"/>
      <c r="I378" s="69"/>
      <c r="J378" s="69"/>
      <c r="K378" s="214"/>
      <c r="L378" s="214"/>
      <c r="M378" s="214"/>
      <c r="N378" s="54"/>
      <c r="O378" s="54"/>
      <c r="P378" s="54"/>
      <c r="Q378" s="54"/>
      <c r="R378" s="54"/>
      <c r="S378" s="54"/>
      <c r="T378" s="54"/>
      <c r="U378" s="54"/>
      <c r="V378" s="54"/>
      <c r="W378" s="54"/>
      <c r="X378" s="54"/>
      <c r="Y378" s="54"/>
      <c r="Z378" s="54"/>
      <c r="AA378" s="54"/>
      <c r="AB378" s="54"/>
      <c r="AC378" s="54"/>
      <c r="AD378" s="54"/>
      <c r="AE378" s="54"/>
      <c r="AF378" s="54"/>
      <c r="AG378" s="54"/>
      <c r="AH378" s="54"/>
      <c r="AI378" s="54"/>
      <c r="AJ378" s="54"/>
      <c r="AK378" s="54"/>
      <c r="AL378" s="54"/>
      <c r="AM378" s="54"/>
      <c r="AN378" s="54"/>
      <c r="AO378" s="54"/>
      <c r="AP378" s="54"/>
      <c r="AQ378" s="54"/>
      <c r="AR378" s="54"/>
      <c r="AS378" s="54"/>
      <c r="AT378" s="54"/>
      <c r="AU378" s="54"/>
      <c r="AV378" s="54"/>
      <c r="AW378" s="54"/>
      <c r="AX378" s="54"/>
      <c r="AY378" s="54"/>
      <c r="AZ378" s="54"/>
      <c r="BA378" s="54"/>
      <c r="BB378" s="54"/>
      <c r="BC378" s="54"/>
      <c r="BD378" s="54"/>
      <c r="BE378" s="54"/>
      <c r="BF378" s="54"/>
      <c r="BG378" s="54"/>
      <c r="BH378" s="54"/>
      <c r="BI378" s="54"/>
      <c r="BJ378" s="54"/>
      <c r="BK378" s="54"/>
      <c r="BL378" s="54"/>
      <c r="BM378" s="54"/>
      <c r="BN378" s="54"/>
      <c r="BO378" s="54"/>
      <c r="BP378" s="54"/>
      <c r="BQ378" s="54"/>
      <c r="BR378" s="54"/>
      <c r="BS378" s="54"/>
      <c r="BT378" s="54"/>
      <c r="BU378" s="54"/>
      <c r="BV378" s="54"/>
      <c r="BW378" s="54"/>
      <c r="BX378" s="54"/>
      <c r="BY378" s="54"/>
      <c r="BZ378" s="54"/>
      <c r="CA378" s="54"/>
      <c r="CB378" s="54"/>
      <c r="CC378" s="54"/>
      <c r="CD378" s="54"/>
      <c r="CE378" s="54"/>
      <c r="CF378" s="54"/>
      <c r="CG378" s="54"/>
      <c r="CH378" s="54"/>
      <c r="CI378" s="54"/>
      <c r="CJ378" s="54"/>
      <c r="CK378" s="54"/>
      <c r="CL378" s="54"/>
      <c r="CM378" s="54"/>
      <c r="CN378" s="54"/>
      <c r="CO378" s="54"/>
      <c r="CP378" s="54"/>
      <c r="CQ378" s="54"/>
      <c r="CR378" s="54"/>
      <c r="CS378" s="54"/>
      <c r="CT378" s="54"/>
      <c r="CU378" s="54"/>
      <c r="CV378" s="54"/>
      <c r="CW378" s="54"/>
      <c r="CX378" s="54"/>
      <c r="CY378" s="54"/>
      <c r="CZ378" s="54"/>
      <c r="DA378" s="54"/>
      <c r="DB378" s="54"/>
      <c r="DC378" s="54"/>
      <c r="DD378" s="54"/>
      <c r="DE378" s="54"/>
      <c r="DF378" s="54"/>
      <c r="DG378" s="54"/>
      <c r="DH378" s="54"/>
      <c r="DI378" s="54"/>
      <c r="DJ378" s="54"/>
      <c r="DK378" s="54"/>
      <c r="DL378" s="54"/>
      <c r="DM378" s="54"/>
      <c r="DN378" s="54"/>
      <c r="DO378" s="54"/>
      <c r="DP378" s="54"/>
      <c r="DQ378" s="54"/>
      <c r="DR378" s="54"/>
      <c r="DS378" s="54"/>
      <c r="DT378" s="54"/>
      <c r="DU378" s="54"/>
      <c r="DV378" s="54"/>
      <c r="DW378" s="54"/>
      <c r="DX378" s="54"/>
      <c r="DY378" s="54"/>
      <c r="DZ378" s="54"/>
      <c r="EA378" s="54"/>
      <c r="EB378" s="54"/>
      <c r="EC378" s="54"/>
      <c r="ED378" s="54"/>
      <c r="EE378" s="54"/>
      <c r="EF378" s="54"/>
      <c r="EG378" s="54"/>
      <c r="EH378" s="54"/>
      <c r="EI378" s="54"/>
      <c r="EJ378" s="54"/>
      <c r="EK378" s="54"/>
      <c r="EL378" s="54"/>
      <c r="EM378" s="54"/>
      <c r="EN378" s="54"/>
      <c r="EO378" s="54"/>
      <c r="EP378" s="54"/>
      <c r="EQ378" s="54"/>
      <c r="ER378" s="54"/>
      <c r="ES378" s="54"/>
      <c r="ET378" s="54"/>
      <c r="EU378" s="54"/>
      <c r="EV378" s="54"/>
      <c r="EW378" s="54"/>
      <c r="EX378" s="54"/>
      <c r="EY378" s="54"/>
      <c r="EZ378" s="54"/>
      <c r="FA378" s="54"/>
      <c r="FB378" s="54"/>
      <c r="FC378" s="54"/>
      <c r="FD378" s="54"/>
      <c r="FE378" s="54"/>
      <c r="FF378" s="54"/>
      <c r="FG378" s="54"/>
      <c r="FH378" s="54"/>
      <c r="FI378" s="54"/>
      <c r="FJ378" s="54"/>
      <c r="FK378" s="54"/>
      <c r="FL378" s="54"/>
      <c r="FM378" s="54"/>
      <c r="FN378" s="54"/>
      <c r="FO378" s="54"/>
      <c r="FP378" s="54"/>
      <c r="FQ378" s="54"/>
      <c r="FR378" s="54"/>
      <c r="FS378" s="54"/>
      <c r="FT378" s="54"/>
      <c r="FU378" s="54"/>
      <c r="FV378" s="54"/>
      <c r="FW378" s="54"/>
      <c r="FX378" s="54"/>
      <c r="FY378" s="54"/>
      <c r="FZ378" s="54"/>
      <c r="GA378" s="54"/>
      <c r="GB378" s="54"/>
      <c r="GC378" s="54"/>
      <c r="GD378" s="54"/>
      <c r="GE378" s="54"/>
      <c r="GF378" s="54"/>
      <c r="GG378" s="54"/>
      <c r="GH378" s="54"/>
      <c r="GI378" s="54"/>
      <c r="GJ378" s="54"/>
      <c r="GK378" s="54"/>
      <c r="GL378" s="54"/>
      <c r="GM378" s="54"/>
      <c r="GN378" s="54"/>
    </row>
    <row r="379" spans="1:196">
      <c r="A379" s="209"/>
      <c r="B379" s="209"/>
      <c r="C379" s="209"/>
      <c r="D379" s="209"/>
      <c r="E379" s="209"/>
      <c r="F379" s="209"/>
      <c r="G379" s="209"/>
      <c r="H379" s="61"/>
      <c r="I379" s="69"/>
      <c r="J379" s="69"/>
      <c r="K379" s="214"/>
      <c r="L379" s="214"/>
      <c r="M379" s="214"/>
      <c r="N379" s="54"/>
      <c r="O379" s="54"/>
      <c r="P379" s="54"/>
      <c r="Q379" s="54"/>
      <c r="R379" s="54"/>
      <c r="S379" s="54"/>
      <c r="T379" s="54"/>
      <c r="U379" s="54"/>
      <c r="V379" s="54"/>
      <c r="W379" s="54"/>
      <c r="X379" s="54"/>
      <c r="Y379" s="54"/>
      <c r="Z379" s="54"/>
      <c r="AA379" s="54"/>
      <c r="AB379" s="54"/>
      <c r="AC379" s="54"/>
      <c r="AD379" s="54"/>
      <c r="AE379" s="54"/>
      <c r="AF379" s="54"/>
      <c r="AG379" s="54"/>
      <c r="AH379" s="54"/>
      <c r="AI379" s="54"/>
      <c r="AJ379" s="54"/>
      <c r="AK379" s="54"/>
      <c r="AL379" s="54"/>
      <c r="AM379" s="54"/>
      <c r="AN379" s="54"/>
      <c r="AO379" s="54"/>
      <c r="AP379" s="54"/>
      <c r="AQ379" s="54"/>
      <c r="AR379" s="54"/>
      <c r="AS379" s="54"/>
      <c r="AT379" s="54"/>
      <c r="AU379" s="54"/>
      <c r="AV379" s="54"/>
      <c r="AW379" s="54"/>
      <c r="AX379" s="54"/>
      <c r="AY379" s="54"/>
      <c r="AZ379" s="54"/>
      <c r="BA379" s="54"/>
      <c r="BB379" s="54"/>
      <c r="BC379" s="54"/>
      <c r="BD379" s="54"/>
      <c r="BE379" s="54"/>
      <c r="BF379" s="54"/>
      <c r="BG379" s="54"/>
      <c r="BH379" s="54"/>
      <c r="BI379" s="54"/>
      <c r="BJ379" s="54"/>
      <c r="BK379" s="54"/>
      <c r="BL379" s="54"/>
      <c r="BM379" s="54"/>
      <c r="BN379" s="54"/>
      <c r="BO379" s="54"/>
      <c r="BP379" s="54"/>
      <c r="BQ379" s="54"/>
      <c r="BR379" s="54"/>
      <c r="BS379" s="54"/>
      <c r="BT379" s="54"/>
      <c r="BU379" s="54"/>
      <c r="BV379" s="54"/>
      <c r="BW379" s="54"/>
      <c r="BX379" s="54"/>
      <c r="BY379" s="54"/>
      <c r="BZ379" s="54"/>
      <c r="CA379" s="54"/>
      <c r="CB379" s="54"/>
      <c r="CC379" s="54"/>
      <c r="CD379" s="54"/>
      <c r="CE379" s="54"/>
      <c r="CF379" s="54"/>
      <c r="CG379" s="54"/>
      <c r="CH379" s="54"/>
      <c r="CI379" s="54"/>
      <c r="CJ379" s="54"/>
      <c r="CK379" s="54"/>
      <c r="CL379" s="54"/>
      <c r="CM379" s="54"/>
      <c r="CN379" s="54"/>
      <c r="CO379" s="54"/>
      <c r="CP379" s="54"/>
      <c r="CQ379" s="54"/>
      <c r="CR379" s="54"/>
      <c r="CS379" s="54"/>
      <c r="CT379" s="54"/>
      <c r="CU379" s="54"/>
      <c r="CV379" s="54"/>
      <c r="CW379" s="54"/>
      <c r="CX379" s="54"/>
      <c r="CY379" s="54"/>
      <c r="CZ379" s="54"/>
      <c r="DA379" s="54"/>
      <c r="DB379" s="54"/>
      <c r="DC379" s="54"/>
      <c r="DD379" s="54"/>
      <c r="DE379" s="54"/>
      <c r="DF379" s="54"/>
      <c r="DG379" s="54"/>
      <c r="DH379" s="54"/>
      <c r="DI379" s="54"/>
      <c r="DJ379" s="54"/>
      <c r="DK379" s="54"/>
      <c r="DL379" s="54"/>
      <c r="DM379" s="54"/>
      <c r="DN379" s="54"/>
      <c r="DO379" s="54"/>
      <c r="DP379" s="54"/>
      <c r="DQ379" s="54"/>
      <c r="DR379" s="54"/>
      <c r="DS379" s="54"/>
      <c r="DT379" s="54"/>
      <c r="DU379" s="54"/>
      <c r="DV379" s="54"/>
      <c r="DW379" s="54"/>
      <c r="DX379" s="54"/>
      <c r="DY379" s="54"/>
      <c r="DZ379" s="54"/>
      <c r="EA379" s="54"/>
      <c r="EB379" s="54"/>
      <c r="EC379" s="54"/>
      <c r="ED379" s="54"/>
      <c r="EE379" s="54"/>
      <c r="EF379" s="54"/>
      <c r="EG379" s="54"/>
      <c r="EH379" s="54"/>
      <c r="EI379" s="54"/>
      <c r="EJ379" s="54"/>
      <c r="EK379" s="54"/>
      <c r="EL379" s="54"/>
      <c r="EM379" s="54"/>
      <c r="EN379" s="54"/>
      <c r="EO379" s="54"/>
      <c r="EP379" s="54"/>
      <c r="EQ379" s="54"/>
      <c r="ER379" s="54"/>
      <c r="ES379" s="54"/>
      <c r="ET379" s="54"/>
      <c r="EU379" s="54"/>
      <c r="EV379" s="54"/>
      <c r="EW379" s="54"/>
      <c r="EX379" s="54"/>
      <c r="EY379" s="54"/>
      <c r="EZ379" s="54"/>
      <c r="FA379" s="54"/>
      <c r="FB379" s="54"/>
      <c r="FC379" s="54"/>
      <c r="FD379" s="54"/>
      <c r="FE379" s="54"/>
      <c r="FF379" s="54"/>
      <c r="FG379" s="54"/>
      <c r="FH379" s="54"/>
      <c r="FI379" s="54"/>
      <c r="FJ379" s="54"/>
      <c r="FK379" s="54"/>
      <c r="FL379" s="54"/>
      <c r="FM379" s="54"/>
      <c r="FN379" s="54"/>
      <c r="FO379" s="54"/>
      <c r="FP379" s="54"/>
      <c r="FQ379" s="54"/>
      <c r="FR379" s="54"/>
      <c r="FS379" s="54"/>
      <c r="FT379" s="54"/>
      <c r="FU379" s="54"/>
      <c r="FV379" s="54"/>
      <c r="FW379" s="54"/>
      <c r="FX379" s="54"/>
      <c r="FY379" s="54"/>
      <c r="FZ379" s="54"/>
      <c r="GA379" s="54"/>
      <c r="GB379" s="54"/>
      <c r="GC379" s="54"/>
      <c r="GD379" s="54"/>
      <c r="GE379" s="54"/>
      <c r="GF379" s="54"/>
      <c r="GG379" s="54"/>
      <c r="GH379" s="54"/>
      <c r="GI379" s="54"/>
      <c r="GJ379" s="54"/>
      <c r="GK379" s="54"/>
      <c r="GL379" s="54"/>
      <c r="GM379" s="54"/>
      <c r="GN379" s="54"/>
    </row>
    <row r="380" spans="1:196">
      <c r="A380" s="209"/>
      <c r="B380" s="209"/>
      <c r="C380" s="209"/>
      <c r="D380" s="209"/>
      <c r="E380" s="209"/>
      <c r="F380" s="209"/>
      <c r="G380" s="209"/>
      <c r="H380" s="61"/>
      <c r="I380" s="69"/>
      <c r="J380" s="69"/>
      <c r="K380" s="214"/>
      <c r="L380" s="214"/>
      <c r="M380" s="214"/>
      <c r="N380" s="54"/>
      <c r="O380" s="54"/>
      <c r="P380" s="54"/>
      <c r="Q380" s="54"/>
      <c r="R380" s="54"/>
      <c r="S380" s="54"/>
      <c r="T380" s="54"/>
      <c r="U380" s="54"/>
      <c r="V380" s="54"/>
      <c r="W380" s="54"/>
      <c r="X380" s="54"/>
      <c r="Y380" s="54"/>
      <c r="Z380" s="54"/>
      <c r="AA380" s="54"/>
      <c r="AB380" s="54"/>
      <c r="AC380" s="54"/>
      <c r="AD380" s="54"/>
      <c r="AE380" s="54"/>
      <c r="AF380" s="54"/>
      <c r="AG380" s="54"/>
      <c r="AH380" s="54"/>
      <c r="AI380" s="54"/>
      <c r="AJ380" s="54"/>
      <c r="AK380" s="54"/>
      <c r="AL380" s="54"/>
      <c r="AM380" s="54"/>
      <c r="AN380" s="54"/>
      <c r="AO380" s="54"/>
      <c r="AP380" s="54"/>
      <c r="AQ380" s="54"/>
      <c r="AR380" s="54"/>
      <c r="AS380" s="54"/>
      <c r="AT380" s="54"/>
      <c r="AU380" s="54"/>
      <c r="AV380" s="54"/>
      <c r="AW380" s="54"/>
      <c r="AX380" s="54"/>
      <c r="AY380" s="54"/>
      <c r="AZ380" s="54"/>
      <c r="BA380" s="54"/>
      <c r="BB380" s="54"/>
      <c r="BC380" s="54"/>
      <c r="BD380" s="54"/>
      <c r="BE380" s="54"/>
      <c r="BF380" s="54"/>
      <c r="BG380" s="54"/>
      <c r="BH380" s="54"/>
      <c r="BI380" s="54"/>
      <c r="BJ380" s="54"/>
      <c r="BK380" s="54"/>
      <c r="BL380" s="54"/>
      <c r="BM380" s="54"/>
      <c r="BN380" s="54"/>
      <c r="BO380" s="54"/>
      <c r="BP380" s="54"/>
      <c r="BQ380" s="54"/>
      <c r="BR380" s="54"/>
      <c r="BS380" s="54"/>
      <c r="BT380" s="54"/>
      <c r="BU380" s="54"/>
      <c r="BV380" s="54"/>
      <c r="BW380" s="54"/>
      <c r="BX380" s="54"/>
      <c r="BY380" s="54"/>
      <c r="BZ380" s="54"/>
      <c r="CA380" s="54"/>
      <c r="CB380" s="54"/>
      <c r="CC380" s="54"/>
      <c r="CD380" s="54"/>
      <c r="CE380" s="54"/>
      <c r="CF380" s="54"/>
      <c r="CG380" s="54"/>
      <c r="CH380" s="54"/>
      <c r="CI380" s="54"/>
      <c r="CJ380" s="54"/>
      <c r="CK380" s="54"/>
      <c r="CL380" s="54"/>
      <c r="CM380" s="54"/>
      <c r="CN380" s="54"/>
      <c r="CO380" s="54"/>
      <c r="CP380" s="54"/>
      <c r="CQ380" s="54"/>
      <c r="CR380" s="54"/>
      <c r="CS380" s="54"/>
      <c r="CT380" s="54"/>
      <c r="CU380" s="54"/>
      <c r="CV380" s="54"/>
      <c r="CW380" s="54"/>
      <c r="CX380" s="54"/>
      <c r="CY380" s="54"/>
      <c r="CZ380" s="54"/>
      <c r="DA380" s="54"/>
      <c r="DB380" s="54"/>
      <c r="DC380" s="54"/>
      <c r="DD380" s="54"/>
      <c r="DE380" s="54"/>
      <c r="DF380" s="54"/>
      <c r="DG380" s="54"/>
      <c r="DH380" s="54"/>
      <c r="DI380" s="54"/>
      <c r="DJ380" s="54"/>
      <c r="DK380" s="54"/>
      <c r="DL380" s="54"/>
      <c r="DM380" s="54"/>
      <c r="DN380" s="54"/>
      <c r="DO380" s="54"/>
      <c r="DP380" s="54"/>
      <c r="DQ380" s="54"/>
      <c r="DR380" s="54"/>
      <c r="DS380" s="54"/>
      <c r="DT380" s="54"/>
      <c r="DU380" s="54"/>
      <c r="DV380" s="54"/>
      <c r="DW380" s="54"/>
      <c r="DX380" s="54"/>
      <c r="DY380" s="54"/>
      <c r="DZ380" s="54"/>
      <c r="EA380" s="54"/>
      <c r="EB380" s="54"/>
      <c r="EC380" s="54"/>
      <c r="ED380" s="54"/>
      <c r="EE380" s="54"/>
      <c r="EF380" s="54"/>
      <c r="EG380" s="54"/>
      <c r="EH380" s="54"/>
      <c r="EI380" s="54"/>
      <c r="EJ380" s="54"/>
      <c r="EK380" s="54"/>
      <c r="EL380" s="54"/>
      <c r="EM380" s="54"/>
      <c r="EN380" s="54"/>
      <c r="EO380" s="54"/>
      <c r="EP380" s="54"/>
      <c r="EQ380" s="54"/>
      <c r="ER380" s="54"/>
      <c r="ES380" s="54"/>
      <c r="ET380" s="54"/>
      <c r="EU380" s="54"/>
      <c r="EV380" s="54"/>
      <c r="EW380" s="54"/>
      <c r="EX380" s="54"/>
      <c r="EY380" s="54"/>
      <c r="EZ380" s="54"/>
      <c r="FA380" s="54"/>
      <c r="FB380" s="54"/>
      <c r="FC380" s="54"/>
      <c r="FD380" s="54"/>
      <c r="FE380" s="54"/>
      <c r="FF380" s="54"/>
      <c r="FG380" s="54"/>
      <c r="FH380" s="54"/>
      <c r="FI380" s="54"/>
      <c r="FJ380" s="54"/>
      <c r="FK380" s="54"/>
      <c r="FL380" s="54"/>
      <c r="FM380" s="54"/>
      <c r="FN380" s="54"/>
      <c r="FO380" s="54"/>
      <c r="FP380" s="54"/>
      <c r="FQ380" s="54"/>
      <c r="FR380" s="54"/>
      <c r="FS380" s="54"/>
      <c r="FT380" s="54"/>
      <c r="FU380" s="54"/>
      <c r="FV380" s="54"/>
      <c r="FW380" s="54"/>
      <c r="FX380" s="54"/>
      <c r="FY380" s="54"/>
      <c r="FZ380" s="54"/>
      <c r="GA380" s="54"/>
      <c r="GB380" s="54"/>
      <c r="GC380" s="54"/>
      <c r="GD380" s="54"/>
      <c r="GE380" s="54"/>
      <c r="GF380" s="54"/>
      <c r="GG380" s="54"/>
      <c r="GH380" s="54"/>
      <c r="GI380" s="54"/>
      <c r="GJ380" s="54"/>
      <c r="GK380" s="54"/>
      <c r="GL380" s="54"/>
      <c r="GM380" s="54"/>
      <c r="GN380" s="54"/>
    </row>
    <row r="381" spans="1:196">
      <c r="A381" s="209"/>
      <c r="B381" s="209"/>
      <c r="C381" s="209"/>
      <c r="D381" s="209"/>
      <c r="E381" s="209"/>
      <c r="F381" s="209"/>
      <c r="G381" s="209"/>
      <c r="H381" s="61"/>
      <c r="I381" s="69"/>
      <c r="J381" s="69"/>
      <c r="K381" s="214"/>
      <c r="L381" s="214"/>
      <c r="M381" s="214"/>
      <c r="N381" s="54"/>
      <c r="O381" s="54"/>
      <c r="P381" s="54"/>
      <c r="Q381" s="54"/>
      <c r="R381" s="54"/>
      <c r="S381" s="54"/>
      <c r="T381" s="54"/>
      <c r="U381" s="54"/>
      <c r="V381" s="54"/>
      <c r="W381" s="54"/>
      <c r="X381" s="54"/>
      <c r="Y381" s="54"/>
      <c r="Z381" s="54"/>
      <c r="AA381" s="54"/>
      <c r="AB381" s="54"/>
      <c r="AC381" s="54"/>
      <c r="AD381" s="54"/>
      <c r="AE381" s="54"/>
      <c r="AF381" s="54"/>
      <c r="AG381" s="54"/>
      <c r="AH381" s="54"/>
      <c r="AI381" s="54"/>
      <c r="AJ381" s="54"/>
      <c r="AK381" s="54"/>
      <c r="AL381" s="54"/>
      <c r="AM381" s="54"/>
      <c r="AN381" s="54"/>
      <c r="AO381" s="54"/>
      <c r="AP381" s="54"/>
      <c r="AQ381" s="54"/>
      <c r="AR381" s="54"/>
      <c r="AS381" s="54"/>
      <c r="AT381" s="54"/>
      <c r="AU381" s="54"/>
      <c r="AV381" s="54"/>
      <c r="AW381" s="54"/>
      <c r="AX381" s="54"/>
      <c r="AY381" s="54"/>
      <c r="AZ381" s="54"/>
      <c r="BA381" s="54"/>
      <c r="BB381" s="54"/>
      <c r="BC381" s="54"/>
      <c r="BD381" s="54"/>
      <c r="BE381" s="54"/>
      <c r="BF381" s="54"/>
      <c r="BG381" s="54"/>
      <c r="BH381" s="54"/>
      <c r="BI381" s="54"/>
      <c r="BJ381" s="54"/>
      <c r="BK381" s="54"/>
      <c r="BL381" s="54"/>
      <c r="BM381" s="54"/>
      <c r="BN381" s="54"/>
      <c r="BO381" s="54"/>
      <c r="BP381" s="54"/>
      <c r="BQ381" s="54"/>
      <c r="BR381" s="54"/>
      <c r="BS381" s="54"/>
      <c r="BT381" s="54"/>
      <c r="BU381" s="54"/>
      <c r="BV381" s="54"/>
      <c r="BW381" s="54"/>
      <c r="BX381" s="54"/>
      <c r="BY381" s="54"/>
      <c r="BZ381" s="54"/>
      <c r="CA381" s="54"/>
      <c r="CB381" s="54"/>
      <c r="CC381" s="54"/>
      <c r="CD381" s="54"/>
      <c r="CE381" s="54"/>
      <c r="CF381" s="54"/>
      <c r="CG381" s="54"/>
      <c r="CH381" s="54"/>
      <c r="CI381" s="54"/>
      <c r="CJ381" s="54"/>
      <c r="CK381" s="54"/>
      <c r="CL381" s="54"/>
      <c r="CM381" s="54"/>
      <c r="CN381" s="54"/>
      <c r="CO381" s="54"/>
      <c r="CP381" s="54"/>
      <c r="CQ381" s="54"/>
      <c r="CR381" s="54"/>
      <c r="CS381" s="54"/>
      <c r="CT381" s="54"/>
      <c r="CU381" s="54"/>
      <c r="CV381" s="54"/>
      <c r="CW381" s="54"/>
      <c r="CX381" s="54"/>
      <c r="CY381" s="54"/>
      <c r="CZ381" s="54"/>
      <c r="DA381" s="54"/>
      <c r="DB381" s="54"/>
      <c r="DC381" s="54"/>
      <c r="DD381" s="54"/>
      <c r="DE381" s="54"/>
      <c r="DF381" s="54"/>
      <c r="DG381" s="54"/>
      <c r="DH381" s="54"/>
      <c r="DI381" s="54"/>
      <c r="DJ381" s="54"/>
      <c r="DK381" s="54"/>
      <c r="DL381" s="54"/>
      <c r="DM381" s="54"/>
      <c r="DN381" s="54"/>
      <c r="DO381" s="54"/>
      <c r="DP381" s="54"/>
      <c r="DQ381" s="54"/>
      <c r="DR381" s="54"/>
      <c r="DS381" s="54"/>
      <c r="DT381" s="54"/>
      <c r="DU381" s="54"/>
      <c r="DV381" s="54"/>
      <c r="DW381" s="54"/>
      <c r="DX381" s="54"/>
      <c r="DY381" s="54"/>
      <c r="DZ381" s="54"/>
      <c r="EA381" s="54"/>
      <c r="EB381" s="54"/>
      <c r="EC381" s="54"/>
      <c r="ED381" s="54"/>
      <c r="EE381" s="54"/>
      <c r="EF381" s="54"/>
      <c r="EG381" s="54"/>
      <c r="EH381" s="54"/>
      <c r="EI381" s="54"/>
      <c r="EJ381" s="54"/>
      <c r="EK381" s="54"/>
      <c r="EL381" s="54"/>
      <c r="EM381" s="54"/>
      <c r="EN381" s="54"/>
      <c r="EO381" s="54"/>
      <c r="EP381" s="54"/>
      <c r="EQ381" s="54"/>
      <c r="ER381" s="54"/>
      <c r="ES381" s="54"/>
      <c r="ET381" s="54"/>
      <c r="EU381" s="54"/>
      <c r="EV381" s="54"/>
      <c r="EW381" s="54"/>
      <c r="EX381" s="54"/>
      <c r="EY381" s="54"/>
      <c r="EZ381" s="54"/>
      <c r="FA381" s="54"/>
      <c r="FB381" s="54"/>
      <c r="FC381" s="54"/>
      <c r="FD381" s="54"/>
      <c r="FE381" s="54"/>
      <c r="FF381" s="54"/>
      <c r="FG381" s="54"/>
      <c r="FH381" s="54"/>
      <c r="FI381" s="54"/>
      <c r="FJ381" s="54"/>
      <c r="FK381" s="54"/>
      <c r="FL381" s="54"/>
      <c r="FM381" s="54"/>
      <c r="FN381" s="54"/>
      <c r="FO381" s="54"/>
      <c r="FP381" s="54"/>
      <c r="FQ381" s="54"/>
      <c r="FR381" s="54"/>
      <c r="FS381" s="54"/>
      <c r="FT381" s="54"/>
      <c r="FU381" s="54"/>
      <c r="FV381" s="54"/>
      <c r="FW381" s="54"/>
      <c r="FX381" s="54"/>
      <c r="FY381" s="54"/>
      <c r="FZ381" s="54"/>
      <c r="GA381" s="54"/>
      <c r="GB381" s="54"/>
      <c r="GC381" s="54"/>
      <c r="GD381" s="54"/>
      <c r="GE381" s="54"/>
      <c r="GF381" s="54"/>
      <c r="GG381" s="54"/>
      <c r="GH381" s="54"/>
      <c r="GI381" s="54"/>
      <c r="GJ381" s="54"/>
      <c r="GK381" s="54"/>
      <c r="GL381" s="54"/>
      <c r="GM381" s="54"/>
      <c r="GN381" s="54"/>
    </row>
    <row r="382" spans="1:196">
      <c r="A382" s="209"/>
      <c r="B382" s="209"/>
      <c r="C382" s="209"/>
      <c r="D382" s="209"/>
      <c r="E382" s="209"/>
      <c r="F382" s="209"/>
      <c r="G382" s="209"/>
      <c r="H382" s="61"/>
      <c r="I382" s="69"/>
      <c r="J382" s="69"/>
      <c r="K382" s="214"/>
      <c r="L382" s="214"/>
      <c r="M382" s="214"/>
      <c r="N382" s="54"/>
      <c r="O382" s="54"/>
      <c r="P382" s="54"/>
      <c r="Q382" s="54"/>
      <c r="R382" s="54"/>
      <c r="S382" s="54"/>
      <c r="T382" s="54"/>
      <c r="U382" s="54"/>
      <c r="V382" s="54"/>
      <c r="W382" s="54"/>
      <c r="X382" s="54"/>
      <c r="Y382" s="54"/>
      <c r="Z382" s="54"/>
      <c r="AA382" s="54"/>
      <c r="AB382" s="54"/>
      <c r="AC382" s="54"/>
      <c r="AD382" s="54"/>
      <c r="AE382" s="54"/>
      <c r="AF382" s="54"/>
      <c r="AG382" s="54"/>
      <c r="AH382" s="54"/>
      <c r="AI382" s="54"/>
      <c r="AJ382" s="54"/>
      <c r="AK382" s="54"/>
      <c r="AL382" s="54"/>
      <c r="AM382" s="54"/>
      <c r="AN382" s="54"/>
      <c r="AO382" s="54"/>
      <c r="AP382" s="54"/>
      <c r="AQ382" s="54"/>
      <c r="AR382" s="54"/>
      <c r="AS382" s="54"/>
      <c r="AT382" s="54"/>
      <c r="AU382" s="54"/>
      <c r="AV382" s="54"/>
      <c r="AW382" s="54"/>
      <c r="AX382" s="54"/>
      <c r="AY382" s="54"/>
      <c r="AZ382" s="54"/>
      <c r="BA382" s="54"/>
      <c r="BB382" s="54"/>
      <c r="BC382" s="54"/>
      <c r="BD382" s="54"/>
      <c r="BE382" s="54"/>
      <c r="BF382" s="54"/>
      <c r="BG382" s="54"/>
      <c r="BH382" s="54"/>
      <c r="BI382" s="54"/>
      <c r="BJ382" s="54"/>
      <c r="BK382" s="54"/>
      <c r="BL382" s="54"/>
      <c r="BM382" s="54"/>
      <c r="BN382" s="54"/>
      <c r="BO382" s="54"/>
      <c r="BP382" s="54"/>
      <c r="BQ382" s="54"/>
      <c r="BR382" s="54"/>
      <c r="BS382" s="54"/>
      <c r="BT382" s="54"/>
      <c r="BU382" s="54"/>
      <c r="BV382" s="54"/>
      <c r="BW382" s="54"/>
      <c r="BX382" s="54"/>
      <c r="BY382" s="54"/>
      <c r="BZ382" s="54"/>
      <c r="CA382" s="54"/>
      <c r="CB382" s="54"/>
      <c r="CC382" s="54"/>
      <c r="CD382" s="54"/>
      <c r="CE382" s="54"/>
      <c r="CF382" s="54"/>
      <c r="CG382" s="54"/>
      <c r="CH382" s="54"/>
      <c r="CI382" s="54"/>
      <c r="CJ382" s="54"/>
      <c r="CK382" s="54"/>
      <c r="CL382" s="54"/>
      <c r="CM382" s="54"/>
      <c r="CN382" s="54"/>
      <c r="CO382" s="54"/>
      <c r="CP382" s="54"/>
      <c r="CQ382" s="54"/>
      <c r="CR382" s="54"/>
      <c r="CS382" s="54"/>
      <c r="CT382" s="54"/>
      <c r="CU382" s="54"/>
      <c r="CV382" s="54"/>
      <c r="CW382" s="54"/>
      <c r="CX382" s="54"/>
      <c r="CY382" s="54"/>
      <c r="CZ382" s="54"/>
      <c r="DA382" s="54"/>
      <c r="DB382" s="54"/>
      <c r="DC382" s="54"/>
      <c r="DD382" s="54"/>
      <c r="DE382" s="54"/>
      <c r="DF382" s="54"/>
      <c r="DG382" s="54"/>
      <c r="DH382" s="54"/>
      <c r="DI382" s="54"/>
      <c r="DJ382" s="54"/>
      <c r="DK382" s="54"/>
      <c r="DL382" s="54"/>
      <c r="DM382" s="54"/>
      <c r="DN382" s="54"/>
      <c r="DO382" s="54"/>
      <c r="DP382" s="54"/>
      <c r="DQ382" s="54"/>
      <c r="DR382" s="54"/>
      <c r="DS382" s="54"/>
      <c r="DT382" s="54"/>
      <c r="DU382" s="54"/>
      <c r="DV382" s="54"/>
      <c r="DW382" s="54"/>
      <c r="DX382" s="54"/>
      <c r="DY382" s="54"/>
      <c r="DZ382" s="54"/>
      <c r="EA382" s="54"/>
      <c r="EB382" s="54"/>
      <c r="EC382" s="54"/>
      <c r="ED382" s="54"/>
      <c r="EE382" s="54"/>
      <c r="EF382" s="54"/>
      <c r="EG382" s="54"/>
      <c r="EH382" s="54"/>
      <c r="EI382" s="54"/>
      <c r="EJ382" s="54"/>
      <c r="EK382" s="54"/>
      <c r="EL382" s="54"/>
      <c r="EM382" s="54"/>
      <c r="EN382" s="54"/>
      <c r="EO382" s="54"/>
      <c r="EP382" s="54"/>
      <c r="EQ382" s="54"/>
      <c r="ER382" s="54"/>
      <c r="ES382" s="54"/>
      <c r="ET382" s="54"/>
      <c r="EU382" s="54"/>
      <c r="EV382" s="54"/>
      <c r="EW382" s="54"/>
      <c r="EX382" s="54"/>
      <c r="EY382" s="54"/>
      <c r="EZ382" s="54"/>
      <c r="FA382" s="54"/>
      <c r="FB382" s="54"/>
      <c r="FC382" s="54"/>
      <c r="FD382" s="54"/>
      <c r="FE382" s="54"/>
      <c r="FF382" s="54"/>
      <c r="FG382" s="54"/>
      <c r="FH382" s="54"/>
      <c r="FI382" s="54"/>
      <c r="FJ382" s="54"/>
      <c r="FK382" s="54"/>
      <c r="FL382" s="54"/>
      <c r="FM382" s="54"/>
      <c r="FN382" s="54"/>
      <c r="FO382" s="54"/>
      <c r="FP382" s="54"/>
      <c r="FQ382" s="54"/>
      <c r="FR382" s="54"/>
      <c r="FS382" s="54"/>
      <c r="FT382" s="54"/>
      <c r="FU382" s="54"/>
      <c r="FV382" s="54"/>
      <c r="FW382" s="54"/>
      <c r="FX382" s="54"/>
      <c r="FY382" s="54"/>
      <c r="FZ382" s="54"/>
      <c r="GA382" s="54"/>
      <c r="GB382" s="54"/>
      <c r="GC382" s="54"/>
      <c r="GD382" s="54"/>
      <c r="GE382" s="54"/>
      <c r="GF382" s="54"/>
      <c r="GG382" s="54"/>
      <c r="GH382" s="54"/>
      <c r="GI382" s="54"/>
      <c r="GJ382" s="54"/>
      <c r="GK382" s="54"/>
      <c r="GL382" s="54"/>
      <c r="GM382" s="54"/>
      <c r="GN382" s="54"/>
    </row>
    <row r="383" spans="1:196">
      <c r="A383" s="209"/>
      <c r="B383" s="209"/>
      <c r="C383" s="209"/>
      <c r="D383" s="209"/>
      <c r="E383" s="209"/>
      <c r="F383" s="209"/>
      <c r="G383" s="209"/>
      <c r="H383" s="61"/>
      <c r="I383" s="69"/>
      <c r="J383" s="69"/>
      <c r="K383" s="214"/>
      <c r="L383" s="214"/>
      <c r="M383" s="214"/>
      <c r="N383" s="54"/>
      <c r="O383" s="54"/>
      <c r="P383" s="54"/>
      <c r="Q383" s="54"/>
      <c r="R383" s="54"/>
      <c r="S383" s="54"/>
      <c r="T383" s="54"/>
      <c r="U383" s="54"/>
      <c r="V383" s="54"/>
      <c r="W383" s="54"/>
      <c r="X383" s="54"/>
      <c r="Y383" s="54"/>
      <c r="Z383" s="54"/>
      <c r="AA383" s="54"/>
      <c r="AB383" s="54"/>
      <c r="AC383" s="54"/>
      <c r="AD383" s="54"/>
      <c r="AE383" s="54"/>
      <c r="AF383" s="54"/>
      <c r="AG383" s="54"/>
      <c r="AH383" s="54"/>
      <c r="AI383" s="54"/>
      <c r="AJ383" s="54"/>
      <c r="AK383" s="54"/>
      <c r="AL383" s="54"/>
      <c r="AM383" s="54"/>
      <c r="AN383" s="54"/>
      <c r="AO383" s="54"/>
      <c r="AP383" s="54"/>
      <c r="AQ383" s="54"/>
      <c r="AR383" s="54"/>
      <c r="AS383" s="54"/>
      <c r="AT383" s="54"/>
      <c r="AU383" s="54"/>
      <c r="AV383" s="54"/>
      <c r="AW383" s="54"/>
      <c r="AX383" s="54"/>
      <c r="AY383" s="54"/>
      <c r="AZ383" s="54"/>
      <c r="BA383" s="54"/>
      <c r="BB383" s="54"/>
      <c r="BC383" s="54"/>
      <c r="BD383" s="54"/>
      <c r="BE383" s="54"/>
      <c r="BF383" s="54"/>
      <c r="BG383" s="54"/>
      <c r="BH383" s="54"/>
      <c r="BI383" s="54"/>
      <c r="BJ383" s="54"/>
      <c r="BK383" s="54"/>
      <c r="BL383" s="54"/>
      <c r="BM383" s="54"/>
      <c r="BN383" s="54"/>
      <c r="BO383" s="54"/>
      <c r="BP383" s="54"/>
      <c r="BQ383" s="54"/>
      <c r="BR383" s="54"/>
      <c r="BS383" s="54"/>
      <c r="BT383" s="54"/>
      <c r="BU383" s="54"/>
      <c r="BV383" s="54"/>
      <c r="BW383" s="54"/>
      <c r="BX383" s="54"/>
      <c r="BY383" s="54"/>
      <c r="BZ383" s="54"/>
      <c r="CA383" s="54"/>
      <c r="CB383" s="54"/>
      <c r="CC383" s="54"/>
      <c r="CD383" s="54"/>
      <c r="CE383" s="54"/>
      <c r="CF383" s="54"/>
      <c r="CG383" s="54"/>
      <c r="CH383" s="54"/>
      <c r="CI383" s="54"/>
      <c r="CJ383" s="54"/>
      <c r="CK383" s="54"/>
      <c r="CL383" s="54"/>
      <c r="CM383" s="54"/>
      <c r="CN383" s="54"/>
      <c r="CO383" s="54"/>
      <c r="CP383" s="54"/>
      <c r="CQ383" s="54"/>
      <c r="CR383" s="54"/>
      <c r="CS383" s="54"/>
      <c r="CT383" s="54"/>
      <c r="CU383" s="54"/>
      <c r="CV383" s="54"/>
      <c r="CW383" s="54"/>
      <c r="CX383" s="54"/>
      <c r="CY383" s="54"/>
      <c r="CZ383" s="54"/>
      <c r="DA383" s="54"/>
      <c r="DB383" s="54"/>
      <c r="DC383" s="54"/>
      <c r="DD383" s="54"/>
      <c r="DE383" s="54"/>
      <c r="DF383" s="54"/>
      <c r="DG383" s="54"/>
      <c r="DH383" s="54"/>
      <c r="DI383" s="54"/>
      <c r="DJ383" s="54"/>
      <c r="DK383" s="54"/>
      <c r="DL383" s="54"/>
      <c r="DM383" s="54"/>
      <c r="DN383" s="54"/>
      <c r="DO383" s="54"/>
      <c r="DP383" s="54"/>
      <c r="DQ383" s="54"/>
      <c r="DR383" s="54"/>
      <c r="DS383" s="54"/>
      <c r="DT383" s="54"/>
      <c r="DU383" s="54"/>
      <c r="DV383" s="54"/>
      <c r="DW383" s="54"/>
      <c r="DX383" s="54"/>
      <c r="DY383" s="54"/>
      <c r="DZ383" s="54"/>
      <c r="EA383" s="54"/>
      <c r="EB383" s="54"/>
      <c r="EC383" s="54"/>
      <c r="ED383" s="54"/>
      <c r="EE383" s="54"/>
      <c r="EF383" s="54"/>
      <c r="EG383" s="54"/>
      <c r="EH383" s="54"/>
      <c r="EI383" s="54"/>
      <c r="EJ383" s="54"/>
      <c r="EK383" s="54"/>
      <c r="EL383" s="54"/>
      <c r="EM383" s="54"/>
      <c r="EN383" s="54"/>
      <c r="EO383" s="54"/>
      <c r="EP383" s="54"/>
      <c r="EQ383" s="54"/>
      <c r="ER383" s="54"/>
      <c r="ES383" s="54"/>
      <c r="ET383" s="54"/>
      <c r="EU383" s="54"/>
      <c r="EV383" s="54"/>
      <c r="EW383" s="54"/>
      <c r="EX383" s="54"/>
      <c r="EY383" s="54"/>
      <c r="EZ383" s="54"/>
      <c r="FA383" s="54"/>
      <c r="FB383" s="54"/>
      <c r="FC383" s="54"/>
      <c r="FD383" s="54"/>
      <c r="FE383" s="54"/>
      <c r="FF383" s="54"/>
      <c r="FG383" s="54"/>
      <c r="FH383" s="54"/>
      <c r="FI383" s="54"/>
      <c r="FJ383" s="54"/>
      <c r="FK383" s="54"/>
      <c r="FL383" s="54"/>
      <c r="FM383" s="54"/>
      <c r="FN383" s="54"/>
      <c r="FO383" s="54"/>
      <c r="FP383" s="54"/>
      <c r="FQ383" s="54"/>
      <c r="FR383" s="54"/>
      <c r="FS383" s="54"/>
      <c r="FT383" s="54"/>
      <c r="FU383" s="54"/>
      <c r="FV383" s="54"/>
      <c r="FW383" s="54"/>
      <c r="FX383" s="54"/>
      <c r="FY383" s="54"/>
      <c r="FZ383" s="54"/>
      <c r="GA383" s="54"/>
      <c r="GB383" s="54"/>
      <c r="GC383" s="54"/>
      <c r="GD383" s="54"/>
      <c r="GE383" s="54"/>
      <c r="GF383" s="54"/>
      <c r="GG383" s="54"/>
      <c r="GH383" s="54"/>
      <c r="GI383" s="54"/>
      <c r="GJ383" s="54"/>
      <c r="GK383" s="54"/>
      <c r="GL383" s="54"/>
      <c r="GM383" s="54"/>
      <c r="GN383" s="54"/>
    </row>
    <row r="384" spans="1:196">
      <c r="A384" s="209"/>
      <c r="B384" s="209"/>
      <c r="C384" s="209"/>
      <c r="D384" s="209"/>
      <c r="E384" s="209"/>
      <c r="F384" s="209"/>
      <c r="G384" s="209"/>
      <c r="H384" s="61"/>
      <c r="I384" s="69"/>
      <c r="J384" s="69"/>
      <c r="K384" s="214"/>
      <c r="L384" s="214"/>
      <c r="M384" s="214"/>
      <c r="N384" s="54"/>
      <c r="O384" s="54"/>
      <c r="P384" s="54"/>
      <c r="Q384" s="54"/>
      <c r="R384" s="54"/>
      <c r="S384" s="54"/>
      <c r="T384" s="54"/>
      <c r="U384" s="54"/>
      <c r="V384" s="54"/>
      <c r="W384" s="54"/>
      <c r="X384" s="54"/>
      <c r="Y384" s="54"/>
      <c r="Z384" s="54"/>
      <c r="AA384" s="54"/>
      <c r="AB384" s="54"/>
      <c r="AC384" s="54"/>
      <c r="AD384" s="54"/>
      <c r="AE384" s="54"/>
      <c r="AF384" s="54"/>
      <c r="AG384" s="54"/>
      <c r="AH384" s="54"/>
      <c r="AI384" s="54"/>
      <c r="AJ384" s="54"/>
      <c r="AK384" s="54"/>
      <c r="AL384" s="54"/>
      <c r="AM384" s="54"/>
      <c r="AN384" s="54"/>
      <c r="AO384" s="54"/>
      <c r="AP384" s="54"/>
      <c r="AQ384" s="54"/>
      <c r="AR384" s="54"/>
      <c r="AS384" s="54"/>
      <c r="AT384" s="54"/>
      <c r="AU384" s="54"/>
      <c r="AV384" s="54"/>
      <c r="AW384" s="54"/>
      <c r="AX384" s="54"/>
      <c r="AY384" s="54"/>
      <c r="AZ384" s="54"/>
      <c r="BA384" s="54"/>
      <c r="BB384" s="54"/>
      <c r="BC384" s="54"/>
      <c r="BD384" s="54"/>
      <c r="BE384" s="54"/>
      <c r="BF384" s="54"/>
      <c r="BG384" s="54"/>
      <c r="BH384" s="54"/>
      <c r="BI384" s="54"/>
      <c r="BJ384" s="54"/>
      <c r="BK384" s="54"/>
      <c r="BL384" s="54"/>
      <c r="BM384" s="54"/>
      <c r="BN384" s="54"/>
      <c r="BO384" s="54"/>
      <c r="BP384" s="54"/>
      <c r="BQ384" s="54"/>
      <c r="BR384" s="54"/>
      <c r="BS384" s="54"/>
      <c r="BT384" s="54"/>
      <c r="BU384" s="54"/>
      <c r="BV384" s="54"/>
      <c r="BW384" s="54"/>
      <c r="BX384" s="54"/>
      <c r="BY384" s="54"/>
      <c r="BZ384" s="54"/>
      <c r="CA384" s="54"/>
      <c r="CB384" s="54"/>
      <c r="CC384" s="54"/>
      <c r="CD384" s="54"/>
      <c r="CE384" s="54"/>
      <c r="CF384" s="54"/>
      <c r="CG384" s="54"/>
      <c r="CH384" s="54"/>
      <c r="CI384" s="54"/>
      <c r="CJ384" s="54"/>
      <c r="CK384" s="54"/>
      <c r="CL384" s="54"/>
      <c r="CM384" s="54"/>
      <c r="CN384" s="54"/>
      <c r="CO384" s="54"/>
      <c r="CP384" s="54"/>
      <c r="CQ384" s="54"/>
      <c r="CR384" s="54"/>
      <c r="CS384" s="54"/>
      <c r="CT384" s="54"/>
      <c r="CU384" s="54"/>
      <c r="CV384" s="54"/>
      <c r="CW384" s="54"/>
      <c r="CX384" s="54"/>
      <c r="CY384" s="54"/>
      <c r="CZ384" s="54"/>
      <c r="DA384" s="54"/>
      <c r="DB384" s="54"/>
      <c r="DC384" s="54"/>
      <c r="DD384" s="54"/>
      <c r="DE384" s="54"/>
      <c r="DF384" s="54"/>
      <c r="DG384" s="54"/>
      <c r="DH384" s="54"/>
      <c r="DI384" s="54"/>
      <c r="DJ384" s="54"/>
      <c r="DK384" s="54"/>
      <c r="DL384" s="54"/>
      <c r="DM384" s="54"/>
      <c r="DN384" s="54"/>
      <c r="DO384" s="54"/>
      <c r="DP384" s="54"/>
      <c r="DQ384" s="54"/>
      <c r="DR384" s="54"/>
      <c r="DS384" s="54"/>
      <c r="DT384" s="54"/>
      <c r="DU384" s="54"/>
      <c r="DV384" s="54"/>
      <c r="DW384" s="54"/>
      <c r="DX384" s="54"/>
      <c r="DY384" s="54"/>
      <c r="DZ384" s="54"/>
      <c r="EA384" s="54"/>
      <c r="EB384" s="54"/>
      <c r="EC384" s="54"/>
      <c r="ED384" s="54"/>
      <c r="EE384" s="54"/>
      <c r="EF384" s="54"/>
      <c r="EG384" s="54"/>
      <c r="EH384" s="54"/>
      <c r="EI384" s="54"/>
      <c r="EJ384" s="54"/>
      <c r="EK384" s="54"/>
      <c r="EL384" s="54"/>
      <c r="EM384" s="54"/>
      <c r="EN384" s="54"/>
      <c r="EO384" s="54"/>
      <c r="EP384" s="54"/>
      <c r="EQ384" s="54"/>
      <c r="ER384" s="54"/>
      <c r="ES384" s="54"/>
      <c r="ET384" s="54"/>
      <c r="EU384" s="54"/>
      <c r="EV384" s="54"/>
      <c r="EW384" s="54"/>
      <c r="EX384" s="54"/>
      <c r="EY384" s="54"/>
      <c r="EZ384" s="54"/>
      <c r="FA384" s="54"/>
      <c r="FB384" s="54"/>
      <c r="FC384" s="54"/>
      <c r="FD384" s="54"/>
      <c r="FE384" s="54"/>
      <c r="FF384" s="54"/>
      <c r="FG384" s="54"/>
      <c r="FH384" s="54"/>
      <c r="FI384" s="54"/>
      <c r="FJ384" s="54"/>
      <c r="FK384" s="54"/>
      <c r="FL384" s="54"/>
      <c r="FM384" s="54"/>
      <c r="FN384" s="54"/>
      <c r="FO384" s="54"/>
      <c r="FP384" s="54"/>
      <c r="FQ384" s="54"/>
      <c r="FR384" s="54"/>
      <c r="FS384" s="54"/>
      <c r="FT384" s="54"/>
      <c r="FU384" s="54"/>
      <c r="FV384" s="54"/>
      <c r="FW384" s="54"/>
      <c r="FX384" s="54"/>
      <c r="FY384" s="54"/>
      <c r="FZ384" s="54"/>
      <c r="GA384" s="54"/>
      <c r="GB384" s="54"/>
      <c r="GC384" s="54"/>
      <c r="GD384" s="54"/>
      <c r="GE384" s="54"/>
      <c r="GF384" s="54"/>
      <c r="GG384" s="54"/>
      <c r="GH384" s="54"/>
      <c r="GI384" s="54"/>
      <c r="GJ384" s="54"/>
      <c r="GK384" s="54"/>
      <c r="GL384" s="54"/>
      <c r="GM384" s="54"/>
      <c r="GN384" s="54"/>
    </row>
    <row r="385" spans="1:196">
      <c r="A385" s="209"/>
      <c r="B385" s="209"/>
      <c r="C385" s="209"/>
      <c r="D385" s="209"/>
      <c r="E385" s="209"/>
      <c r="F385" s="209"/>
      <c r="G385" s="209"/>
      <c r="H385" s="61"/>
      <c r="I385" s="69"/>
      <c r="J385" s="69"/>
      <c r="K385" s="214"/>
      <c r="L385" s="214"/>
      <c r="M385" s="214"/>
      <c r="N385" s="54"/>
      <c r="O385" s="54"/>
      <c r="P385" s="54"/>
      <c r="Q385" s="54"/>
      <c r="R385" s="54"/>
      <c r="S385" s="54"/>
      <c r="T385" s="54"/>
      <c r="U385" s="54"/>
      <c r="V385" s="54"/>
      <c r="W385" s="54"/>
      <c r="X385" s="54"/>
      <c r="Y385" s="54"/>
      <c r="Z385" s="54"/>
      <c r="AA385" s="54"/>
      <c r="AB385" s="54"/>
      <c r="AC385" s="54"/>
      <c r="AD385" s="54"/>
      <c r="AE385" s="54"/>
      <c r="AF385" s="54"/>
      <c r="AG385" s="54"/>
      <c r="AH385" s="54"/>
      <c r="AI385" s="54"/>
      <c r="AJ385" s="54"/>
      <c r="AK385" s="54"/>
      <c r="AL385" s="54"/>
      <c r="AM385" s="54"/>
      <c r="AN385" s="54"/>
      <c r="AO385" s="54"/>
      <c r="AP385" s="54"/>
      <c r="AQ385" s="54"/>
      <c r="AR385" s="54"/>
      <c r="AS385" s="54"/>
      <c r="AT385" s="54"/>
      <c r="AU385" s="54"/>
      <c r="AV385" s="54"/>
      <c r="AW385" s="54"/>
      <c r="AX385" s="54"/>
      <c r="AY385" s="54"/>
      <c r="AZ385" s="54"/>
      <c r="BA385" s="54"/>
      <c r="BB385" s="54"/>
      <c r="BC385" s="54"/>
      <c r="BD385" s="54"/>
      <c r="BE385" s="54"/>
      <c r="BF385" s="54"/>
      <c r="BG385" s="54"/>
      <c r="BH385" s="54"/>
      <c r="BI385" s="54"/>
      <c r="BJ385" s="54"/>
      <c r="BK385" s="54"/>
      <c r="BL385" s="54"/>
      <c r="BM385" s="54"/>
      <c r="BN385" s="54"/>
      <c r="BO385" s="54"/>
      <c r="BP385" s="54"/>
      <c r="BQ385" s="54"/>
      <c r="BR385" s="54"/>
      <c r="BS385" s="54"/>
      <c r="BT385" s="54"/>
      <c r="BU385" s="54"/>
      <c r="BV385" s="54"/>
      <c r="BW385" s="54"/>
      <c r="BX385" s="54"/>
      <c r="BY385" s="54"/>
      <c r="BZ385" s="54"/>
      <c r="CA385" s="54"/>
      <c r="CB385" s="54"/>
      <c r="CC385" s="54"/>
      <c r="CD385" s="54"/>
      <c r="CE385" s="54"/>
      <c r="CF385" s="54"/>
      <c r="CG385" s="54"/>
      <c r="CH385" s="54"/>
      <c r="CI385" s="54"/>
      <c r="CJ385" s="54"/>
      <c r="CK385" s="54"/>
      <c r="CL385" s="54"/>
      <c r="CM385" s="54"/>
      <c r="CN385" s="54"/>
      <c r="CO385" s="54"/>
      <c r="CP385" s="54"/>
      <c r="CQ385" s="54"/>
      <c r="CR385" s="54"/>
      <c r="CS385" s="54"/>
      <c r="CT385" s="54"/>
      <c r="CU385" s="54"/>
      <c r="CV385" s="54"/>
      <c r="CW385" s="54"/>
      <c r="CX385" s="54"/>
      <c r="CY385" s="54"/>
      <c r="CZ385" s="54"/>
      <c r="DA385" s="54"/>
      <c r="DB385" s="54"/>
      <c r="DC385" s="54"/>
      <c r="DD385" s="54"/>
      <c r="DE385" s="54"/>
      <c r="DF385" s="54"/>
      <c r="DG385" s="54"/>
      <c r="DH385" s="54"/>
      <c r="DI385" s="54"/>
      <c r="DJ385" s="54"/>
      <c r="DK385" s="54"/>
      <c r="DL385" s="54"/>
      <c r="DM385" s="54"/>
      <c r="DN385" s="54"/>
      <c r="DO385" s="54"/>
      <c r="DP385" s="54"/>
      <c r="DQ385" s="54"/>
      <c r="DR385" s="54"/>
      <c r="DS385" s="54"/>
      <c r="DT385" s="54"/>
      <c r="DU385" s="54"/>
      <c r="DV385" s="54"/>
      <c r="DW385" s="54"/>
      <c r="DX385" s="54"/>
      <c r="DY385" s="54"/>
      <c r="DZ385" s="54"/>
      <c r="EA385" s="54"/>
      <c r="EB385" s="54"/>
      <c r="EC385" s="54"/>
      <c r="ED385" s="54"/>
      <c r="EE385" s="54"/>
      <c r="EF385" s="54"/>
      <c r="EG385" s="54"/>
      <c r="EH385" s="54"/>
      <c r="EI385" s="54"/>
      <c r="EJ385" s="54"/>
      <c r="EK385" s="54"/>
      <c r="EL385" s="54"/>
      <c r="EM385" s="54"/>
      <c r="EN385" s="54"/>
      <c r="EO385" s="54"/>
      <c r="EP385" s="54"/>
      <c r="EQ385" s="54"/>
      <c r="ER385" s="54"/>
      <c r="ES385" s="54"/>
      <c r="ET385" s="54"/>
      <c r="EU385" s="54"/>
      <c r="EV385" s="54"/>
      <c r="EW385" s="54"/>
      <c r="EX385" s="54"/>
      <c r="EY385" s="54"/>
      <c r="EZ385" s="54"/>
      <c r="FA385" s="54"/>
      <c r="FB385" s="54"/>
      <c r="FC385" s="54"/>
      <c r="FD385" s="54"/>
      <c r="FE385" s="54"/>
      <c r="FF385" s="54"/>
      <c r="FG385" s="54"/>
      <c r="FH385" s="54"/>
      <c r="FI385" s="54"/>
      <c r="FJ385" s="54"/>
      <c r="FK385" s="54"/>
      <c r="FL385" s="54"/>
      <c r="FM385" s="54"/>
      <c r="FN385" s="54"/>
      <c r="FO385" s="54"/>
      <c r="FP385" s="54"/>
      <c r="FQ385" s="54"/>
      <c r="FR385" s="54"/>
      <c r="FS385" s="54"/>
      <c r="FT385" s="54"/>
      <c r="FU385" s="54"/>
      <c r="FV385" s="54"/>
      <c r="FW385" s="54"/>
      <c r="FX385" s="54"/>
      <c r="FY385" s="54"/>
      <c r="FZ385" s="54"/>
      <c r="GA385" s="54"/>
      <c r="GB385" s="54"/>
      <c r="GC385" s="54"/>
      <c r="GD385" s="54"/>
      <c r="GE385" s="54"/>
      <c r="GF385" s="54"/>
      <c r="GG385" s="54"/>
      <c r="GH385" s="54"/>
      <c r="GI385" s="54"/>
      <c r="GJ385" s="54"/>
      <c r="GK385" s="54"/>
      <c r="GL385" s="54"/>
      <c r="GM385" s="54"/>
      <c r="GN385" s="54"/>
    </row>
    <row r="386" spans="1:196">
      <c r="A386" s="209"/>
      <c r="B386" s="209"/>
      <c r="C386" s="209"/>
      <c r="D386" s="209"/>
      <c r="E386" s="209"/>
      <c r="F386" s="209"/>
      <c r="G386" s="209"/>
      <c r="H386" s="61"/>
      <c r="I386" s="69"/>
      <c r="J386" s="69"/>
      <c r="K386" s="214"/>
      <c r="L386" s="214"/>
      <c r="M386" s="214"/>
      <c r="N386" s="54"/>
      <c r="O386" s="54"/>
      <c r="P386" s="54"/>
      <c r="Q386" s="54"/>
      <c r="R386" s="54"/>
      <c r="S386" s="54"/>
      <c r="T386" s="54"/>
      <c r="U386" s="54"/>
      <c r="V386" s="54"/>
      <c r="W386" s="54"/>
      <c r="X386" s="54"/>
      <c r="Y386" s="54"/>
      <c r="Z386" s="54"/>
      <c r="AA386" s="54"/>
      <c r="AB386" s="54"/>
      <c r="AC386" s="54"/>
      <c r="AD386" s="54"/>
      <c r="AE386" s="54"/>
      <c r="AF386" s="54"/>
      <c r="AG386" s="54"/>
      <c r="AH386" s="54"/>
      <c r="AI386" s="54"/>
      <c r="AJ386" s="54"/>
      <c r="AK386" s="54"/>
      <c r="AL386" s="54"/>
      <c r="AM386" s="54"/>
      <c r="AN386" s="54"/>
      <c r="AO386" s="54"/>
      <c r="AP386" s="54"/>
      <c r="AQ386" s="54"/>
      <c r="AR386" s="54"/>
      <c r="AS386" s="54"/>
      <c r="AT386" s="54"/>
      <c r="AU386" s="54"/>
      <c r="AV386" s="54"/>
      <c r="AW386" s="54"/>
      <c r="AX386" s="54"/>
      <c r="AY386" s="54"/>
      <c r="AZ386" s="54"/>
      <c r="BA386" s="54"/>
      <c r="BB386" s="54"/>
      <c r="BC386" s="54"/>
      <c r="BD386" s="54"/>
      <c r="BE386" s="54"/>
      <c r="BF386" s="54"/>
      <c r="BG386" s="54"/>
      <c r="BH386" s="54"/>
      <c r="BI386" s="54"/>
      <c r="BJ386" s="54"/>
      <c r="BK386" s="54"/>
      <c r="BL386" s="54"/>
      <c r="BM386" s="54"/>
      <c r="BN386" s="54"/>
      <c r="BO386" s="54"/>
      <c r="BP386" s="54"/>
      <c r="BQ386" s="54"/>
      <c r="BR386" s="54"/>
      <c r="BS386" s="54"/>
      <c r="BT386" s="54"/>
      <c r="BU386" s="54"/>
      <c r="BV386" s="54"/>
      <c r="BW386" s="54"/>
      <c r="BX386" s="54"/>
      <c r="BY386" s="54"/>
      <c r="BZ386" s="54"/>
      <c r="CA386" s="54"/>
      <c r="CB386" s="54"/>
      <c r="CC386" s="54"/>
      <c r="CD386" s="54"/>
      <c r="CE386" s="54"/>
      <c r="CF386" s="54"/>
      <c r="CG386" s="54"/>
      <c r="CH386" s="54"/>
      <c r="CI386" s="54"/>
      <c r="CJ386" s="54"/>
      <c r="CK386" s="54"/>
      <c r="CL386" s="54"/>
      <c r="CM386" s="54"/>
      <c r="CN386" s="54"/>
      <c r="CO386" s="54"/>
      <c r="CP386" s="54"/>
      <c r="CQ386" s="54"/>
      <c r="CR386" s="54"/>
      <c r="CS386" s="54"/>
      <c r="CT386" s="54"/>
      <c r="CU386" s="54"/>
      <c r="CV386" s="54"/>
      <c r="CW386" s="54"/>
      <c r="CX386" s="54"/>
      <c r="CY386" s="54"/>
      <c r="CZ386" s="54"/>
      <c r="DA386" s="54"/>
      <c r="DB386" s="54"/>
      <c r="DC386" s="54"/>
      <c r="DD386" s="54"/>
      <c r="DE386" s="54"/>
      <c r="DF386" s="54"/>
      <c r="DG386" s="54"/>
      <c r="DH386" s="54"/>
      <c r="DI386" s="54"/>
      <c r="DJ386" s="54"/>
      <c r="DK386" s="54"/>
      <c r="DL386" s="54"/>
      <c r="DM386" s="54"/>
      <c r="DN386" s="54"/>
      <c r="DO386" s="54"/>
      <c r="DP386" s="54"/>
      <c r="DQ386" s="54"/>
      <c r="DR386" s="54"/>
      <c r="DS386" s="54"/>
      <c r="DT386" s="54"/>
      <c r="DU386" s="54"/>
      <c r="DV386" s="54"/>
      <c r="DW386" s="54"/>
      <c r="DX386" s="54"/>
      <c r="DY386" s="54"/>
      <c r="DZ386" s="54"/>
      <c r="EA386" s="54"/>
      <c r="EB386" s="54"/>
      <c r="EC386" s="54"/>
      <c r="ED386" s="54"/>
      <c r="EE386" s="54"/>
      <c r="EF386" s="54"/>
      <c r="EG386" s="54"/>
      <c r="EH386" s="54"/>
      <c r="EI386" s="54"/>
      <c r="EJ386" s="54"/>
      <c r="EK386" s="54"/>
      <c r="EL386" s="54"/>
      <c r="EM386" s="54"/>
      <c r="EN386" s="54"/>
      <c r="EO386" s="54"/>
      <c r="EP386" s="54"/>
      <c r="EQ386" s="54"/>
      <c r="ER386" s="54"/>
      <c r="ES386" s="54"/>
      <c r="ET386" s="54"/>
      <c r="EU386" s="54"/>
      <c r="EV386" s="54"/>
      <c r="EW386" s="54"/>
      <c r="EX386" s="54"/>
      <c r="EY386" s="54"/>
      <c r="EZ386" s="54"/>
      <c r="FA386" s="54"/>
      <c r="FB386" s="54"/>
      <c r="FC386" s="54"/>
      <c r="FD386" s="54"/>
      <c r="FE386" s="54"/>
      <c r="FF386" s="54"/>
      <c r="FG386" s="54"/>
      <c r="FH386" s="54"/>
      <c r="FI386" s="54"/>
      <c r="FJ386" s="54"/>
      <c r="FK386" s="54"/>
      <c r="FL386" s="54"/>
      <c r="FM386" s="54"/>
      <c r="FN386" s="54"/>
      <c r="FO386" s="54"/>
      <c r="FP386" s="54"/>
      <c r="FQ386" s="54"/>
      <c r="FR386" s="54"/>
      <c r="FS386" s="54"/>
      <c r="FT386" s="54"/>
      <c r="FU386" s="54"/>
      <c r="FV386" s="54"/>
      <c r="FW386" s="54"/>
      <c r="FX386" s="54"/>
      <c r="FY386" s="54"/>
      <c r="FZ386" s="54"/>
      <c r="GA386" s="54"/>
      <c r="GB386" s="54"/>
      <c r="GC386" s="54"/>
      <c r="GD386" s="54"/>
      <c r="GE386" s="54"/>
      <c r="GF386" s="54"/>
      <c r="GG386" s="54"/>
      <c r="GH386" s="54"/>
      <c r="GI386" s="54"/>
      <c r="GJ386" s="54"/>
      <c r="GK386" s="54"/>
      <c r="GL386" s="54"/>
      <c r="GM386" s="54"/>
      <c r="GN386" s="54"/>
    </row>
    <row r="387" spans="1:196">
      <c r="A387" s="209"/>
      <c r="B387" s="209"/>
      <c r="C387" s="209"/>
      <c r="D387" s="209"/>
      <c r="E387" s="209"/>
      <c r="F387" s="209"/>
      <c r="G387" s="209"/>
      <c r="H387" s="61"/>
      <c r="I387" s="69"/>
      <c r="J387" s="69"/>
      <c r="K387" s="214"/>
      <c r="L387" s="214"/>
      <c r="M387" s="214"/>
      <c r="N387" s="54"/>
      <c r="O387" s="54"/>
      <c r="P387" s="54"/>
      <c r="Q387" s="54"/>
      <c r="R387" s="54"/>
      <c r="S387" s="54"/>
      <c r="T387" s="54"/>
      <c r="U387" s="54"/>
      <c r="V387" s="54"/>
      <c r="W387" s="54"/>
      <c r="X387" s="54"/>
      <c r="Y387" s="54"/>
      <c r="Z387" s="54"/>
      <c r="AA387" s="54"/>
      <c r="AB387" s="54"/>
      <c r="AC387" s="54"/>
      <c r="AD387" s="54"/>
      <c r="AE387" s="54"/>
      <c r="AF387" s="54"/>
      <c r="AG387" s="54"/>
      <c r="AH387" s="54"/>
      <c r="AI387" s="54"/>
      <c r="AJ387" s="54"/>
      <c r="AK387" s="54"/>
      <c r="AL387" s="54"/>
      <c r="AM387" s="54"/>
      <c r="AN387" s="54"/>
      <c r="AO387" s="54"/>
      <c r="AP387" s="54"/>
      <c r="AQ387" s="54"/>
      <c r="AR387" s="54"/>
      <c r="AS387" s="54"/>
      <c r="AT387" s="54"/>
      <c r="AU387" s="54"/>
      <c r="AV387" s="54"/>
      <c r="AW387" s="54"/>
      <c r="AX387" s="54"/>
      <c r="AY387" s="54"/>
      <c r="AZ387" s="54"/>
      <c r="BA387" s="54"/>
      <c r="BB387" s="54"/>
      <c r="BC387" s="54"/>
      <c r="BD387" s="54"/>
      <c r="BE387" s="54"/>
      <c r="BF387" s="54"/>
      <c r="BG387" s="54"/>
      <c r="BH387" s="54"/>
      <c r="BI387" s="54"/>
      <c r="BJ387" s="54"/>
      <c r="BK387" s="54"/>
      <c r="BL387" s="54"/>
      <c r="BM387" s="54"/>
      <c r="BN387" s="54"/>
      <c r="BO387" s="54"/>
      <c r="BP387" s="54"/>
      <c r="BQ387" s="54"/>
      <c r="BR387" s="54"/>
      <c r="BS387" s="54"/>
      <c r="BT387" s="54"/>
      <c r="BU387" s="54"/>
      <c r="BV387" s="54"/>
      <c r="BW387" s="54"/>
      <c r="BX387" s="54"/>
      <c r="BY387" s="54"/>
      <c r="BZ387" s="54"/>
      <c r="CA387" s="54"/>
      <c r="CB387" s="54"/>
      <c r="CC387" s="54"/>
      <c r="CD387" s="54"/>
      <c r="CE387" s="54"/>
      <c r="CF387" s="54"/>
      <c r="CG387" s="54"/>
      <c r="CH387" s="54"/>
      <c r="CI387" s="54"/>
      <c r="CJ387" s="54"/>
      <c r="CK387" s="54"/>
      <c r="CL387" s="54"/>
      <c r="CM387" s="54"/>
      <c r="CN387" s="54"/>
      <c r="CO387" s="54"/>
      <c r="CP387" s="54"/>
      <c r="CQ387" s="54"/>
      <c r="CR387" s="54"/>
      <c r="CS387" s="54"/>
      <c r="CT387" s="54"/>
      <c r="CU387" s="54"/>
      <c r="CV387" s="54"/>
      <c r="CW387" s="54"/>
      <c r="CX387" s="54"/>
      <c r="CY387" s="54"/>
      <c r="CZ387" s="54"/>
      <c r="DA387" s="54"/>
      <c r="DB387" s="54"/>
      <c r="DC387" s="54"/>
      <c r="DD387" s="54"/>
      <c r="DE387" s="54"/>
      <c r="DF387" s="54"/>
      <c r="DG387" s="54"/>
      <c r="DH387" s="54"/>
      <c r="DI387" s="54"/>
      <c r="DJ387" s="54"/>
      <c r="DK387" s="54"/>
      <c r="DL387" s="54"/>
      <c r="DM387" s="54"/>
      <c r="DN387" s="54"/>
      <c r="DO387" s="54"/>
      <c r="DP387" s="54"/>
      <c r="DQ387" s="54"/>
      <c r="DR387" s="54"/>
      <c r="DS387" s="54"/>
      <c r="DT387" s="54"/>
      <c r="DU387" s="54"/>
      <c r="DV387" s="54"/>
      <c r="DW387" s="54"/>
      <c r="DX387" s="54"/>
      <c r="DY387" s="54"/>
      <c r="DZ387" s="54"/>
      <c r="EA387" s="54"/>
      <c r="EB387" s="54"/>
      <c r="EC387" s="54"/>
      <c r="ED387" s="54"/>
      <c r="EE387" s="54"/>
      <c r="EF387" s="54"/>
      <c r="EG387" s="54"/>
      <c r="EH387" s="54"/>
      <c r="EI387" s="54"/>
      <c r="EJ387" s="54"/>
      <c r="EK387" s="54"/>
      <c r="EL387" s="54"/>
      <c r="EM387" s="54"/>
      <c r="EN387" s="54"/>
      <c r="EO387" s="54"/>
      <c r="EP387" s="54"/>
      <c r="EQ387" s="54"/>
      <c r="ER387" s="54"/>
      <c r="ES387" s="54"/>
      <c r="ET387" s="54"/>
      <c r="EU387" s="54"/>
      <c r="EV387" s="54"/>
      <c r="EW387" s="54"/>
      <c r="EX387" s="54"/>
      <c r="EY387" s="54"/>
      <c r="EZ387" s="54"/>
      <c r="FA387" s="54"/>
      <c r="FB387" s="54"/>
      <c r="FC387" s="54"/>
      <c r="FD387" s="54"/>
      <c r="FE387" s="54"/>
      <c r="FF387" s="54"/>
      <c r="FG387" s="54"/>
      <c r="FH387" s="54"/>
      <c r="FI387" s="54"/>
      <c r="FJ387" s="54"/>
      <c r="FK387" s="54"/>
      <c r="FL387" s="54"/>
      <c r="FM387" s="54"/>
      <c r="FN387" s="54"/>
      <c r="FO387" s="54"/>
      <c r="FP387" s="54"/>
      <c r="FQ387" s="54"/>
      <c r="FR387" s="54"/>
      <c r="FS387" s="54"/>
      <c r="FT387" s="54"/>
      <c r="FU387" s="54"/>
      <c r="FV387" s="54"/>
      <c r="FW387" s="54"/>
      <c r="FX387" s="54"/>
      <c r="FY387" s="54"/>
      <c r="FZ387" s="54"/>
      <c r="GA387" s="54"/>
      <c r="GB387" s="54"/>
      <c r="GC387" s="54"/>
      <c r="GD387" s="54"/>
      <c r="GE387" s="54"/>
      <c r="GF387" s="54"/>
      <c r="GG387" s="54"/>
      <c r="GH387" s="54"/>
      <c r="GI387" s="54"/>
      <c r="GJ387" s="54"/>
      <c r="GK387" s="54"/>
      <c r="GL387" s="54"/>
      <c r="GM387" s="54"/>
      <c r="GN387" s="54"/>
    </row>
    <row r="388" spans="1:196">
      <c r="A388" s="209"/>
      <c r="B388" s="209"/>
      <c r="C388" s="209"/>
      <c r="D388" s="209"/>
      <c r="E388" s="209"/>
      <c r="F388" s="209"/>
      <c r="G388" s="209"/>
      <c r="H388" s="61"/>
      <c r="I388" s="69"/>
      <c r="J388" s="69"/>
      <c r="K388" s="214"/>
      <c r="L388" s="214"/>
      <c r="M388" s="214"/>
      <c r="N388" s="54"/>
      <c r="O388" s="54"/>
      <c r="P388" s="54"/>
      <c r="Q388" s="54"/>
      <c r="R388" s="54"/>
      <c r="S388" s="54"/>
      <c r="T388" s="54"/>
      <c r="U388" s="54"/>
      <c r="V388" s="54"/>
      <c r="W388" s="54"/>
      <c r="X388" s="54"/>
      <c r="Y388" s="54"/>
      <c r="Z388" s="54"/>
      <c r="AA388" s="54"/>
      <c r="AB388" s="54"/>
      <c r="AC388" s="54"/>
      <c r="AD388" s="54"/>
      <c r="AE388" s="54"/>
      <c r="AF388" s="54"/>
      <c r="AG388" s="54"/>
      <c r="AH388" s="54"/>
      <c r="AI388" s="54"/>
      <c r="AJ388" s="54"/>
      <c r="AK388" s="54"/>
      <c r="AL388" s="54"/>
      <c r="AM388" s="54"/>
      <c r="AN388" s="54"/>
      <c r="AO388" s="54"/>
      <c r="AP388" s="54"/>
      <c r="AQ388" s="54"/>
      <c r="AR388" s="54"/>
      <c r="AS388" s="54"/>
      <c r="AT388" s="54"/>
      <c r="AU388" s="54"/>
      <c r="AV388" s="54"/>
      <c r="AW388" s="54"/>
      <c r="AX388" s="54"/>
      <c r="AY388" s="54"/>
      <c r="AZ388" s="54"/>
      <c r="BA388" s="54"/>
      <c r="BB388" s="54"/>
      <c r="BC388" s="54"/>
      <c r="BD388" s="54"/>
      <c r="BE388" s="54"/>
      <c r="BF388" s="54"/>
      <c r="BG388" s="54"/>
      <c r="BH388" s="54"/>
      <c r="BI388" s="54"/>
      <c r="BJ388" s="54"/>
      <c r="BK388" s="54"/>
      <c r="BL388" s="54"/>
      <c r="BM388" s="54"/>
      <c r="BN388" s="54"/>
      <c r="BO388" s="54"/>
      <c r="BP388" s="54"/>
      <c r="BQ388" s="54"/>
      <c r="BR388" s="54"/>
      <c r="BS388" s="54"/>
      <c r="BT388" s="54"/>
      <c r="BU388" s="54"/>
      <c r="BV388" s="54"/>
      <c r="BW388" s="54"/>
      <c r="BX388" s="54"/>
      <c r="BY388" s="54"/>
      <c r="BZ388" s="54"/>
      <c r="CA388" s="54"/>
      <c r="CB388" s="54"/>
      <c r="CC388" s="54"/>
      <c r="CD388" s="54"/>
      <c r="CE388" s="54"/>
      <c r="CF388" s="54"/>
      <c r="CG388" s="54"/>
      <c r="CH388" s="54"/>
      <c r="CI388" s="54"/>
      <c r="CJ388" s="54"/>
      <c r="CK388" s="54"/>
      <c r="CL388" s="54"/>
      <c r="CM388" s="54"/>
      <c r="CN388" s="54"/>
      <c r="CO388" s="54"/>
      <c r="CP388" s="54"/>
      <c r="CQ388" s="54"/>
      <c r="CR388" s="54"/>
      <c r="CS388" s="54"/>
      <c r="CT388" s="54"/>
      <c r="CU388" s="54"/>
      <c r="CV388" s="54"/>
      <c r="CW388" s="54"/>
      <c r="CX388" s="54"/>
      <c r="CY388" s="54"/>
      <c r="CZ388" s="54"/>
      <c r="DA388" s="54"/>
      <c r="DB388" s="54"/>
      <c r="DC388" s="54"/>
      <c r="DD388" s="54"/>
      <c r="DE388" s="54"/>
      <c r="DF388" s="54"/>
      <c r="DG388" s="54"/>
      <c r="DH388" s="54"/>
      <c r="DI388" s="54"/>
      <c r="DJ388" s="54"/>
      <c r="DK388" s="54"/>
      <c r="DL388" s="54"/>
      <c r="DM388" s="54"/>
      <c r="DN388" s="54"/>
      <c r="DO388" s="54"/>
      <c r="DP388" s="54"/>
      <c r="DQ388" s="54"/>
      <c r="DR388" s="54"/>
      <c r="DS388" s="54"/>
      <c r="DT388" s="54"/>
      <c r="DU388" s="54"/>
      <c r="DV388" s="54"/>
      <c r="DW388" s="54"/>
      <c r="DX388" s="54"/>
      <c r="DY388" s="54"/>
      <c r="DZ388" s="54"/>
      <c r="EA388" s="54"/>
      <c r="EB388" s="54"/>
      <c r="EC388" s="54"/>
      <c r="ED388" s="54"/>
      <c r="EE388" s="54"/>
      <c r="EF388" s="54"/>
      <c r="EG388" s="54"/>
      <c r="EH388" s="54"/>
      <c r="EI388" s="54"/>
      <c r="EJ388" s="54"/>
      <c r="EK388" s="54"/>
      <c r="EL388" s="54"/>
      <c r="EM388" s="54"/>
      <c r="EN388" s="54"/>
      <c r="EO388" s="54"/>
      <c r="EP388" s="54"/>
      <c r="EQ388" s="54"/>
      <c r="ER388" s="54"/>
      <c r="ES388" s="54"/>
      <c r="ET388" s="54"/>
      <c r="EU388" s="54"/>
      <c r="EV388" s="54"/>
      <c r="EW388" s="54"/>
      <c r="EX388" s="54"/>
      <c r="EY388" s="54"/>
      <c r="EZ388" s="54"/>
      <c r="FA388" s="54"/>
      <c r="FB388" s="54"/>
      <c r="FC388" s="54"/>
      <c r="FD388" s="54"/>
      <c r="FE388" s="54"/>
      <c r="FF388" s="54"/>
      <c r="FG388" s="54"/>
      <c r="FH388" s="54"/>
      <c r="FI388" s="54"/>
      <c r="FJ388" s="54"/>
      <c r="FK388" s="54"/>
      <c r="FL388" s="54"/>
      <c r="FM388" s="54"/>
      <c r="FN388" s="54"/>
      <c r="FO388" s="54"/>
      <c r="FP388" s="54"/>
      <c r="FQ388" s="54"/>
      <c r="FR388" s="54"/>
      <c r="FS388" s="54"/>
      <c r="FT388" s="54"/>
      <c r="FU388" s="54"/>
      <c r="FV388" s="54"/>
      <c r="FW388" s="54"/>
      <c r="FX388" s="54"/>
      <c r="FY388" s="54"/>
      <c r="FZ388" s="54"/>
      <c r="GA388" s="54"/>
      <c r="GB388" s="54"/>
      <c r="GC388" s="54"/>
      <c r="GD388" s="54"/>
      <c r="GE388" s="54"/>
      <c r="GF388" s="54"/>
      <c r="GG388" s="54"/>
      <c r="GH388" s="54"/>
      <c r="GI388" s="54"/>
      <c r="GJ388" s="54"/>
      <c r="GK388" s="54"/>
      <c r="GL388" s="54"/>
      <c r="GM388" s="54"/>
      <c r="GN388" s="54"/>
    </row>
    <row r="389" spans="1:196">
      <c r="A389" s="209"/>
      <c r="B389" s="209"/>
      <c r="C389" s="209"/>
      <c r="D389" s="209"/>
      <c r="E389" s="209"/>
      <c r="F389" s="209"/>
      <c r="G389" s="209"/>
      <c r="H389" s="61"/>
      <c r="I389" s="69"/>
      <c r="J389" s="69"/>
      <c r="K389" s="214"/>
      <c r="L389" s="214"/>
      <c r="M389" s="214"/>
      <c r="N389" s="54"/>
      <c r="O389" s="54"/>
      <c r="P389" s="54"/>
      <c r="Q389" s="54"/>
      <c r="R389" s="54"/>
      <c r="S389" s="54"/>
      <c r="T389" s="54"/>
      <c r="U389" s="54"/>
      <c r="V389" s="54"/>
      <c r="W389" s="54"/>
      <c r="X389" s="54"/>
      <c r="Y389" s="54"/>
      <c r="Z389" s="54"/>
      <c r="AA389" s="54"/>
      <c r="AB389" s="54"/>
      <c r="AC389" s="54"/>
      <c r="AD389" s="54"/>
      <c r="AE389" s="54"/>
      <c r="AF389" s="54"/>
      <c r="AG389" s="54"/>
      <c r="AH389" s="54"/>
      <c r="AI389" s="54"/>
      <c r="AJ389" s="54"/>
      <c r="AK389" s="54"/>
      <c r="AL389" s="54"/>
      <c r="AM389" s="54"/>
      <c r="AN389" s="54"/>
      <c r="AO389" s="54"/>
      <c r="AP389" s="54"/>
      <c r="AQ389" s="54"/>
      <c r="AR389" s="54"/>
      <c r="AS389" s="54"/>
      <c r="AT389" s="54"/>
      <c r="AU389" s="54"/>
      <c r="AV389" s="54"/>
      <c r="AW389" s="54"/>
      <c r="AX389" s="54"/>
      <c r="AY389" s="54"/>
      <c r="AZ389" s="54"/>
      <c r="BA389" s="54"/>
      <c r="BB389" s="54"/>
      <c r="BC389" s="54"/>
      <c r="BD389" s="54"/>
      <c r="BE389" s="54"/>
      <c r="BF389" s="54"/>
      <c r="BG389" s="54"/>
      <c r="BH389" s="54"/>
      <c r="BI389" s="54"/>
      <c r="BJ389" s="54"/>
      <c r="BK389" s="54"/>
      <c r="BL389" s="54"/>
      <c r="BM389" s="54"/>
      <c r="BN389" s="54"/>
      <c r="BO389" s="54"/>
      <c r="BP389" s="54"/>
      <c r="BQ389" s="54"/>
      <c r="BR389" s="54"/>
      <c r="BS389" s="54"/>
      <c r="BT389" s="54"/>
      <c r="BU389" s="54"/>
      <c r="BV389" s="54"/>
      <c r="BW389" s="54"/>
      <c r="BX389" s="54"/>
      <c r="BY389" s="54"/>
      <c r="BZ389" s="54"/>
      <c r="CA389" s="54"/>
      <c r="CB389" s="54"/>
      <c r="CC389" s="54"/>
      <c r="CD389" s="54"/>
      <c r="CE389" s="54"/>
      <c r="CF389" s="54"/>
      <c r="CG389" s="54"/>
      <c r="CH389" s="54"/>
      <c r="CI389" s="54"/>
      <c r="CJ389" s="54"/>
      <c r="CK389" s="54"/>
      <c r="CL389" s="54"/>
      <c r="CM389" s="54"/>
      <c r="CN389" s="54"/>
      <c r="CO389" s="54"/>
      <c r="CP389" s="54"/>
      <c r="CQ389" s="54"/>
      <c r="CR389" s="54"/>
      <c r="CS389" s="54"/>
      <c r="CT389" s="54"/>
      <c r="CU389" s="54"/>
      <c r="CV389" s="54"/>
      <c r="CW389" s="54"/>
      <c r="CX389" s="54"/>
      <c r="CY389" s="54"/>
      <c r="CZ389" s="54"/>
      <c r="DA389" s="54"/>
      <c r="DB389" s="54"/>
      <c r="DC389" s="54"/>
      <c r="DD389" s="54"/>
      <c r="DE389" s="54"/>
      <c r="DF389" s="54"/>
      <c r="DG389" s="54"/>
      <c r="DH389" s="54"/>
      <c r="DI389" s="54"/>
      <c r="DJ389" s="54"/>
      <c r="DK389" s="54"/>
      <c r="DL389" s="54"/>
      <c r="DM389" s="54"/>
      <c r="DN389" s="54"/>
      <c r="DO389" s="54"/>
      <c r="DP389" s="54"/>
      <c r="DQ389" s="54"/>
      <c r="DR389" s="54"/>
      <c r="DS389" s="54"/>
      <c r="DT389" s="54"/>
      <c r="DU389" s="54"/>
      <c r="DV389" s="54"/>
      <c r="DW389" s="54"/>
      <c r="DX389" s="54"/>
      <c r="DY389" s="54"/>
      <c r="DZ389" s="54"/>
      <c r="EA389" s="54"/>
      <c r="EB389" s="54"/>
      <c r="EC389" s="54"/>
      <c r="ED389" s="54"/>
      <c r="EE389" s="54"/>
      <c r="EF389" s="54"/>
      <c r="EG389" s="54"/>
      <c r="EH389" s="54"/>
      <c r="EI389" s="54"/>
      <c r="EJ389" s="54"/>
      <c r="EK389" s="54"/>
      <c r="EL389" s="54"/>
      <c r="EM389" s="54"/>
      <c r="EN389" s="54"/>
      <c r="EO389" s="54"/>
      <c r="EP389" s="54"/>
      <c r="EQ389" s="54"/>
      <c r="ER389" s="54"/>
      <c r="ES389" s="54"/>
      <c r="ET389" s="54"/>
      <c r="EU389" s="54"/>
      <c r="EV389" s="54"/>
      <c r="EW389" s="54"/>
      <c r="EX389" s="54"/>
      <c r="EY389" s="54"/>
      <c r="EZ389" s="54"/>
      <c r="FA389" s="54"/>
      <c r="FB389" s="54"/>
      <c r="FC389" s="54"/>
      <c r="FD389" s="54"/>
      <c r="FE389" s="54"/>
      <c r="FF389" s="54"/>
      <c r="FG389" s="54"/>
      <c r="FH389" s="54"/>
      <c r="FI389" s="54"/>
      <c r="FJ389" s="54"/>
      <c r="FK389" s="54"/>
      <c r="FL389" s="54"/>
      <c r="FM389" s="54"/>
      <c r="FN389" s="54"/>
      <c r="FO389" s="54"/>
      <c r="FP389" s="54"/>
      <c r="FQ389" s="54"/>
      <c r="FR389" s="54"/>
      <c r="FS389" s="54"/>
      <c r="FT389" s="54"/>
      <c r="FU389" s="54"/>
      <c r="FV389" s="54"/>
      <c r="FW389" s="54"/>
      <c r="FX389" s="54"/>
      <c r="FY389" s="54"/>
      <c r="FZ389" s="54"/>
      <c r="GA389" s="54"/>
      <c r="GB389" s="54"/>
      <c r="GC389" s="54"/>
      <c r="GD389" s="54"/>
      <c r="GE389" s="54"/>
      <c r="GF389" s="54"/>
      <c r="GG389" s="54"/>
      <c r="GH389" s="54"/>
      <c r="GI389" s="54"/>
      <c r="GJ389" s="54"/>
      <c r="GK389" s="54"/>
      <c r="GL389" s="54"/>
      <c r="GM389" s="54"/>
      <c r="GN389" s="54"/>
    </row>
    <row r="390" spans="1:196">
      <c r="A390" s="209"/>
      <c r="B390" s="209"/>
      <c r="C390" s="209"/>
      <c r="D390" s="209"/>
      <c r="E390" s="209"/>
      <c r="F390" s="209"/>
      <c r="G390" s="209"/>
      <c r="H390" s="61"/>
      <c r="I390" s="69"/>
      <c r="J390" s="69"/>
      <c r="K390" s="214"/>
      <c r="L390" s="214"/>
      <c r="M390" s="214"/>
      <c r="N390" s="54"/>
      <c r="O390" s="54"/>
      <c r="P390" s="54"/>
      <c r="Q390" s="54"/>
      <c r="R390" s="54"/>
      <c r="S390" s="54"/>
      <c r="T390" s="54"/>
      <c r="U390" s="54"/>
      <c r="V390" s="54"/>
      <c r="W390" s="54"/>
      <c r="X390" s="54"/>
      <c r="Y390" s="54"/>
      <c r="Z390" s="54"/>
      <c r="AA390" s="54"/>
      <c r="AB390" s="54"/>
      <c r="AC390" s="54"/>
      <c r="AD390" s="54"/>
      <c r="AE390" s="54"/>
      <c r="AF390" s="54"/>
      <c r="AG390" s="54"/>
      <c r="AH390" s="54"/>
      <c r="AI390" s="54"/>
      <c r="AJ390" s="54"/>
      <c r="AK390" s="54"/>
      <c r="AL390" s="54"/>
      <c r="AM390" s="54"/>
      <c r="AN390" s="54"/>
      <c r="AO390" s="54"/>
      <c r="AP390" s="54"/>
      <c r="AQ390" s="54"/>
      <c r="AR390" s="54"/>
      <c r="AS390" s="54"/>
      <c r="AT390" s="54"/>
      <c r="AU390" s="54"/>
      <c r="AV390" s="54"/>
      <c r="AW390" s="54"/>
      <c r="AX390" s="54"/>
      <c r="AY390" s="54"/>
      <c r="AZ390" s="54"/>
      <c r="BA390" s="54"/>
      <c r="BB390" s="54"/>
      <c r="BC390" s="54"/>
      <c r="BD390" s="54"/>
      <c r="BE390" s="54"/>
      <c r="BF390" s="54"/>
      <c r="BG390" s="54"/>
      <c r="BH390" s="54"/>
      <c r="BI390" s="54"/>
      <c r="BJ390" s="54"/>
      <c r="BK390" s="54"/>
      <c r="BL390" s="54"/>
      <c r="BM390" s="54"/>
      <c r="BN390" s="54"/>
      <c r="BO390" s="54"/>
      <c r="BP390" s="54"/>
      <c r="BQ390" s="54"/>
      <c r="BR390" s="54"/>
      <c r="BS390" s="54"/>
      <c r="BT390" s="54"/>
      <c r="BU390" s="54"/>
      <c r="BV390" s="54"/>
      <c r="BW390" s="54"/>
      <c r="BX390" s="54"/>
      <c r="BY390" s="54"/>
      <c r="BZ390" s="54"/>
      <c r="CA390" s="54"/>
      <c r="CB390" s="54"/>
      <c r="CC390" s="54"/>
      <c r="CD390" s="54"/>
      <c r="CE390" s="54"/>
      <c r="CF390" s="54"/>
      <c r="CG390" s="54"/>
      <c r="CH390" s="54"/>
      <c r="CI390" s="54"/>
      <c r="CJ390" s="54"/>
      <c r="CK390" s="54"/>
      <c r="CL390" s="54"/>
      <c r="CM390" s="54"/>
      <c r="CN390" s="54"/>
      <c r="CO390" s="54"/>
      <c r="CP390" s="54"/>
      <c r="CQ390" s="54"/>
      <c r="CR390" s="54"/>
      <c r="CS390" s="54"/>
      <c r="CT390" s="54"/>
      <c r="CU390" s="54"/>
      <c r="CV390" s="54"/>
      <c r="CW390" s="54"/>
      <c r="CX390" s="54"/>
      <c r="CY390" s="54"/>
      <c r="CZ390" s="54"/>
      <c r="DA390" s="54"/>
      <c r="DB390" s="54"/>
      <c r="DC390" s="54"/>
      <c r="DD390" s="54"/>
      <c r="DE390" s="54"/>
      <c r="DF390" s="54"/>
      <c r="DG390" s="54"/>
      <c r="DH390" s="54"/>
      <c r="DI390" s="54"/>
      <c r="DJ390" s="54"/>
      <c r="DK390" s="54"/>
      <c r="DL390" s="54"/>
      <c r="DM390" s="54"/>
      <c r="DN390" s="54"/>
      <c r="DO390" s="54"/>
      <c r="DP390" s="54"/>
      <c r="DQ390" s="54"/>
      <c r="DR390" s="54"/>
      <c r="DS390" s="54"/>
      <c r="DT390" s="54"/>
      <c r="DU390" s="54"/>
      <c r="DV390" s="54"/>
      <c r="DW390" s="54"/>
      <c r="DX390" s="54"/>
      <c r="DY390" s="54"/>
      <c r="DZ390" s="54"/>
      <c r="EA390" s="54"/>
      <c r="EB390" s="54"/>
      <c r="EC390" s="54"/>
      <c r="ED390" s="54"/>
      <c r="EE390" s="54"/>
      <c r="EF390" s="54"/>
      <c r="EG390" s="54"/>
      <c r="EH390" s="54"/>
      <c r="EI390" s="54"/>
      <c r="EJ390" s="54"/>
      <c r="EK390" s="54"/>
      <c r="EL390" s="54"/>
      <c r="EM390" s="54"/>
      <c r="EN390" s="54"/>
      <c r="EO390" s="54"/>
      <c r="EP390" s="54"/>
      <c r="EQ390" s="54"/>
      <c r="ER390" s="54"/>
      <c r="ES390" s="54"/>
      <c r="ET390" s="54"/>
      <c r="EU390" s="54"/>
      <c r="EV390" s="54"/>
      <c r="EW390" s="54"/>
      <c r="EX390" s="54"/>
      <c r="EY390" s="54"/>
      <c r="EZ390" s="54"/>
      <c r="FA390" s="54"/>
      <c r="FB390" s="54"/>
      <c r="FC390" s="54"/>
      <c r="FD390" s="54"/>
      <c r="FE390" s="54"/>
      <c r="FF390" s="54"/>
      <c r="FG390" s="54"/>
      <c r="FH390" s="54"/>
      <c r="FI390" s="54"/>
      <c r="FJ390" s="54"/>
      <c r="FK390" s="54"/>
      <c r="FL390" s="54"/>
      <c r="FM390" s="54"/>
      <c r="FN390" s="54"/>
      <c r="FO390" s="54"/>
      <c r="FP390" s="54"/>
      <c r="FQ390" s="54"/>
      <c r="FR390" s="54"/>
      <c r="FS390" s="54"/>
      <c r="FT390" s="54"/>
      <c r="FU390" s="54"/>
      <c r="FV390" s="54"/>
      <c r="FW390" s="54"/>
      <c r="FX390" s="54"/>
      <c r="FY390" s="54"/>
      <c r="FZ390" s="54"/>
      <c r="GA390" s="54"/>
      <c r="GB390" s="54"/>
      <c r="GC390" s="54"/>
      <c r="GD390" s="54"/>
      <c r="GE390" s="54"/>
      <c r="GF390" s="54"/>
      <c r="GG390" s="54"/>
      <c r="GH390" s="54"/>
      <c r="GI390" s="54"/>
      <c r="GJ390" s="54"/>
      <c r="GK390" s="54"/>
      <c r="GL390" s="54"/>
      <c r="GM390" s="54"/>
      <c r="GN390" s="54"/>
    </row>
    <row r="391" spans="1:196">
      <c r="A391" s="209"/>
      <c r="B391" s="209"/>
      <c r="C391" s="209"/>
      <c r="D391" s="209"/>
      <c r="E391" s="209"/>
      <c r="F391" s="209"/>
      <c r="G391" s="209"/>
      <c r="H391" s="61"/>
      <c r="I391" s="69"/>
      <c r="J391" s="69"/>
      <c r="K391" s="214"/>
      <c r="L391" s="214"/>
      <c r="M391" s="214"/>
      <c r="N391" s="54"/>
      <c r="O391" s="54"/>
      <c r="P391" s="54"/>
      <c r="Q391" s="54"/>
      <c r="R391" s="54"/>
      <c r="S391" s="54"/>
      <c r="T391" s="54"/>
      <c r="U391" s="54"/>
      <c r="V391" s="54"/>
      <c r="W391" s="54"/>
      <c r="X391" s="54"/>
      <c r="Y391" s="54"/>
      <c r="Z391" s="54"/>
      <c r="AA391" s="54"/>
      <c r="AB391" s="54"/>
      <c r="AC391" s="54"/>
      <c r="AD391" s="54"/>
      <c r="AE391" s="54"/>
      <c r="AF391" s="54"/>
      <c r="AG391" s="54"/>
      <c r="AH391" s="54"/>
      <c r="AI391" s="54"/>
      <c r="AJ391" s="54"/>
      <c r="AK391" s="54"/>
      <c r="AL391" s="54"/>
      <c r="AM391" s="54"/>
      <c r="AN391" s="54"/>
      <c r="AO391" s="54"/>
      <c r="AP391" s="54"/>
      <c r="AQ391" s="54"/>
      <c r="AR391" s="54"/>
      <c r="AS391" s="54"/>
      <c r="AT391" s="54"/>
      <c r="AU391" s="54"/>
      <c r="AV391" s="54"/>
      <c r="AW391" s="54"/>
      <c r="AX391" s="54"/>
      <c r="AY391" s="54"/>
      <c r="AZ391" s="54"/>
      <c r="BA391" s="54"/>
      <c r="BB391" s="54"/>
      <c r="BC391" s="54"/>
      <c r="BD391" s="54"/>
      <c r="BE391" s="54"/>
      <c r="BF391" s="54"/>
      <c r="BG391" s="54"/>
      <c r="BH391" s="54"/>
      <c r="BI391" s="54"/>
      <c r="BJ391" s="54"/>
      <c r="BK391" s="54"/>
      <c r="BL391" s="54"/>
      <c r="BM391" s="54"/>
      <c r="BN391" s="54"/>
      <c r="BO391" s="54"/>
      <c r="BP391" s="54"/>
      <c r="BQ391" s="54"/>
      <c r="BR391" s="54"/>
      <c r="BS391" s="54"/>
      <c r="BT391" s="54"/>
      <c r="BU391" s="54"/>
      <c r="BV391" s="54"/>
      <c r="BW391" s="54"/>
      <c r="BX391" s="54"/>
      <c r="BY391" s="54"/>
      <c r="BZ391" s="54"/>
      <c r="CA391" s="54"/>
      <c r="CB391" s="54"/>
      <c r="CC391" s="54"/>
      <c r="CD391" s="54"/>
      <c r="CE391" s="54"/>
      <c r="CF391" s="54"/>
      <c r="CG391" s="54"/>
      <c r="CH391" s="54"/>
      <c r="CI391" s="54"/>
      <c r="CJ391" s="54"/>
      <c r="CK391" s="54"/>
      <c r="CL391" s="54"/>
      <c r="CM391" s="54"/>
      <c r="CN391" s="54"/>
      <c r="CO391" s="54"/>
      <c r="CP391" s="54"/>
      <c r="CQ391" s="54"/>
      <c r="CR391" s="54"/>
      <c r="CS391" s="54"/>
      <c r="CT391" s="54"/>
      <c r="CU391" s="54"/>
      <c r="CV391" s="54"/>
      <c r="CW391" s="54"/>
      <c r="CX391" s="54"/>
      <c r="CY391" s="54"/>
      <c r="CZ391" s="54"/>
      <c r="DA391" s="54"/>
      <c r="DB391" s="54"/>
      <c r="DC391" s="54"/>
      <c r="DD391" s="54"/>
      <c r="DE391" s="54"/>
      <c r="DF391" s="54"/>
      <c r="DG391" s="54"/>
      <c r="DH391" s="54"/>
      <c r="DI391" s="54"/>
      <c r="DJ391" s="54"/>
      <c r="DK391" s="54"/>
      <c r="DL391" s="54"/>
      <c r="DM391" s="54"/>
      <c r="DN391" s="54"/>
      <c r="DO391" s="54"/>
      <c r="DP391" s="54"/>
      <c r="DQ391" s="54"/>
      <c r="DR391" s="54"/>
      <c r="DS391" s="54"/>
      <c r="DT391" s="54"/>
      <c r="DU391" s="54"/>
      <c r="DV391" s="54"/>
      <c r="DW391" s="54"/>
      <c r="DX391" s="54"/>
      <c r="DY391" s="54"/>
      <c r="DZ391" s="54"/>
      <c r="EA391" s="54"/>
      <c r="EB391" s="54"/>
      <c r="EC391" s="54"/>
      <c r="ED391" s="54"/>
      <c r="EE391" s="54"/>
      <c r="EF391" s="54"/>
      <c r="EG391" s="54"/>
      <c r="EH391" s="54"/>
      <c r="EI391" s="54"/>
      <c r="EJ391" s="54"/>
      <c r="EK391" s="54"/>
      <c r="EL391" s="54"/>
      <c r="EM391" s="54"/>
      <c r="EN391" s="54"/>
      <c r="EO391" s="54"/>
      <c r="EP391" s="54"/>
      <c r="EQ391" s="54"/>
      <c r="ER391" s="54"/>
      <c r="ES391" s="54"/>
      <c r="ET391" s="54"/>
      <c r="EU391" s="54"/>
      <c r="EV391" s="54"/>
      <c r="EW391" s="54"/>
      <c r="EX391" s="54"/>
      <c r="EY391" s="54"/>
      <c r="EZ391" s="54"/>
      <c r="FA391" s="54"/>
      <c r="FB391" s="54"/>
      <c r="FC391" s="54"/>
      <c r="FD391" s="54"/>
      <c r="FE391" s="54"/>
      <c r="FF391" s="54"/>
      <c r="FG391" s="54"/>
      <c r="FH391" s="54"/>
      <c r="FI391" s="54"/>
      <c r="FJ391" s="54"/>
      <c r="FK391" s="54"/>
      <c r="FL391" s="54"/>
      <c r="FM391" s="54"/>
      <c r="FN391" s="54"/>
      <c r="FO391" s="54"/>
      <c r="FP391" s="54"/>
      <c r="FQ391" s="54"/>
      <c r="FR391" s="54"/>
      <c r="FS391" s="54"/>
      <c r="FT391" s="54"/>
      <c r="FU391" s="54"/>
      <c r="FV391" s="54"/>
      <c r="FW391" s="54"/>
      <c r="FX391" s="54"/>
      <c r="FY391" s="54"/>
      <c r="FZ391" s="54"/>
      <c r="GA391" s="54"/>
      <c r="GB391" s="54"/>
      <c r="GC391" s="54"/>
      <c r="GD391" s="54"/>
      <c r="GE391" s="54"/>
      <c r="GF391" s="54"/>
      <c r="GG391" s="54"/>
      <c r="GH391" s="54"/>
      <c r="GI391" s="54"/>
      <c r="GJ391" s="54"/>
      <c r="GK391" s="54"/>
      <c r="GL391" s="54"/>
      <c r="GM391" s="54"/>
      <c r="GN391" s="54"/>
    </row>
    <row r="392" spans="1:196">
      <c r="A392" s="209"/>
      <c r="B392" s="209"/>
      <c r="C392" s="209"/>
      <c r="D392" s="209"/>
      <c r="E392" s="209"/>
      <c r="F392" s="209"/>
      <c r="G392" s="209"/>
      <c r="H392" s="61"/>
      <c r="I392" s="69"/>
      <c r="J392" s="69"/>
      <c r="K392" s="214"/>
      <c r="L392" s="214"/>
      <c r="M392" s="214"/>
      <c r="N392" s="54"/>
      <c r="O392" s="54"/>
      <c r="P392" s="54"/>
      <c r="Q392" s="54"/>
      <c r="R392" s="54"/>
      <c r="S392" s="54"/>
      <c r="T392" s="54"/>
      <c r="U392" s="54"/>
      <c r="V392" s="54"/>
      <c r="W392" s="54"/>
      <c r="X392" s="54"/>
      <c r="Y392" s="54"/>
      <c r="Z392" s="54"/>
      <c r="AA392" s="54"/>
      <c r="AB392" s="54"/>
      <c r="AC392" s="54"/>
      <c r="AD392" s="54"/>
      <c r="AE392" s="54"/>
      <c r="AF392" s="54"/>
      <c r="AG392" s="54"/>
      <c r="AH392" s="54"/>
      <c r="AI392" s="54"/>
      <c r="AJ392" s="54"/>
      <c r="AK392" s="54"/>
      <c r="AL392" s="54"/>
      <c r="AM392" s="54"/>
      <c r="AN392" s="54"/>
      <c r="AO392" s="54"/>
      <c r="AP392" s="54"/>
      <c r="AQ392" s="54"/>
      <c r="AR392" s="54"/>
      <c r="AS392" s="54"/>
      <c r="AT392" s="54"/>
      <c r="AU392" s="54"/>
      <c r="AV392" s="54"/>
      <c r="AW392" s="54"/>
      <c r="AX392" s="54"/>
      <c r="AY392" s="54"/>
      <c r="AZ392" s="54"/>
      <c r="BA392" s="54"/>
      <c r="BB392" s="54"/>
      <c r="BC392" s="54"/>
      <c r="BD392" s="54"/>
      <c r="BE392" s="54"/>
      <c r="BF392" s="54"/>
      <c r="BG392" s="54"/>
      <c r="BH392" s="54"/>
      <c r="BI392" s="54"/>
      <c r="BJ392" s="54"/>
      <c r="BK392" s="54"/>
      <c r="BL392" s="54"/>
      <c r="BM392" s="54"/>
      <c r="BN392" s="54"/>
      <c r="BO392" s="54"/>
      <c r="BP392" s="54"/>
      <c r="BQ392" s="54"/>
      <c r="BR392" s="54"/>
      <c r="BS392" s="54"/>
      <c r="BT392" s="54"/>
      <c r="BU392" s="54"/>
      <c r="BV392" s="54"/>
      <c r="BW392" s="54"/>
      <c r="BX392" s="54"/>
      <c r="BY392" s="54"/>
      <c r="BZ392" s="54"/>
      <c r="CA392" s="54"/>
      <c r="CB392" s="54"/>
      <c r="CC392" s="54"/>
      <c r="CD392" s="54"/>
      <c r="CE392" s="54"/>
      <c r="CF392" s="54"/>
      <c r="CG392" s="54"/>
      <c r="CH392" s="54"/>
      <c r="CI392" s="54"/>
      <c r="CJ392" s="54"/>
      <c r="CK392" s="54"/>
      <c r="CL392" s="54"/>
      <c r="CM392" s="54"/>
      <c r="CN392" s="54"/>
      <c r="CO392" s="54"/>
      <c r="CP392" s="54"/>
      <c r="CQ392" s="54"/>
      <c r="CR392" s="54"/>
      <c r="CS392" s="54"/>
      <c r="CT392" s="54"/>
      <c r="CU392" s="54"/>
      <c r="CV392" s="54"/>
      <c r="CW392" s="54"/>
      <c r="CX392" s="54"/>
      <c r="CY392" s="54"/>
      <c r="CZ392" s="54"/>
      <c r="DA392" s="54"/>
      <c r="DB392" s="54"/>
      <c r="DC392" s="54"/>
      <c r="DD392" s="54"/>
      <c r="DE392" s="54"/>
      <c r="DF392" s="54"/>
      <c r="DG392" s="54"/>
      <c r="DH392" s="54"/>
      <c r="DI392" s="54"/>
      <c r="DJ392" s="54"/>
      <c r="DK392" s="54"/>
      <c r="DL392" s="54"/>
      <c r="DM392" s="54"/>
      <c r="DN392" s="54"/>
      <c r="DO392" s="54"/>
      <c r="DP392" s="54"/>
      <c r="DQ392" s="54"/>
      <c r="DR392" s="54"/>
      <c r="DS392" s="54"/>
      <c r="DT392" s="54"/>
      <c r="DU392" s="54"/>
      <c r="DV392" s="54"/>
      <c r="DW392" s="54"/>
      <c r="DX392" s="54"/>
      <c r="DY392" s="54"/>
      <c r="DZ392" s="54"/>
      <c r="EA392" s="54"/>
      <c r="EB392" s="54"/>
      <c r="EC392" s="54"/>
      <c r="ED392" s="54"/>
      <c r="EE392" s="54"/>
      <c r="EF392" s="54"/>
      <c r="EG392" s="54"/>
      <c r="EH392" s="54"/>
      <c r="EI392" s="54"/>
      <c r="EJ392" s="54"/>
      <c r="EK392" s="54"/>
      <c r="EL392" s="54"/>
      <c r="EM392" s="54"/>
      <c r="EN392" s="54"/>
      <c r="EO392" s="54"/>
      <c r="EP392" s="54"/>
      <c r="EQ392" s="54"/>
      <c r="ER392" s="54"/>
      <c r="ES392" s="54"/>
      <c r="ET392" s="54"/>
      <c r="EU392" s="54"/>
      <c r="EV392" s="54"/>
      <c r="EW392" s="54"/>
      <c r="EX392" s="54"/>
      <c r="EY392" s="54"/>
      <c r="EZ392" s="54"/>
      <c r="FA392" s="54"/>
      <c r="FB392" s="54"/>
      <c r="FC392" s="54"/>
      <c r="FD392" s="54"/>
      <c r="FE392" s="54"/>
      <c r="FF392" s="54"/>
      <c r="FG392" s="54"/>
      <c r="FH392" s="54"/>
      <c r="FI392" s="54"/>
      <c r="FJ392" s="54"/>
      <c r="FK392" s="54"/>
      <c r="FL392" s="54"/>
      <c r="FM392" s="54"/>
      <c r="FN392" s="54"/>
      <c r="FO392" s="54"/>
      <c r="FP392" s="54"/>
      <c r="FQ392" s="54"/>
      <c r="FR392" s="54"/>
      <c r="FS392" s="54"/>
      <c r="FT392" s="54"/>
      <c r="FU392" s="54"/>
      <c r="FV392" s="54"/>
      <c r="FW392" s="54"/>
      <c r="FX392" s="54"/>
      <c r="FY392" s="54"/>
      <c r="FZ392" s="54"/>
      <c r="GA392" s="54"/>
      <c r="GB392" s="54"/>
      <c r="GC392" s="54"/>
      <c r="GD392" s="54"/>
      <c r="GE392" s="54"/>
      <c r="GF392" s="54"/>
      <c r="GG392" s="54"/>
      <c r="GH392" s="54"/>
      <c r="GI392" s="54"/>
      <c r="GJ392" s="54"/>
      <c r="GK392" s="54"/>
      <c r="GL392" s="54"/>
      <c r="GM392" s="54"/>
      <c r="GN392" s="54"/>
    </row>
    <row r="393" spans="1:196">
      <c r="A393" s="209"/>
      <c r="B393" s="209"/>
      <c r="C393" s="209"/>
      <c r="D393" s="209"/>
      <c r="E393" s="209"/>
      <c r="F393" s="209"/>
      <c r="G393" s="209"/>
      <c r="H393" s="61"/>
      <c r="I393" s="69"/>
      <c r="J393" s="69"/>
      <c r="K393" s="214"/>
      <c r="L393" s="214"/>
      <c r="M393" s="214"/>
      <c r="N393" s="54"/>
      <c r="O393" s="54"/>
      <c r="P393" s="54"/>
      <c r="Q393" s="54"/>
      <c r="R393" s="54"/>
      <c r="S393" s="54"/>
      <c r="T393" s="54"/>
      <c r="U393" s="54"/>
      <c r="V393" s="54"/>
      <c r="W393" s="54"/>
      <c r="X393" s="54"/>
      <c r="Y393" s="54"/>
      <c r="Z393" s="54"/>
      <c r="AA393" s="54"/>
      <c r="AB393" s="54"/>
      <c r="AC393" s="54"/>
      <c r="AD393" s="54"/>
      <c r="AE393" s="54"/>
      <c r="AF393" s="54"/>
      <c r="AG393" s="54"/>
      <c r="AH393" s="54"/>
      <c r="AI393" s="54"/>
      <c r="AJ393" s="54"/>
      <c r="AK393" s="54"/>
      <c r="AL393" s="54"/>
      <c r="AM393" s="54"/>
      <c r="AN393" s="54"/>
      <c r="AO393" s="54"/>
      <c r="AP393" s="54"/>
      <c r="AQ393" s="54"/>
      <c r="AR393" s="54"/>
      <c r="AS393" s="54"/>
      <c r="AT393" s="54"/>
      <c r="AU393" s="54"/>
      <c r="AV393" s="54"/>
      <c r="AW393" s="54"/>
      <c r="AX393" s="54"/>
      <c r="AY393" s="54"/>
      <c r="AZ393" s="54"/>
      <c r="BA393" s="54"/>
      <c r="BB393" s="54"/>
      <c r="BC393" s="54"/>
      <c r="BD393" s="54"/>
      <c r="BE393" s="54"/>
      <c r="BF393" s="54"/>
      <c r="BG393" s="54"/>
      <c r="BH393" s="54"/>
      <c r="BI393" s="54"/>
      <c r="BJ393" s="54"/>
      <c r="BK393" s="54"/>
      <c r="BL393" s="54"/>
      <c r="BM393" s="54"/>
      <c r="BN393" s="54"/>
      <c r="BO393" s="54"/>
      <c r="BP393" s="54"/>
      <c r="BQ393" s="54"/>
      <c r="BR393" s="54"/>
      <c r="BS393" s="54"/>
      <c r="BT393" s="54"/>
      <c r="BU393" s="54"/>
      <c r="BV393" s="54"/>
      <c r="BW393" s="54"/>
      <c r="BX393" s="54"/>
      <c r="BY393" s="54"/>
      <c r="BZ393" s="54"/>
      <c r="CA393" s="54"/>
      <c r="CB393" s="54"/>
      <c r="CC393" s="54"/>
      <c r="CD393" s="54"/>
      <c r="CE393" s="54"/>
      <c r="CF393" s="54"/>
      <c r="CG393" s="54"/>
      <c r="CH393" s="54"/>
      <c r="CI393" s="54"/>
      <c r="CJ393" s="54"/>
      <c r="CK393" s="54"/>
      <c r="CL393" s="54"/>
      <c r="CM393" s="54"/>
      <c r="CN393" s="54"/>
      <c r="CO393" s="54"/>
      <c r="CP393" s="54"/>
      <c r="CQ393" s="54"/>
      <c r="CR393" s="54"/>
      <c r="CS393" s="54"/>
      <c r="CT393" s="54"/>
      <c r="CU393" s="54"/>
      <c r="CV393" s="54"/>
      <c r="CW393" s="54"/>
      <c r="CX393" s="54"/>
      <c r="CY393" s="54"/>
      <c r="CZ393" s="54"/>
      <c r="DA393" s="54"/>
      <c r="DB393" s="54"/>
      <c r="DC393" s="54"/>
      <c r="DD393" s="54"/>
      <c r="DE393" s="54"/>
      <c r="DF393" s="54"/>
      <c r="DG393" s="54"/>
      <c r="DH393" s="54"/>
      <c r="DI393" s="54"/>
      <c r="DJ393" s="54"/>
      <c r="DK393" s="54"/>
      <c r="DL393" s="54"/>
      <c r="DM393" s="54"/>
      <c r="DN393" s="54"/>
      <c r="DO393" s="54"/>
      <c r="DP393" s="54"/>
      <c r="DQ393" s="54"/>
      <c r="DR393" s="54"/>
      <c r="DS393" s="54"/>
      <c r="DT393" s="54"/>
      <c r="DU393" s="54"/>
      <c r="DV393" s="54"/>
      <c r="DW393" s="54"/>
      <c r="DX393" s="54"/>
      <c r="DY393" s="54"/>
      <c r="DZ393" s="54"/>
      <c r="EA393" s="54"/>
      <c r="EB393" s="54"/>
      <c r="EC393" s="54"/>
      <c r="ED393" s="54"/>
      <c r="EE393" s="54"/>
      <c r="EF393" s="54"/>
      <c r="EG393" s="54"/>
      <c r="EH393" s="54"/>
      <c r="EI393" s="54"/>
      <c r="EJ393" s="54"/>
      <c r="EK393" s="54"/>
      <c r="EL393" s="54"/>
      <c r="EM393" s="54"/>
      <c r="EN393" s="54"/>
      <c r="EO393" s="54"/>
      <c r="EP393" s="54"/>
      <c r="EQ393" s="54"/>
      <c r="ER393" s="54"/>
      <c r="ES393" s="54"/>
      <c r="ET393" s="54"/>
      <c r="EU393" s="54"/>
      <c r="EV393" s="54"/>
      <c r="EW393" s="54"/>
      <c r="EX393" s="54"/>
      <c r="EY393" s="54"/>
      <c r="EZ393" s="54"/>
      <c r="FA393" s="54"/>
      <c r="FB393" s="54"/>
      <c r="FC393" s="54"/>
      <c r="FD393" s="54"/>
      <c r="FE393" s="54"/>
      <c r="FF393" s="54"/>
      <c r="FG393" s="54"/>
      <c r="FH393" s="54"/>
      <c r="FI393" s="54"/>
      <c r="FJ393" s="54"/>
      <c r="FK393" s="54"/>
      <c r="FL393" s="54"/>
      <c r="FM393" s="54"/>
      <c r="FN393" s="54"/>
      <c r="FO393" s="54"/>
      <c r="FP393" s="54"/>
      <c r="FQ393" s="54"/>
      <c r="FR393" s="54"/>
      <c r="FS393" s="54"/>
      <c r="FT393" s="54"/>
      <c r="FU393" s="54"/>
      <c r="FV393" s="54"/>
      <c r="FW393" s="54"/>
      <c r="FX393" s="54"/>
      <c r="FY393" s="54"/>
      <c r="FZ393" s="54"/>
      <c r="GA393" s="54"/>
      <c r="GB393" s="54"/>
      <c r="GC393" s="54"/>
      <c r="GD393" s="54"/>
      <c r="GE393" s="54"/>
      <c r="GF393" s="54"/>
      <c r="GG393" s="54"/>
      <c r="GH393" s="54"/>
      <c r="GI393" s="54"/>
      <c r="GJ393" s="54"/>
      <c r="GK393" s="54"/>
      <c r="GL393" s="54"/>
      <c r="GM393" s="54"/>
      <c r="GN393" s="54"/>
    </row>
    <row r="394" spans="1:196">
      <c r="A394" s="209"/>
      <c r="B394" s="209"/>
      <c r="C394" s="209"/>
      <c r="D394" s="209"/>
      <c r="E394" s="209"/>
      <c r="F394" s="209"/>
      <c r="G394" s="209"/>
      <c r="H394" s="61"/>
      <c r="I394" s="69"/>
      <c r="J394" s="69"/>
      <c r="K394" s="214"/>
      <c r="L394" s="214"/>
      <c r="M394" s="214"/>
      <c r="N394" s="54"/>
      <c r="O394" s="54"/>
      <c r="P394" s="54"/>
      <c r="Q394" s="54"/>
      <c r="R394" s="54"/>
      <c r="S394" s="54"/>
      <c r="T394" s="54"/>
      <c r="U394" s="54"/>
      <c r="V394" s="54"/>
      <c r="W394" s="54"/>
      <c r="X394" s="54"/>
      <c r="Y394" s="54"/>
      <c r="Z394" s="54"/>
      <c r="AA394" s="54"/>
      <c r="AB394" s="54"/>
      <c r="AC394" s="54"/>
      <c r="AD394" s="54"/>
      <c r="AE394" s="54"/>
      <c r="AF394" s="54"/>
      <c r="AG394" s="54"/>
      <c r="AH394" s="54"/>
      <c r="AI394" s="54"/>
      <c r="AJ394" s="54"/>
      <c r="AK394" s="54"/>
      <c r="AL394" s="54"/>
      <c r="AM394" s="54"/>
      <c r="AN394" s="54"/>
      <c r="AO394" s="54"/>
      <c r="AP394" s="54"/>
      <c r="AQ394" s="54"/>
      <c r="AR394" s="54"/>
      <c r="AS394" s="54"/>
      <c r="AT394" s="54"/>
      <c r="AU394" s="54"/>
      <c r="AV394" s="54"/>
      <c r="AW394" s="54"/>
      <c r="AX394" s="54"/>
      <c r="AY394" s="54"/>
      <c r="AZ394" s="54"/>
      <c r="BA394" s="54"/>
      <c r="BB394" s="54"/>
      <c r="BC394" s="54"/>
      <c r="BD394" s="54"/>
      <c r="BE394" s="54"/>
      <c r="BF394" s="54"/>
      <c r="BG394" s="54"/>
      <c r="BH394" s="54"/>
      <c r="BI394" s="54"/>
      <c r="BJ394" s="54"/>
      <c r="BK394" s="54"/>
      <c r="BL394" s="54"/>
      <c r="BM394" s="54"/>
      <c r="BN394" s="54"/>
      <c r="BO394" s="54"/>
      <c r="BP394" s="54"/>
      <c r="BQ394" s="54"/>
      <c r="BR394" s="54"/>
      <c r="BS394" s="54"/>
      <c r="BT394" s="54"/>
      <c r="BU394" s="54"/>
      <c r="BV394" s="54"/>
      <c r="BW394" s="54"/>
      <c r="BX394" s="54"/>
      <c r="BY394" s="54"/>
      <c r="BZ394" s="54"/>
      <c r="CA394" s="54"/>
      <c r="CB394" s="54"/>
      <c r="CC394" s="54"/>
      <c r="CD394" s="54"/>
      <c r="CE394" s="54"/>
      <c r="CF394" s="54"/>
      <c r="CG394" s="54"/>
      <c r="CH394" s="54"/>
      <c r="CI394" s="54"/>
      <c r="CJ394" s="54"/>
      <c r="CK394" s="54"/>
      <c r="CL394" s="54"/>
      <c r="CM394" s="54"/>
      <c r="CN394" s="54"/>
      <c r="CO394" s="54"/>
      <c r="CP394" s="54"/>
      <c r="CQ394" s="54"/>
      <c r="CR394" s="54"/>
      <c r="CS394" s="54"/>
      <c r="CT394" s="54"/>
      <c r="CU394" s="54"/>
      <c r="CV394" s="54"/>
      <c r="CW394" s="54"/>
      <c r="CX394" s="54"/>
      <c r="CY394" s="54"/>
      <c r="CZ394" s="54"/>
      <c r="DA394" s="54"/>
      <c r="DB394" s="54"/>
      <c r="DC394" s="54"/>
      <c r="DD394" s="54"/>
      <c r="DE394" s="54"/>
      <c r="DF394" s="54"/>
      <c r="DG394" s="54"/>
      <c r="DH394" s="54"/>
      <c r="DI394" s="54"/>
      <c r="DJ394" s="54"/>
      <c r="DK394" s="54"/>
      <c r="DL394" s="54"/>
      <c r="DM394" s="54"/>
      <c r="DN394" s="54"/>
      <c r="DO394" s="54"/>
      <c r="DP394" s="54"/>
      <c r="DQ394" s="54"/>
      <c r="DR394" s="54"/>
      <c r="DS394" s="54"/>
      <c r="DT394" s="54"/>
      <c r="DU394" s="54"/>
      <c r="DV394" s="54"/>
      <c r="DW394" s="54"/>
      <c r="DX394" s="54"/>
      <c r="DY394" s="54"/>
      <c r="DZ394" s="54"/>
      <c r="EA394" s="54"/>
      <c r="EB394" s="54"/>
      <c r="EC394" s="54"/>
      <c r="ED394" s="54"/>
      <c r="EE394" s="54"/>
      <c r="EF394" s="54"/>
      <c r="EG394" s="54"/>
      <c r="EH394" s="54"/>
      <c r="EI394" s="54"/>
      <c r="EJ394" s="54"/>
      <c r="EK394" s="54"/>
      <c r="EL394" s="54"/>
      <c r="EM394" s="54"/>
      <c r="EN394" s="54"/>
      <c r="EO394" s="54"/>
      <c r="EP394" s="54"/>
      <c r="EQ394" s="54"/>
      <c r="ER394" s="54"/>
      <c r="ES394" s="54"/>
      <c r="ET394" s="54"/>
      <c r="EU394" s="54"/>
      <c r="EV394" s="54"/>
      <c r="EW394" s="54"/>
      <c r="EX394" s="54"/>
      <c r="EY394" s="54"/>
      <c r="EZ394" s="54"/>
      <c r="FA394" s="54"/>
      <c r="FB394" s="54"/>
      <c r="FC394" s="54"/>
      <c r="FD394" s="54"/>
      <c r="FE394" s="54"/>
      <c r="FF394" s="54"/>
      <c r="FG394" s="54"/>
      <c r="FH394" s="54"/>
      <c r="FI394" s="54"/>
      <c r="FJ394" s="54"/>
      <c r="FK394" s="54"/>
      <c r="FL394" s="54"/>
      <c r="FM394" s="54"/>
      <c r="FN394" s="54"/>
      <c r="FO394" s="54"/>
      <c r="FP394" s="54"/>
      <c r="FQ394" s="54"/>
      <c r="FR394" s="54"/>
      <c r="FS394" s="54"/>
      <c r="FT394" s="54"/>
      <c r="FU394" s="54"/>
      <c r="FV394" s="54"/>
      <c r="FW394" s="54"/>
      <c r="FX394" s="54"/>
      <c r="FY394" s="54"/>
      <c r="FZ394" s="54"/>
      <c r="GA394" s="54"/>
      <c r="GB394" s="54"/>
      <c r="GC394" s="54"/>
      <c r="GD394" s="54"/>
      <c r="GE394" s="54"/>
      <c r="GF394" s="54"/>
      <c r="GG394" s="54"/>
      <c r="GH394" s="54"/>
      <c r="GI394" s="54"/>
      <c r="GJ394" s="54"/>
      <c r="GK394" s="54"/>
      <c r="GL394" s="54"/>
      <c r="GM394" s="54"/>
      <c r="GN394" s="54"/>
    </row>
    <row r="395" spans="1:196">
      <c r="A395" s="209"/>
      <c r="B395" s="209"/>
      <c r="C395" s="209"/>
      <c r="D395" s="209"/>
      <c r="E395" s="209"/>
      <c r="F395" s="209"/>
      <c r="G395" s="209"/>
      <c r="H395" s="61"/>
      <c r="I395" s="69"/>
      <c r="J395" s="69"/>
      <c r="K395" s="214"/>
      <c r="L395" s="214"/>
      <c r="M395" s="214"/>
      <c r="N395" s="54"/>
      <c r="O395" s="54"/>
      <c r="P395" s="54"/>
      <c r="Q395" s="54"/>
      <c r="R395" s="54"/>
      <c r="S395" s="54"/>
      <c r="T395" s="54"/>
      <c r="U395" s="54"/>
      <c r="V395" s="54"/>
      <c r="W395" s="54"/>
      <c r="X395" s="54"/>
      <c r="Y395" s="54"/>
      <c r="Z395" s="54"/>
      <c r="AA395" s="54"/>
      <c r="AB395" s="54"/>
      <c r="AC395" s="54"/>
      <c r="AD395" s="54"/>
      <c r="AE395" s="54"/>
      <c r="AF395" s="54"/>
      <c r="AG395" s="54"/>
      <c r="AH395" s="54"/>
      <c r="AI395" s="54"/>
      <c r="AJ395" s="54"/>
      <c r="AK395" s="54"/>
      <c r="AL395" s="54"/>
      <c r="AM395" s="54"/>
      <c r="AN395" s="54"/>
      <c r="AO395" s="54"/>
      <c r="AP395" s="54"/>
      <c r="AQ395" s="54"/>
      <c r="AR395" s="54"/>
      <c r="AS395" s="54"/>
      <c r="AT395" s="54"/>
      <c r="AU395" s="54"/>
      <c r="AV395" s="54"/>
      <c r="AW395" s="54"/>
      <c r="AX395" s="54"/>
      <c r="AY395" s="54"/>
      <c r="AZ395" s="54"/>
      <c r="BA395" s="54"/>
      <c r="BB395" s="54"/>
      <c r="BC395" s="54"/>
      <c r="BD395" s="54"/>
      <c r="BE395" s="54"/>
      <c r="BF395" s="54"/>
      <c r="BG395" s="54"/>
      <c r="BH395" s="54"/>
      <c r="BI395" s="54"/>
      <c r="BJ395" s="54"/>
      <c r="BK395" s="54"/>
      <c r="BL395" s="54"/>
      <c r="BM395" s="54"/>
      <c r="BN395" s="54"/>
      <c r="BO395" s="54"/>
      <c r="BP395" s="54"/>
      <c r="BQ395" s="54"/>
      <c r="BR395" s="54"/>
      <c r="BS395" s="54"/>
      <c r="BT395" s="54"/>
      <c r="BU395" s="54"/>
      <c r="BV395" s="54"/>
      <c r="BW395" s="54"/>
      <c r="BX395" s="54"/>
      <c r="BY395" s="54"/>
      <c r="BZ395" s="54"/>
      <c r="CA395" s="54"/>
      <c r="CB395" s="54"/>
      <c r="CC395" s="54"/>
      <c r="CD395" s="54"/>
      <c r="CE395" s="54"/>
      <c r="CF395" s="54"/>
      <c r="CG395" s="54"/>
      <c r="CH395" s="54"/>
      <c r="CI395" s="54"/>
      <c r="CJ395" s="54"/>
      <c r="CK395" s="54"/>
      <c r="CL395" s="54"/>
      <c r="CM395" s="54"/>
      <c r="CN395" s="54"/>
      <c r="CO395" s="54"/>
      <c r="CP395" s="54"/>
      <c r="CQ395" s="54"/>
      <c r="CR395" s="54"/>
      <c r="CS395" s="54"/>
      <c r="CT395" s="54"/>
      <c r="CU395" s="54"/>
      <c r="CV395" s="54"/>
      <c r="CW395" s="54"/>
      <c r="CX395" s="54"/>
      <c r="CY395" s="54"/>
      <c r="CZ395" s="54"/>
      <c r="DA395" s="54"/>
      <c r="DB395" s="54"/>
      <c r="DC395" s="54"/>
      <c r="DD395" s="54"/>
      <c r="DE395" s="54"/>
      <c r="DF395" s="54"/>
      <c r="DG395" s="54"/>
      <c r="DH395" s="54"/>
      <c r="DI395" s="54"/>
      <c r="DJ395" s="54"/>
      <c r="DK395" s="54"/>
      <c r="DL395" s="54"/>
      <c r="DM395" s="54"/>
      <c r="DN395" s="54"/>
      <c r="DO395" s="54"/>
      <c r="DP395" s="54"/>
      <c r="DQ395" s="54"/>
      <c r="DR395" s="54"/>
      <c r="DS395" s="54"/>
      <c r="DT395" s="54"/>
      <c r="DU395" s="54"/>
      <c r="DV395" s="54"/>
      <c r="DW395" s="54"/>
      <c r="DX395" s="54"/>
      <c r="DY395" s="54"/>
      <c r="DZ395" s="54"/>
      <c r="EA395" s="54"/>
      <c r="EB395" s="54"/>
      <c r="EC395" s="54"/>
      <c r="ED395" s="54"/>
      <c r="EE395" s="54"/>
      <c r="EF395" s="54"/>
      <c r="EG395" s="54"/>
      <c r="EH395" s="54"/>
      <c r="EI395" s="54"/>
      <c r="EJ395" s="54"/>
      <c r="EK395" s="54"/>
      <c r="EL395" s="54"/>
      <c r="EM395" s="54"/>
      <c r="EN395" s="54"/>
      <c r="EO395" s="54"/>
      <c r="EP395" s="54"/>
      <c r="EQ395" s="54"/>
      <c r="ER395" s="54"/>
      <c r="ES395" s="54"/>
      <c r="ET395" s="54"/>
      <c r="EU395" s="54"/>
      <c r="EV395" s="54"/>
      <c r="EW395" s="54"/>
      <c r="EX395" s="54"/>
      <c r="EY395" s="54"/>
      <c r="EZ395" s="54"/>
      <c r="FA395" s="54"/>
      <c r="FB395" s="54"/>
      <c r="FC395" s="54"/>
      <c r="FD395" s="54"/>
      <c r="FE395" s="54"/>
      <c r="FF395" s="54"/>
      <c r="FG395" s="54"/>
      <c r="FH395" s="54"/>
      <c r="FI395" s="54"/>
      <c r="FJ395" s="54"/>
      <c r="FK395" s="54"/>
      <c r="FL395" s="54"/>
      <c r="FM395" s="54"/>
      <c r="FN395" s="54"/>
      <c r="FO395" s="54"/>
      <c r="FP395" s="54"/>
      <c r="FQ395" s="54"/>
      <c r="FR395" s="54"/>
      <c r="FS395" s="54"/>
      <c r="FT395" s="54"/>
      <c r="FU395" s="54"/>
      <c r="FV395" s="54"/>
      <c r="FW395" s="54"/>
      <c r="FX395" s="54"/>
      <c r="FY395" s="54"/>
      <c r="FZ395" s="54"/>
      <c r="GA395" s="54"/>
      <c r="GB395" s="54"/>
      <c r="GC395" s="54"/>
      <c r="GD395" s="54"/>
      <c r="GE395" s="54"/>
      <c r="GF395" s="54"/>
      <c r="GG395" s="54"/>
      <c r="GH395" s="54"/>
      <c r="GI395" s="54"/>
      <c r="GJ395" s="54"/>
      <c r="GK395" s="54"/>
      <c r="GL395" s="54"/>
      <c r="GM395" s="54"/>
      <c r="GN395" s="54"/>
    </row>
    <row r="396" spans="1:196">
      <c r="A396" s="209"/>
      <c r="B396" s="209"/>
      <c r="C396" s="209"/>
      <c r="D396" s="209"/>
      <c r="E396" s="209"/>
      <c r="F396" s="209"/>
      <c r="G396" s="209"/>
      <c r="H396" s="61"/>
      <c r="I396" s="69"/>
      <c r="J396" s="69"/>
      <c r="K396" s="214"/>
      <c r="L396" s="214"/>
      <c r="M396" s="214"/>
      <c r="N396" s="54"/>
      <c r="O396" s="54"/>
      <c r="P396" s="54"/>
      <c r="Q396" s="54"/>
      <c r="R396" s="54"/>
      <c r="S396" s="54"/>
      <c r="T396" s="54"/>
      <c r="U396" s="54"/>
      <c r="V396" s="54"/>
      <c r="W396" s="54"/>
      <c r="X396" s="54"/>
      <c r="Y396" s="54"/>
      <c r="Z396" s="54"/>
      <c r="AA396" s="54"/>
      <c r="AB396" s="54"/>
      <c r="AC396" s="54"/>
      <c r="AD396" s="54"/>
      <c r="AE396" s="54"/>
      <c r="AF396" s="54"/>
      <c r="AG396" s="54"/>
      <c r="AH396" s="54"/>
      <c r="AI396" s="54"/>
      <c r="AJ396" s="54"/>
      <c r="AK396" s="54"/>
      <c r="AL396" s="54"/>
      <c r="AM396" s="54"/>
      <c r="AN396" s="54"/>
      <c r="AO396" s="54"/>
      <c r="AP396" s="54"/>
      <c r="AQ396" s="54"/>
      <c r="AR396" s="54"/>
      <c r="AS396" s="54"/>
      <c r="AT396" s="54"/>
      <c r="AU396" s="54"/>
      <c r="AV396" s="54"/>
      <c r="AW396" s="54"/>
      <c r="AX396" s="54"/>
      <c r="AY396" s="54"/>
      <c r="AZ396" s="54"/>
      <c r="BA396" s="54"/>
      <c r="BB396" s="54"/>
      <c r="BC396" s="54"/>
      <c r="BD396" s="54"/>
      <c r="BE396" s="54"/>
      <c r="BF396" s="54"/>
      <c r="BG396" s="54"/>
      <c r="BH396" s="54"/>
      <c r="BI396" s="54"/>
      <c r="BJ396" s="54"/>
      <c r="BK396" s="54"/>
      <c r="BL396" s="54"/>
      <c r="BM396" s="54"/>
      <c r="BN396" s="54"/>
      <c r="BO396" s="54"/>
      <c r="BP396" s="54"/>
      <c r="BQ396" s="54"/>
      <c r="BR396" s="54"/>
      <c r="BS396" s="54"/>
      <c r="BT396" s="54"/>
      <c r="BU396" s="54"/>
      <c r="BV396" s="54"/>
      <c r="BW396" s="54"/>
      <c r="BX396" s="54"/>
      <c r="BY396" s="54"/>
      <c r="BZ396" s="54"/>
      <c r="CA396" s="54"/>
      <c r="CB396" s="54"/>
      <c r="CC396" s="54"/>
      <c r="CD396" s="54"/>
      <c r="CE396" s="54"/>
      <c r="CF396" s="54"/>
      <c r="CG396" s="54"/>
      <c r="CH396" s="54"/>
      <c r="CI396" s="54"/>
      <c r="CJ396" s="54"/>
      <c r="CK396" s="54"/>
      <c r="CL396" s="54"/>
      <c r="CM396" s="54"/>
      <c r="CN396" s="54"/>
      <c r="CO396" s="54"/>
      <c r="CP396" s="54"/>
      <c r="CQ396" s="54"/>
      <c r="CR396" s="54"/>
      <c r="CS396" s="54"/>
      <c r="CT396" s="54"/>
      <c r="CU396" s="54"/>
      <c r="CV396" s="54"/>
      <c r="CW396" s="54"/>
      <c r="CX396" s="54"/>
      <c r="CY396" s="54"/>
      <c r="CZ396" s="54"/>
      <c r="DA396" s="54"/>
      <c r="DB396" s="54"/>
      <c r="DC396" s="54"/>
      <c r="DD396" s="54"/>
      <c r="DE396" s="54"/>
      <c r="DF396" s="54"/>
      <c r="DG396" s="54"/>
      <c r="DH396" s="54"/>
      <c r="DI396" s="54"/>
      <c r="DJ396" s="54"/>
      <c r="DK396" s="54"/>
      <c r="DL396" s="54"/>
      <c r="DM396" s="54"/>
      <c r="DN396" s="54"/>
      <c r="DO396" s="54"/>
      <c r="DP396" s="54"/>
      <c r="DQ396" s="54"/>
      <c r="DR396" s="54"/>
      <c r="DS396" s="54"/>
      <c r="DT396" s="54"/>
      <c r="DU396" s="54"/>
      <c r="DV396" s="54"/>
      <c r="DW396" s="54"/>
      <c r="DX396" s="54"/>
      <c r="DY396" s="54"/>
      <c r="DZ396" s="54"/>
      <c r="EA396" s="54"/>
      <c r="EB396" s="54"/>
      <c r="EC396" s="54"/>
      <c r="ED396" s="54"/>
      <c r="EE396" s="54"/>
      <c r="EF396" s="54"/>
      <c r="EG396" s="54"/>
      <c r="EH396" s="54"/>
      <c r="EI396" s="54"/>
      <c r="EJ396" s="54"/>
      <c r="EK396" s="54"/>
      <c r="EL396" s="54"/>
      <c r="EM396" s="54"/>
      <c r="EN396" s="54"/>
      <c r="EO396" s="54"/>
      <c r="EP396" s="54"/>
      <c r="EQ396" s="54"/>
      <c r="ER396" s="54"/>
      <c r="ES396" s="54"/>
      <c r="ET396" s="54"/>
      <c r="EU396" s="54"/>
      <c r="EV396" s="54"/>
      <c r="EW396" s="54"/>
      <c r="EX396" s="54"/>
      <c r="EY396" s="54"/>
      <c r="EZ396" s="54"/>
      <c r="FA396" s="54"/>
      <c r="FB396" s="54"/>
      <c r="FC396" s="54"/>
      <c r="FD396" s="54"/>
      <c r="FE396" s="54"/>
      <c r="FF396" s="54"/>
      <c r="FG396" s="54"/>
      <c r="FH396" s="54"/>
      <c r="FI396" s="54"/>
      <c r="FJ396" s="54"/>
      <c r="FK396" s="54"/>
      <c r="FL396" s="54"/>
      <c r="FM396" s="54"/>
      <c r="FN396" s="54"/>
      <c r="FO396" s="54"/>
      <c r="FP396" s="54"/>
      <c r="FQ396" s="54"/>
      <c r="FR396" s="54"/>
      <c r="FS396" s="54"/>
      <c r="FT396" s="54"/>
      <c r="FU396" s="54"/>
      <c r="FV396" s="54"/>
      <c r="FW396" s="54"/>
      <c r="FX396" s="54"/>
      <c r="FY396" s="54"/>
      <c r="FZ396" s="54"/>
      <c r="GA396" s="54"/>
      <c r="GB396" s="54"/>
      <c r="GC396" s="54"/>
      <c r="GD396" s="54"/>
      <c r="GE396" s="54"/>
      <c r="GF396" s="54"/>
      <c r="GG396" s="54"/>
      <c r="GH396" s="54"/>
      <c r="GI396" s="54"/>
      <c r="GJ396" s="54"/>
      <c r="GK396" s="54"/>
      <c r="GL396" s="54"/>
      <c r="GM396" s="54"/>
      <c r="GN396" s="54"/>
    </row>
    <row r="397" spans="1:196">
      <c r="A397" s="209"/>
      <c r="B397" s="209"/>
      <c r="C397" s="209"/>
      <c r="D397" s="209"/>
      <c r="E397" s="209"/>
      <c r="F397" s="209"/>
      <c r="G397" s="209"/>
      <c r="H397" s="61"/>
      <c r="I397" s="69"/>
      <c r="J397" s="69"/>
      <c r="K397" s="214"/>
      <c r="L397" s="214"/>
      <c r="M397" s="214"/>
      <c r="N397" s="54"/>
      <c r="O397" s="54"/>
      <c r="P397" s="54"/>
      <c r="Q397" s="54"/>
      <c r="R397" s="54"/>
      <c r="S397" s="54"/>
      <c r="T397" s="54"/>
      <c r="U397" s="54"/>
      <c r="V397" s="54"/>
      <c r="W397" s="54"/>
      <c r="X397" s="54"/>
      <c r="Y397" s="54"/>
      <c r="Z397" s="54"/>
      <c r="AA397" s="54"/>
      <c r="AB397" s="54"/>
      <c r="AC397" s="54"/>
      <c r="AD397" s="54"/>
      <c r="AE397" s="54"/>
      <c r="AF397" s="54"/>
      <c r="AG397" s="54"/>
      <c r="AH397" s="54"/>
      <c r="AI397" s="54"/>
      <c r="AJ397" s="54"/>
      <c r="AK397" s="54"/>
      <c r="AL397" s="54"/>
      <c r="AM397" s="54"/>
      <c r="AN397" s="54"/>
      <c r="AO397" s="54"/>
      <c r="AP397" s="54"/>
      <c r="AQ397" s="54"/>
      <c r="AR397" s="54"/>
      <c r="AS397" s="54"/>
      <c r="AT397" s="54"/>
      <c r="AU397" s="54"/>
      <c r="AV397" s="54"/>
      <c r="AW397" s="54"/>
      <c r="AX397" s="54"/>
      <c r="AY397" s="54"/>
      <c r="AZ397" s="54"/>
      <c r="BA397" s="54"/>
      <c r="BB397" s="54"/>
      <c r="BC397" s="54"/>
      <c r="BD397" s="54"/>
      <c r="BE397" s="54"/>
      <c r="BF397" s="54"/>
      <c r="BG397" s="54"/>
      <c r="BH397" s="54"/>
      <c r="BI397" s="54"/>
      <c r="BJ397" s="54"/>
      <c r="BK397" s="54"/>
      <c r="BL397" s="54"/>
      <c r="BM397" s="54"/>
      <c r="BN397" s="54"/>
      <c r="BO397" s="54"/>
      <c r="BP397" s="54"/>
      <c r="BQ397" s="54"/>
      <c r="BR397" s="54"/>
      <c r="BS397" s="54"/>
      <c r="BT397" s="54"/>
      <c r="BU397" s="54"/>
      <c r="BV397" s="54"/>
      <c r="BW397" s="54"/>
      <c r="BX397" s="54"/>
      <c r="BY397" s="54"/>
      <c r="BZ397" s="54"/>
      <c r="CA397" s="54"/>
      <c r="CB397" s="54"/>
      <c r="CC397" s="54"/>
      <c r="CD397" s="54"/>
      <c r="CE397" s="54"/>
      <c r="CF397" s="54"/>
      <c r="CG397" s="54"/>
      <c r="CH397" s="54"/>
      <c r="CI397" s="54"/>
      <c r="CJ397" s="54"/>
      <c r="CK397" s="54"/>
      <c r="CL397" s="54"/>
      <c r="CM397" s="54"/>
      <c r="CN397" s="54"/>
      <c r="CO397" s="54"/>
      <c r="CP397" s="54"/>
      <c r="CQ397" s="54"/>
      <c r="CR397" s="54"/>
      <c r="CS397" s="54"/>
      <c r="CT397" s="54"/>
      <c r="CU397" s="54"/>
      <c r="CV397" s="54"/>
      <c r="CW397" s="54"/>
      <c r="CX397" s="54"/>
      <c r="CY397" s="54"/>
      <c r="CZ397" s="54"/>
      <c r="DA397" s="54"/>
      <c r="DB397" s="54"/>
      <c r="DC397" s="54"/>
      <c r="DD397" s="54"/>
      <c r="DE397" s="54"/>
      <c r="DF397" s="54"/>
      <c r="DG397" s="54"/>
      <c r="DH397" s="54"/>
      <c r="DI397" s="54"/>
      <c r="DJ397" s="54"/>
      <c r="DK397" s="54"/>
      <c r="DL397" s="54"/>
      <c r="DM397" s="54"/>
      <c r="DN397" s="54"/>
      <c r="DO397" s="54"/>
      <c r="DP397" s="54"/>
      <c r="DQ397" s="54"/>
      <c r="DR397" s="54"/>
      <c r="DS397" s="54"/>
      <c r="DT397" s="54"/>
      <c r="DU397" s="54"/>
      <c r="DV397" s="54"/>
      <c r="DW397" s="54"/>
      <c r="DX397" s="54"/>
      <c r="DY397" s="54"/>
      <c r="DZ397" s="54"/>
      <c r="EA397" s="54"/>
      <c r="EB397" s="54"/>
      <c r="EC397" s="54"/>
      <c r="ED397" s="54"/>
      <c r="EE397" s="54"/>
      <c r="EF397" s="54"/>
      <c r="EG397" s="54"/>
      <c r="EH397" s="54"/>
      <c r="EI397" s="54"/>
      <c r="EJ397" s="54"/>
      <c r="EK397" s="54"/>
      <c r="EL397" s="54"/>
      <c r="EM397" s="54"/>
      <c r="EN397" s="54"/>
      <c r="EO397" s="54"/>
      <c r="EP397" s="54"/>
      <c r="EQ397" s="54"/>
      <c r="ER397" s="54"/>
      <c r="ES397" s="54"/>
      <c r="ET397" s="54"/>
      <c r="EU397" s="54"/>
      <c r="EV397" s="54"/>
      <c r="EW397" s="54"/>
      <c r="EX397" s="54"/>
      <c r="EY397" s="54"/>
      <c r="EZ397" s="54"/>
      <c r="FA397" s="54"/>
      <c r="FB397" s="54"/>
      <c r="FC397" s="54"/>
      <c r="FD397" s="54"/>
      <c r="FE397" s="54"/>
      <c r="FF397" s="54"/>
      <c r="FG397" s="54"/>
      <c r="FH397" s="54"/>
      <c r="FI397" s="54"/>
      <c r="FJ397" s="54"/>
      <c r="FK397" s="54"/>
      <c r="FL397" s="54"/>
      <c r="FM397" s="54"/>
      <c r="FN397" s="54"/>
      <c r="FO397" s="54"/>
      <c r="FP397" s="54"/>
      <c r="FQ397" s="54"/>
      <c r="FR397" s="54"/>
      <c r="FS397" s="54"/>
      <c r="FT397" s="54"/>
      <c r="FU397" s="54"/>
      <c r="FV397" s="54"/>
      <c r="FW397" s="54"/>
      <c r="FX397" s="54"/>
      <c r="FY397" s="54"/>
      <c r="FZ397" s="54"/>
      <c r="GA397" s="54"/>
      <c r="GB397" s="54"/>
      <c r="GC397" s="54"/>
      <c r="GD397" s="54"/>
      <c r="GE397" s="54"/>
      <c r="GF397" s="54"/>
      <c r="GG397" s="54"/>
      <c r="GH397" s="54"/>
      <c r="GI397" s="54"/>
      <c r="GJ397" s="54"/>
      <c r="GK397" s="54"/>
      <c r="GL397" s="54"/>
      <c r="GM397" s="54"/>
      <c r="GN397" s="54"/>
    </row>
    <row r="398" spans="1:196">
      <c r="A398" s="209"/>
      <c r="B398" s="209"/>
      <c r="C398" s="209"/>
      <c r="D398" s="209"/>
      <c r="E398" s="209"/>
      <c r="F398" s="209"/>
      <c r="G398" s="209"/>
      <c r="H398" s="61"/>
      <c r="I398" s="69"/>
      <c r="J398" s="69"/>
      <c r="K398" s="214"/>
      <c r="L398" s="214"/>
      <c r="M398" s="214"/>
      <c r="N398" s="54"/>
      <c r="O398" s="54"/>
      <c r="P398" s="54"/>
      <c r="Q398" s="54"/>
      <c r="R398" s="54"/>
      <c r="S398" s="54"/>
      <c r="T398" s="54"/>
      <c r="U398" s="54"/>
      <c r="V398" s="54"/>
      <c r="W398" s="54"/>
      <c r="X398" s="54"/>
      <c r="Y398" s="54"/>
      <c r="Z398" s="54"/>
      <c r="AA398" s="54"/>
      <c r="AB398" s="54"/>
      <c r="AC398" s="54"/>
      <c r="AD398" s="54"/>
      <c r="AE398" s="54"/>
      <c r="AF398" s="54"/>
      <c r="AG398" s="54"/>
      <c r="AH398" s="54"/>
      <c r="AI398" s="54"/>
      <c r="AJ398" s="54"/>
      <c r="AK398" s="54"/>
      <c r="AL398" s="54"/>
      <c r="AM398" s="54"/>
      <c r="AN398" s="54"/>
      <c r="AO398" s="54"/>
      <c r="AP398" s="54"/>
      <c r="AQ398" s="54"/>
      <c r="AR398" s="54"/>
      <c r="AS398" s="54"/>
      <c r="AT398" s="54"/>
      <c r="AU398" s="54"/>
      <c r="AV398" s="54"/>
      <c r="AW398" s="54"/>
      <c r="AX398" s="54"/>
      <c r="AY398" s="54"/>
      <c r="AZ398" s="54"/>
      <c r="BA398" s="54"/>
      <c r="BB398" s="54"/>
      <c r="BC398" s="54"/>
      <c r="BD398" s="54"/>
      <c r="BE398" s="54"/>
      <c r="BF398" s="54"/>
      <c r="BG398" s="54"/>
      <c r="BH398" s="54"/>
      <c r="BI398" s="54"/>
      <c r="BJ398" s="54"/>
      <c r="BK398" s="54"/>
      <c r="BL398" s="54"/>
      <c r="BM398" s="54"/>
      <c r="BN398" s="54"/>
      <c r="BO398" s="54"/>
      <c r="BP398" s="54"/>
      <c r="BQ398" s="54"/>
      <c r="BR398" s="54"/>
      <c r="BS398" s="54"/>
      <c r="BT398" s="54"/>
      <c r="BU398" s="54"/>
      <c r="BV398" s="54"/>
      <c r="BW398" s="54"/>
      <c r="BX398" s="54"/>
      <c r="BY398" s="54"/>
      <c r="BZ398" s="54"/>
      <c r="CA398" s="54"/>
      <c r="CB398" s="54"/>
      <c r="CC398" s="54"/>
      <c r="CD398" s="54"/>
      <c r="CE398" s="54"/>
      <c r="CF398" s="54"/>
      <c r="CG398" s="54"/>
      <c r="CH398" s="54"/>
      <c r="CI398" s="54"/>
      <c r="CJ398" s="54"/>
      <c r="CK398" s="54"/>
      <c r="CL398" s="54"/>
      <c r="CM398" s="54"/>
      <c r="CN398" s="54"/>
      <c r="CO398" s="54"/>
      <c r="CP398" s="54"/>
      <c r="CQ398" s="54"/>
      <c r="CR398" s="54"/>
      <c r="CS398" s="54"/>
      <c r="CT398" s="54"/>
      <c r="CU398" s="54"/>
      <c r="CV398" s="54"/>
      <c r="CW398" s="54"/>
      <c r="CX398" s="54"/>
      <c r="CY398" s="54"/>
      <c r="CZ398" s="54"/>
      <c r="DA398" s="54"/>
      <c r="DB398" s="54"/>
      <c r="DC398" s="54"/>
      <c r="DD398" s="54"/>
      <c r="DE398" s="54"/>
      <c r="DF398" s="54"/>
      <c r="DG398" s="54"/>
      <c r="DH398" s="54"/>
      <c r="DI398" s="54"/>
      <c r="DJ398" s="54"/>
      <c r="DK398" s="54"/>
      <c r="DL398" s="54"/>
      <c r="DM398" s="54"/>
      <c r="DN398" s="54"/>
      <c r="DO398" s="54"/>
      <c r="DP398" s="54"/>
      <c r="DQ398" s="54"/>
      <c r="DR398" s="54"/>
      <c r="DS398" s="54"/>
      <c r="DT398" s="54"/>
      <c r="DU398" s="54"/>
      <c r="DV398" s="54"/>
      <c r="DW398" s="54"/>
      <c r="DX398" s="54"/>
      <c r="DY398" s="54"/>
      <c r="DZ398" s="54"/>
      <c r="EA398" s="54"/>
      <c r="EB398" s="54"/>
      <c r="EC398" s="54"/>
      <c r="ED398" s="54"/>
      <c r="EE398" s="54"/>
      <c r="EF398" s="54"/>
      <c r="EG398" s="54"/>
      <c r="EH398" s="54"/>
      <c r="EI398" s="54"/>
      <c r="EJ398" s="54"/>
      <c r="EK398" s="54"/>
      <c r="EL398" s="54"/>
      <c r="EM398" s="54"/>
      <c r="EN398" s="54"/>
      <c r="EO398" s="54"/>
      <c r="EP398" s="54"/>
      <c r="EQ398" s="54"/>
      <c r="ER398" s="54"/>
      <c r="ES398" s="54"/>
      <c r="ET398" s="54"/>
      <c r="EU398" s="54"/>
      <c r="EV398" s="54"/>
      <c r="EW398" s="54"/>
      <c r="EX398" s="54"/>
      <c r="EY398" s="54"/>
      <c r="EZ398" s="54"/>
      <c r="FA398" s="54"/>
      <c r="FB398" s="54"/>
      <c r="FC398" s="54"/>
      <c r="FD398" s="54"/>
      <c r="FE398" s="54"/>
      <c r="FF398" s="54"/>
      <c r="FG398" s="54"/>
      <c r="FH398" s="54"/>
      <c r="FI398" s="54"/>
      <c r="FJ398" s="54"/>
      <c r="FK398" s="54"/>
      <c r="FL398" s="54"/>
      <c r="FM398" s="54"/>
      <c r="FN398" s="54"/>
      <c r="FO398" s="54"/>
      <c r="FP398" s="54"/>
      <c r="FQ398" s="54"/>
      <c r="FR398" s="54"/>
      <c r="FS398" s="54"/>
      <c r="FT398" s="54"/>
      <c r="FU398" s="54"/>
      <c r="FV398" s="54"/>
      <c r="FW398" s="54"/>
      <c r="FX398" s="54"/>
      <c r="FY398" s="54"/>
      <c r="FZ398" s="54"/>
      <c r="GA398" s="54"/>
      <c r="GB398" s="54"/>
      <c r="GC398" s="54"/>
      <c r="GD398" s="54"/>
      <c r="GE398" s="54"/>
      <c r="GF398" s="54"/>
      <c r="GG398" s="54"/>
      <c r="GH398" s="54"/>
      <c r="GI398" s="54"/>
      <c r="GJ398" s="54"/>
      <c r="GK398" s="54"/>
      <c r="GL398" s="54"/>
      <c r="GM398" s="54"/>
      <c r="GN398" s="54"/>
    </row>
    <row r="399" spans="1:196">
      <c r="A399" s="209"/>
      <c r="B399" s="209"/>
      <c r="C399" s="209"/>
      <c r="D399" s="209"/>
      <c r="E399" s="209"/>
      <c r="F399" s="209"/>
      <c r="G399" s="209"/>
      <c r="H399" s="61"/>
      <c r="I399" s="69"/>
      <c r="J399" s="69"/>
      <c r="K399" s="214"/>
      <c r="L399" s="214"/>
      <c r="M399" s="214"/>
      <c r="N399" s="54"/>
      <c r="O399" s="54"/>
      <c r="P399" s="54"/>
      <c r="Q399" s="54"/>
      <c r="R399" s="54"/>
      <c r="S399" s="54"/>
      <c r="T399" s="54"/>
      <c r="U399" s="54"/>
      <c r="V399" s="54"/>
      <c r="W399" s="54"/>
      <c r="X399" s="54"/>
      <c r="Y399" s="54"/>
      <c r="Z399" s="54"/>
      <c r="AA399" s="54"/>
      <c r="AB399" s="54"/>
      <c r="AC399" s="54"/>
      <c r="AD399" s="54"/>
      <c r="AE399" s="54"/>
      <c r="AF399" s="54"/>
      <c r="AG399" s="54"/>
      <c r="AH399" s="54"/>
      <c r="AI399" s="54"/>
      <c r="AJ399" s="54"/>
      <c r="AK399" s="54"/>
      <c r="AL399" s="54"/>
      <c r="AM399" s="54"/>
      <c r="AN399" s="54"/>
      <c r="AO399" s="54"/>
      <c r="AP399" s="54"/>
      <c r="AQ399" s="54"/>
      <c r="AR399" s="54"/>
      <c r="AS399" s="54"/>
      <c r="AT399" s="54"/>
      <c r="AU399" s="54"/>
      <c r="AV399" s="54"/>
      <c r="AW399" s="54"/>
      <c r="AX399" s="54"/>
      <c r="AY399" s="54"/>
      <c r="AZ399" s="54"/>
      <c r="BA399" s="54"/>
      <c r="BB399" s="54"/>
      <c r="BC399" s="54"/>
      <c r="BD399" s="54"/>
      <c r="BE399" s="54"/>
      <c r="BF399" s="54"/>
      <c r="BG399" s="54"/>
      <c r="BH399" s="54"/>
      <c r="BI399" s="54"/>
      <c r="BJ399" s="54"/>
      <c r="BK399" s="54"/>
      <c r="BL399" s="54"/>
      <c r="BM399" s="54"/>
      <c r="BN399" s="54"/>
      <c r="BO399" s="54"/>
      <c r="BP399" s="54"/>
      <c r="BQ399" s="54"/>
      <c r="BR399" s="54"/>
      <c r="BS399" s="54"/>
      <c r="BT399" s="54"/>
      <c r="BU399" s="54"/>
      <c r="BV399" s="54"/>
      <c r="BW399" s="54"/>
      <c r="BX399" s="54"/>
      <c r="BY399" s="54"/>
      <c r="BZ399" s="54"/>
      <c r="CA399" s="54"/>
      <c r="CB399" s="54"/>
      <c r="CC399" s="54"/>
      <c r="CD399" s="54"/>
      <c r="CE399" s="54"/>
      <c r="CF399" s="54"/>
      <c r="CG399" s="54"/>
      <c r="CH399" s="54"/>
      <c r="CI399" s="54"/>
      <c r="CJ399" s="54"/>
      <c r="CK399" s="54"/>
      <c r="CL399" s="54"/>
      <c r="CM399" s="54"/>
      <c r="CN399" s="54"/>
      <c r="CO399" s="54"/>
      <c r="CP399" s="54"/>
      <c r="CQ399" s="54"/>
      <c r="CR399" s="54"/>
      <c r="CS399" s="54"/>
      <c r="CT399" s="54"/>
      <c r="CU399" s="54"/>
      <c r="CV399" s="54"/>
      <c r="CW399" s="54"/>
      <c r="CX399" s="54"/>
      <c r="CY399" s="54"/>
      <c r="CZ399" s="54"/>
      <c r="DA399" s="54"/>
      <c r="DB399" s="54"/>
      <c r="DC399" s="54"/>
      <c r="DD399" s="54"/>
      <c r="DE399" s="54"/>
      <c r="DF399" s="54"/>
      <c r="DG399" s="54"/>
      <c r="DH399" s="54"/>
      <c r="DI399" s="54"/>
      <c r="DJ399" s="54"/>
      <c r="DK399" s="54"/>
      <c r="DL399" s="54"/>
      <c r="DM399" s="54"/>
      <c r="DN399" s="54"/>
      <c r="DO399" s="54"/>
      <c r="DP399" s="54"/>
      <c r="DQ399" s="54"/>
      <c r="DR399" s="54"/>
      <c r="DS399" s="54"/>
      <c r="DT399" s="54"/>
      <c r="DU399" s="54"/>
      <c r="DV399" s="54"/>
      <c r="DW399" s="54"/>
      <c r="DX399" s="54"/>
      <c r="DY399" s="54"/>
      <c r="DZ399" s="54"/>
      <c r="EA399" s="54"/>
      <c r="EB399" s="54"/>
      <c r="EC399" s="54"/>
      <c r="ED399" s="54"/>
      <c r="EE399" s="54"/>
      <c r="EF399" s="54"/>
      <c r="EG399" s="54"/>
      <c r="EH399" s="54"/>
      <c r="EI399" s="54"/>
      <c r="EJ399" s="54"/>
      <c r="EK399" s="54"/>
      <c r="EL399" s="54"/>
      <c r="EM399" s="54"/>
      <c r="EN399" s="54"/>
      <c r="EO399" s="54"/>
      <c r="EP399" s="54"/>
      <c r="EQ399" s="54"/>
      <c r="ER399" s="54"/>
      <c r="ES399" s="54"/>
      <c r="ET399" s="54"/>
      <c r="EU399" s="54"/>
      <c r="EV399" s="54"/>
      <c r="EW399" s="54"/>
      <c r="EX399" s="54"/>
      <c r="EY399" s="54"/>
      <c r="EZ399" s="54"/>
      <c r="FA399" s="54"/>
      <c r="FB399" s="54"/>
      <c r="FC399" s="54"/>
      <c r="FD399" s="54"/>
      <c r="FE399" s="54"/>
      <c r="FF399" s="54"/>
      <c r="FG399" s="54"/>
      <c r="FH399" s="54"/>
      <c r="FI399" s="54"/>
      <c r="FJ399" s="54"/>
      <c r="FK399" s="54"/>
      <c r="FL399" s="54"/>
      <c r="FM399" s="54"/>
      <c r="FN399" s="54"/>
      <c r="FO399" s="54"/>
      <c r="FP399" s="54"/>
      <c r="FQ399" s="54"/>
      <c r="FR399" s="54"/>
      <c r="FS399" s="54"/>
      <c r="FT399" s="54"/>
      <c r="FU399" s="54"/>
      <c r="FV399" s="54"/>
      <c r="FW399" s="54"/>
      <c r="FX399" s="54"/>
      <c r="FY399" s="54"/>
      <c r="FZ399" s="54"/>
      <c r="GA399" s="54"/>
      <c r="GB399" s="54"/>
      <c r="GC399" s="54"/>
      <c r="GD399" s="54"/>
      <c r="GE399" s="54"/>
      <c r="GF399" s="54"/>
      <c r="GG399" s="54"/>
      <c r="GH399" s="54"/>
      <c r="GI399" s="54"/>
      <c r="GJ399" s="54"/>
      <c r="GK399" s="54"/>
      <c r="GL399" s="54"/>
      <c r="GM399" s="54"/>
      <c r="GN399" s="54"/>
    </row>
    <row r="400" spans="1:196">
      <c r="A400" s="209"/>
      <c r="B400" s="209"/>
      <c r="C400" s="209"/>
      <c r="D400" s="209"/>
      <c r="E400" s="209"/>
      <c r="F400" s="209"/>
      <c r="G400" s="209"/>
      <c r="H400" s="61"/>
      <c r="I400" s="69"/>
      <c r="J400" s="69"/>
      <c r="K400" s="214"/>
      <c r="L400" s="214"/>
      <c r="M400" s="214"/>
      <c r="N400" s="54"/>
      <c r="O400" s="54"/>
      <c r="P400" s="54"/>
      <c r="Q400" s="54"/>
      <c r="R400" s="54"/>
      <c r="S400" s="54"/>
      <c r="T400" s="54"/>
      <c r="U400" s="54"/>
      <c r="V400" s="54"/>
      <c r="W400" s="54"/>
      <c r="X400" s="54"/>
      <c r="Y400" s="54"/>
      <c r="Z400" s="54"/>
      <c r="AA400" s="54"/>
      <c r="AB400" s="54"/>
      <c r="AC400" s="54"/>
      <c r="AD400" s="54"/>
      <c r="AE400" s="54"/>
      <c r="AF400" s="54"/>
      <c r="AG400" s="54"/>
      <c r="AH400" s="54"/>
      <c r="AI400" s="54"/>
      <c r="AJ400" s="54"/>
      <c r="AK400" s="54"/>
      <c r="AL400" s="54"/>
      <c r="AM400" s="54"/>
      <c r="AN400" s="54"/>
      <c r="AO400" s="54"/>
      <c r="AP400" s="54"/>
      <c r="AQ400" s="54"/>
      <c r="AR400" s="54"/>
      <c r="AS400" s="54"/>
      <c r="AT400" s="54"/>
      <c r="AU400" s="54"/>
      <c r="AV400" s="54"/>
      <c r="AW400" s="54"/>
      <c r="AX400" s="54"/>
      <c r="AY400" s="54"/>
      <c r="AZ400" s="54"/>
      <c r="BA400" s="54"/>
      <c r="BB400" s="54"/>
      <c r="BC400" s="54"/>
      <c r="BD400" s="54"/>
      <c r="BE400" s="54"/>
      <c r="BF400" s="54"/>
      <c r="BG400" s="54"/>
      <c r="BH400" s="54"/>
      <c r="BI400" s="54"/>
      <c r="BJ400" s="54"/>
      <c r="BK400" s="54"/>
      <c r="BL400" s="54"/>
      <c r="BM400" s="54"/>
      <c r="BN400" s="54"/>
      <c r="BO400" s="54"/>
      <c r="BP400" s="54"/>
      <c r="BQ400" s="54"/>
      <c r="BR400" s="54"/>
      <c r="BS400" s="54"/>
      <c r="BT400" s="54"/>
      <c r="BU400" s="54"/>
      <c r="BV400" s="54"/>
      <c r="BW400" s="54"/>
      <c r="BX400" s="54"/>
      <c r="BY400" s="54"/>
      <c r="BZ400" s="54"/>
      <c r="CA400" s="54"/>
      <c r="CB400" s="54"/>
      <c r="CC400" s="54"/>
      <c r="CD400" s="54"/>
      <c r="CE400" s="54"/>
      <c r="CF400" s="54"/>
      <c r="CG400" s="54"/>
      <c r="CH400" s="54"/>
      <c r="CI400" s="54"/>
      <c r="CJ400" s="54"/>
      <c r="CK400" s="54"/>
      <c r="CL400" s="54"/>
      <c r="CM400" s="54"/>
      <c r="CN400" s="54"/>
      <c r="CO400" s="54"/>
      <c r="CP400" s="54"/>
      <c r="CQ400" s="54"/>
      <c r="CR400" s="54"/>
      <c r="CS400" s="54"/>
      <c r="CT400" s="54"/>
      <c r="CU400" s="54"/>
      <c r="CV400" s="54"/>
      <c r="CW400" s="54"/>
      <c r="CX400" s="54"/>
      <c r="CY400" s="54"/>
      <c r="CZ400" s="54"/>
      <c r="DA400" s="54"/>
      <c r="DB400" s="54"/>
      <c r="DC400" s="54"/>
      <c r="DD400" s="54"/>
      <c r="DE400" s="54"/>
      <c r="DF400" s="54"/>
      <c r="DG400" s="54"/>
      <c r="DH400" s="54"/>
      <c r="DI400" s="54"/>
      <c r="DJ400" s="54"/>
      <c r="DK400" s="54"/>
      <c r="DL400" s="54"/>
      <c r="DM400" s="54"/>
      <c r="DN400" s="54"/>
      <c r="DO400" s="54"/>
      <c r="DP400" s="54"/>
      <c r="DQ400" s="54"/>
      <c r="DR400" s="54"/>
      <c r="DS400" s="54"/>
      <c r="DT400" s="54"/>
      <c r="DU400" s="54"/>
      <c r="DV400" s="54"/>
      <c r="DW400" s="54"/>
      <c r="DX400" s="54"/>
      <c r="DY400" s="54"/>
      <c r="DZ400" s="54"/>
      <c r="EA400" s="54"/>
      <c r="EB400" s="54"/>
      <c r="EC400" s="54"/>
      <c r="ED400" s="54"/>
      <c r="EE400" s="54"/>
      <c r="EF400" s="54"/>
      <c r="EG400" s="54"/>
      <c r="EH400" s="54"/>
      <c r="EI400" s="54"/>
      <c r="EJ400" s="54"/>
      <c r="EK400" s="54"/>
      <c r="EL400" s="54"/>
      <c r="EM400" s="54"/>
      <c r="EN400" s="54"/>
      <c r="EO400" s="54"/>
      <c r="EP400" s="54"/>
      <c r="EQ400" s="54"/>
      <c r="ER400" s="54"/>
      <c r="ES400" s="54"/>
      <c r="ET400" s="54"/>
      <c r="EU400" s="54"/>
      <c r="EV400" s="54"/>
      <c r="EW400" s="54"/>
      <c r="EX400" s="54"/>
      <c r="EY400" s="54"/>
      <c r="EZ400" s="54"/>
      <c r="FA400" s="54"/>
      <c r="FB400" s="54"/>
      <c r="FC400" s="54"/>
      <c r="FD400" s="54"/>
      <c r="FE400" s="54"/>
      <c r="FF400" s="54"/>
      <c r="FG400" s="54"/>
      <c r="FH400" s="54"/>
      <c r="FI400" s="54"/>
      <c r="FJ400" s="54"/>
      <c r="FK400" s="54"/>
      <c r="FL400" s="54"/>
      <c r="FM400" s="54"/>
      <c r="FN400" s="54"/>
      <c r="FO400" s="54"/>
      <c r="FP400" s="54"/>
      <c r="FQ400" s="54"/>
      <c r="FR400" s="54"/>
      <c r="FS400" s="54"/>
      <c r="FT400" s="54"/>
      <c r="FU400" s="54"/>
      <c r="FV400" s="54"/>
      <c r="FW400" s="54"/>
      <c r="FX400" s="54"/>
      <c r="FY400" s="54"/>
      <c r="FZ400" s="54"/>
      <c r="GA400" s="54"/>
      <c r="GB400" s="54"/>
      <c r="GC400" s="54"/>
      <c r="GD400" s="54"/>
      <c r="GE400" s="54"/>
      <c r="GF400" s="54"/>
      <c r="GG400" s="54"/>
      <c r="GH400" s="54"/>
      <c r="GI400" s="54"/>
      <c r="GJ400" s="54"/>
      <c r="GK400" s="54"/>
      <c r="GL400" s="54"/>
      <c r="GM400" s="54"/>
      <c r="GN400" s="54"/>
    </row>
    <row r="401" spans="1:196">
      <c r="A401" s="209"/>
      <c r="B401" s="209"/>
      <c r="C401" s="209"/>
      <c r="D401" s="209"/>
      <c r="E401" s="209"/>
      <c r="F401" s="209"/>
      <c r="G401" s="209"/>
      <c r="H401" s="61"/>
      <c r="I401" s="69"/>
      <c r="J401" s="69"/>
      <c r="K401" s="214"/>
      <c r="L401" s="214"/>
      <c r="M401" s="214"/>
      <c r="N401" s="54"/>
      <c r="O401" s="54"/>
      <c r="P401" s="54"/>
      <c r="Q401" s="54"/>
      <c r="R401" s="54"/>
      <c r="S401" s="54"/>
      <c r="T401" s="54"/>
      <c r="U401" s="54"/>
      <c r="V401" s="54"/>
      <c r="W401" s="54"/>
      <c r="X401" s="54"/>
      <c r="Y401" s="54"/>
      <c r="Z401" s="54"/>
      <c r="AA401" s="54"/>
      <c r="AB401" s="54"/>
      <c r="AC401" s="54"/>
      <c r="AD401" s="54"/>
      <c r="AE401" s="54"/>
      <c r="AF401" s="54"/>
      <c r="AG401" s="54"/>
      <c r="AH401" s="54"/>
      <c r="AI401" s="54"/>
      <c r="AJ401" s="54"/>
      <c r="AK401" s="54"/>
      <c r="AL401" s="54"/>
      <c r="AM401" s="54"/>
      <c r="AN401" s="54"/>
      <c r="AO401" s="54"/>
      <c r="AP401" s="54"/>
      <c r="AQ401" s="54"/>
      <c r="AR401" s="54"/>
      <c r="AS401" s="54"/>
      <c r="AT401" s="54"/>
      <c r="AU401" s="54"/>
      <c r="AV401" s="54"/>
      <c r="AW401" s="54"/>
      <c r="AX401" s="54"/>
      <c r="AY401" s="54"/>
      <c r="AZ401" s="54"/>
      <c r="BA401" s="54"/>
      <c r="BB401" s="54"/>
      <c r="BC401" s="54"/>
      <c r="BD401" s="54"/>
      <c r="BE401" s="54"/>
      <c r="BF401" s="54"/>
      <c r="BG401" s="54"/>
      <c r="BH401" s="54"/>
      <c r="BI401" s="54"/>
      <c r="BJ401" s="54"/>
      <c r="BK401" s="54"/>
      <c r="BL401" s="54"/>
      <c r="BM401" s="54"/>
      <c r="BN401" s="54"/>
      <c r="BO401" s="54"/>
      <c r="BP401" s="54"/>
      <c r="BQ401" s="54"/>
      <c r="BR401" s="54"/>
      <c r="BS401" s="54"/>
      <c r="BT401" s="54"/>
      <c r="BU401" s="54"/>
      <c r="BV401" s="54"/>
      <c r="BW401" s="54"/>
      <c r="BX401" s="54"/>
      <c r="BY401" s="54"/>
      <c r="BZ401" s="54"/>
      <c r="CA401" s="54"/>
      <c r="CB401" s="54"/>
      <c r="CC401" s="54"/>
      <c r="CD401" s="54"/>
      <c r="CE401" s="54"/>
      <c r="CF401" s="54"/>
      <c r="CG401" s="54"/>
      <c r="CH401" s="54"/>
      <c r="CI401" s="54"/>
      <c r="CJ401" s="54"/>
      <c r="CK401" s="54"/>
      <c r="CL401" s="54"/>
      <c r="CM401" s="54"/>
      <c r="CN401" s="54"/>
      <c r="CO401" s="54"/>
      <c r="CP401" s="54"/>
      <c r="CQ401" s="54"/>
      <c r="CR401" s="54"/>
      <c r="CS401" s="54"/>
      <c r="CT401" s="54"/>
      <c r="CU401" s="54"/>
      <c r="CV401" s="54"/>
      <c r="CW401" s="54"/>
      <c r="CX401" s="54"/>
      <c r="CY401" s="54"/>
      <c r="CZ401" s="54"/>
      <c r="DA401" s="54"/>
      <c r="DB401" s="54"/>
      <c r="DC401" s="54"/>
      <c r="DD401" s="54"/>
      <c r="DE401" s="54"/>
      <c r="DF401" s="54"/>
      <c r="DG401" s="54"/>
      <c r="DH401" s="54"/>
      <c r="DI401" s="54"/>
      <c r="DJ401" s="54"/>
      <c r="DK401" s="54"/>
      <c r="DL401" s="54"/>
      <c r="DM401" s="54"/>
      <c r="DN401" s="54"/>
      <c r="DO401" s="54"/>
      <c r="DP401" s="54"/>
      <c r="DQ401" s="54"/>
      <c r="DR401" s="54"/>
      <c r="DS401" s="54"/>
      <c r="DT401" s="54"/>
      <c r="DU401" s="54"/>
      <c r="DV401" s="54"/>
      <c r="DW401" s="54"/>
      <c r="DX401" s="54"/>
      <c r="DY401" s="54"/>
      <c r="DZ401" s="54"/>
      <c r="EA401" s="54"/>
      <c r="EB401" s="54"/>
      <c r="EC401" s="54"/>
      <c r="ED401" s="54"/>
      <c r="EE401" s="54"/>
      <c r="EF401" s="54"/>
      <c r="EG401" s="54"/>
      <c r="EH401" s="54"/>
      <c r="EI401" s="54"/>
      <c r="EJ401" s="54"/>
      <c r="EK401" s="54"/>
      <c r="EL401" s="54"/>
      <c r="EM401" s="54"/>
      <c r="EN401" s="54"/>
      <c r="EO401" s="54"/>
      <c r="EP401" s="54"/>
      <c r="EQ401" s="54"/>
      <c r="ER401" s="54"/>
      <c r="ES401" s="54"/>
      <c r="ET401" s="54"/>
      <c r="EU401" s="54"/>
      <c r="EV401" s="54"/>
      <c r="EW401" s="54"/>
      <c r="EX401" s="54"/>
      <c r="EY401" s="54"/>
      <c r="EZ401" s="54"/>
      <c r="FA401" s="54"/>
      <c r="FB401" s="54"/>
      <c r="FC401" s="54"/>
      <c r="FD401" s="54"/>
      <c r="FE401" s="54"/>
      <c r="FF401" s="54"/>
      <c r="FG401" s="54"/>
      <c r="FH401" s="54"/>
      <c r="FI401" s="54"/>
      <c r="FJ401" s="54"/>
      <c r="FK401" s="54"/>
      <c r="FL401" s="54"/>
      <c r="FM401" s="54"/>
      <c r="FN401" s="54"/>
      <c r="FO401" s="54"/>
      <c r="FP401" s="54"/>
      <c r="FQ401" s="54"/>
      <c r="FR401" s="54"/>
      <c r="FS401" s="54"/>
      <c r="FT401" s="54"/>
      <c r="FU401" s="54"/>
      <c r="FV401" s="54"/>
      <c r="FW401" s="54"/>
      <c r="FX401" s="54"/>
      <c r="FY401" s="54"/>
      <c r="FZ401" s="54"/>
      <c r="GA401" s="54"/>
      <c r="GB401" s="54"/>
      <c r="GC401" s="54"/>
      <c r="GD401" s="54"/>
      <c r="GE401" s="54"/>
      <c r="GF401" s="54"/>
      <c r="GG401" s="54"/>
      <c r="GH401" s="54"/>
      <c r="GI401" s="54"/>
      <c r="GJ401" s="54"/>
      <c r="GK401" s="54"/>
      <c r="GL401" s="54"/>
      <c r="GM401" s="54"/>
      <c r="GN401" s="54"/>
    </row>
    <row r="402" spans="1:196">
      <c r="A402" s="209"/>
      <c r="B402" s="209"/>
      <c r="C402" s="209"/>
      <c r="D402" s="209"/>
      <c r="E402" s="209"/>
      <c r="F402" s="209"/>
      <c r="G402" s="209"/>
      <c r="H402" s="61"/>
      <c r="I402" s="69"/>
      <c r="J402" s="69"/>
      <c r="K402" s="214"/>
      <c r="L402" s="214"/>
      <c r="M402" s="214"/>
      <c r="N402" s="54"/>
      <c r="O402" s="54"/>
      <c r="P402" s="54"/>
      <c r="Q402" s="54"/>
      <c r="R402" s="54"/>
      <c r="S402" s="54"/>
      <c r="T402" s="54"/>
      <c r="U402" s="54"/>
      <c r="V402" s="54"/>
      <c r="W402" s="54"/>
      <c r="X402" s="54"/>
      <c r="Y402" s="54"/>
      <c r="Z402" s="54"/>
      <c r="AA402" s="54"/>
      <c r="AB402" s="54"/>
      <c r="AC402" s="54"/>
      <c r="AD402" s="54"/>
      <c r="AE402" s="54"/>
      <c r="AF402" s="54"/>
      <c r="AG402" s="54"/>
      <c r="AH402" s="54"/>
      <c r="AI402" s="54"/>
      <c r="AJ402" s="54"/>
      <c r="AK402" s="54"/>
      <c r="AL402" s="54"/>
      <c r="AM402" s="54"/>
      <c r="AN402" s="54"/>
      <c r="AO402" s="54"/>
      <c r="AP402" s="54"/>
      <c r="AQ402" s="54"/>
      <c r="AR402" s="54"/>
      <c r="AS402" s="54"/>
      <c r="AT402" s="54"/>
      <c r="AU402" s="54"/>
      <c r="AV402" s="54"/>
      <c r="AW402" s="54"/>
      <c r="AX402" s="54"/>
      <c r="AY402" s="54"/>
      <c r="AZ402" s="54"/>
      <c r="BA402" s="54"/>
      <c r="BB402" s="54"/>
      <c r="BC402" s="54"/>
      <c r="BD402" s="54"/>
      <c r="BE402" s="54"/>
      <c r="BF402" s="54"/>
      <c r="BG402" s="54"/>
      <c r="BH402" s="54"/>
      <c r="BI402" s="54"/>
      <c r="BJ402" s="54"/>
      <c r="BK402" s="54"/>
      <c r="BL402" s="54"/>
      <c r="BM402" s="54"/>
      <c r="BN402" s="54"/>
      <c r="BO402" s="54"/>
      <c r="BP402" s="54"/>
      <c r="BQ402" s="54"/>
      <c r="BR402" s="54"/>
      <c r="BS402" s="54"/>
      <c r="BT402" s="54"/>
      <c r="BU402" s="54"/>
      <c r="BV402" s="54"/>
      <c r="BW402" s="54"/>
      <c r="BX402" s="54"/>
      <c r="BY402" s="54"/>
      <c r="BZ402" s="54"/>
      <c r="CA402" s="54"/>
      <c r="CB402" s="54"/>
      <c r="CC402" s="54"/>
      <c r="CD402" s="54"/>
      <c r="CE402" s="54"/>
      <c r="CF402" s="54"/>
      <c r="CG402" s="54"/>
      <c r="CH402" s="54"/>
      <c r="CI402" s="54"/>
      <c r="CJ402" s="54"/>
      <c r="CK402" s="54"/>
      <c r="CL402" s="54"/>
      <c r="CM402" s="54"/>
      <c r="CN402" s="54"/>
      <c r="CO402" s="54"/>
      <c r="CP402" s="54"/>
      <c r="CQ402" s="54"/>
      <c r="CR402" s="54"/>
      <c r="CS402" s="54"/>
      <c r="CT402" s="54"/>
      <c r="CU402" s="54"/>
      <c r="CV402" s="54"/>
      <c r="CW402" s="54"/>
      <c r="CX402" s="54"/>
      <c r="CY402" s="54"/>
      <c r="CZ402" s="54"/>
      <c r="DA402" s="54"/>
      <c r="DB402" s="54"/>
      <c r="DC402" s="54"/>
      <c r="DD402" s="54"/>
      <c r="DE402" s="54"/>
      <c r="DF402" s="54"/>
      <c r="DG402" s="54"/>
      <c r="DH402" s="54"/>
      <c r="DI402" s="54"/>
      <c r="DJ402" s="54"/>
      <c r="DK402" s="54"/>
      <c r="DL402" s="54"/>
      <c r="DM402" s="54"/>
      <c r="DN402" s="54"/>
      <c r="DO402" s="54"/>
      <c r="DP402" s="54"/>
      <c r="DQ402" s="54"/>
      <c r="DR402" s="54"/>
      <c r="DS402" s="54"/>
      <c r="DT402" s="54"/>
      <c r="DU402" s="54"/>
      <c r="DV402" s="54"/>
      <c r="DW402" s="54"/>
      <c r="DX402" s="54"/>
      <c r="DY402" s="54"/>
      <c r="DZ402" s="54"/>
      <c r="EA402" s="54"/>
      <c r="EB402" s="54"/>
      <c r="EC402" s="54"/>
      <c r="ED402" s="54"/>
      <c r="EE402" s="54"/>
      <c r="EF402" s="54"/>
      <c r="EG402" s="54"/>
      <c r="EH402" s="54"/>
      <c r="EI402" s="54"/>
      <c r="EJ402" s="54"/>
      <c r="EK402" s="54"/>
      <c r="EL402" s="54"/>
      <c r="EM402" s="54"/>
      <c r="EN402" s="54"/>
      <c r="EO402" s="54"/>
      <c r="EP402" s="54"/>
      <c r="EQ402" s="54"/>
      <c r="ER402" s="54"/>
      <c r="ES402" s="54"/>
      <c r="ET402" s="54"/>
      <c r="EU402" s="54"/>
      <c r="EV402" s="54"/>
      <c r="EW402" s="54"/>
      <c r="EX402" s="54"/>
      <c r="EY402" s="54"/>
      <c r="EZ402" s="54"/>
      <c r="FA402" s="54"/>
      <c r="FB402" s="54"/>
      <c r="FC402" s="54"/>
      <c r="FD402" s="54"/>
      <c r="FE402" s="54"/>
      <c r="FF402" s="54"/>
      <c r="FG402" s="54"/>
      <c r="FH402" s="54"/>
      <c r="FI402" s="54"/>
      <c r="FJ402" s="54"/>
      <c r="FK402" s="54"/>
      <c r="FL402" s="54"/>
      <c r="FM402" s="54"/>
      <c r="FN402" s="54"/>
      <c r="FO402" s="54"/>
      <c r="FP402" s="54"/>
      <c r="FQ402" s="54"/>
      <c r="FR402" s="54"/>
      <c r="FS402" s="54"/>
      <c r="FT402" s="54"/>
      <c r="FU402" s="54"/>
      <c r="FV402" s="54"/>
      <c r="FW402" s="54"/>
      <c r="FX402" s="54"/>
      <c r="FY402" s="54"/>
      <c r="FZ402" s="54"/>
      <c r="GA402" s="54"/>
      <c r="GB402" s="54"/>
      <c r="GC402" s="54"/>
      <c r="GD402" s="54"/>
      <c r="GE402" s="54"/>
      <c r="GF402" s="54"/>
      <c r="GG402" s="54"/>
      <c r="GH402" s="54"/>
      <c r="GI402" s="54"/>
      <c r="GJ402" s="54"/>
      <c r="GK402" s="54"/>
      <c r="GL402" s="54"/>
      <c r="GM402" s="54"/>
      <c r="GN402" s="54"/>
    </row>
    <row r="403" spans="1:196">
      <c r="A403" s="209"/>
      <c r="B403" s="209"/>
      <c r="C403" s="209"/>
      <c r="D403" s="209"/>
      <c r="E403" s="209"/>
      <c r="F403" s="209"/>
      <c r="G403" s="209"/>
      <c r="H403" s="61"/>
      <c r="I403" s="69"/>
      <c r="J403" s="69"/>
      <c r="K403" s="214"/>
      <c r="L403" s="214"/>
      <c r="M403" s="214"/>
      <c r="N403" s="54"/>
      <c r="O403" s="54"/>
      <c r="P403" s="54"/>
      <c r="Q403" s="54"/>
      <c r="R403" s="54"/>
      <c r="S403" s="54"/>
      <c r="T403" s="54"/>
      <c r="U403" s="54"/>
      <c r="V403" s="54"/>
      <c r="W403" s="54"/>
      <c r="X403" s="54"/>
      <c r="Y403" s="54"/>
      <c r="Z403" s="54"/>
      <c r="AA403" s="54"/>
      <c r="AB403" s="54"/>
      <c r="AC403" s="54"/>
      <c r="AD403" s="54"/>
      <c r="AE403" s="54"/>
      <c r="AF403" s="54"/>
      <c r="AG403" s="54"/>
      <c r="AH403" s="54"/>
      <c r="AI403" s="54"/>
      <c r="AJ403" s="54"/>
      <c r="AK403" s="54"/>
      <c r="AL403" s="54"/>
      <c r="AM403" s="54"/>
      <c r="AN403" s="54"/>
      <c r="AO403" s="54"/>
      <c r="AP403" s="54"/>
      <c r="AQ403" s="54"/>
      <c r="AR403" s="54"/>
      <c r="AS403" s="54"/>
      <c r="AT403" s="54"/>
      <c r="AU403" s="54"/>
      <c r="AV403" s="54"/>
      <c r="AW403" s="54"/>
      <c r="AX403" s="54"/>
      <c r="AY403" s="54"/>
      <c r="AZ403" s="54"/>
      <c r="BA403" s="54"/>
      <c r="BB403" s="54"/>
      <c r="BC403" s="54"/>
      <c r="BD403" s="54"/>
      <c r="BE403" s="54"/>
      <c r="BF403" s="54"/>
      <c r="BG403" s="54"/>
      <c r="BH403" s="54"/>
      <c r="BI403" s="54"/>
      <c r="BJ403" s="54"/>
      <c r="BK403" s="54"/>
      <c r="BL403" s="54"/>
      <c r="BM403" s="54"/>
      <c r="BN403" s="54"/>
      <c r="BO403" s="54"/>
      <c r="BP403" s="54"/>
      <c r="BQ403" s="54"/>
      <c r="BR403" s="54"/>
      <c r="BS403" s="54"/>
      <c r="BT403" s="54"/>
      <c r="BU403" s="54"/>
      <c r="BV403" s="54"/>
      <c r="BW403" s="54"/>
      <c r="BX403" s="54"/>
      <c r="BY403" s="54"/>
      <c r="BZ403" s="54"/>
      <c r="CA403" s="54"/>
      <c r="CB403" s="54"/>
      <c r="CC403" s="54"/>
      <c r="CD403" s="54"/>
      <c r="CE403" s="54"/>
      <c r="CF403" s="54"/>
      <c r="CG403" s="54"/>
      <c r="CH403" s="54"/>
      <c r="CI403" s="54"/>
      <c r="CJ403" s="54"/>
      <c r="CK403" s="54"/>
      <c r="CL403" s="54"/>
      <c r="CM403" s="54"/>
      <c r="CN403" s="54"/>
      <c r="CO403" s="54"/>
      <c r="CP403" s="54"/>
      <c r="CQ403" s="54"/>
      <c r="CR403" s="54"/>
      <c r="CS403" s="54"/>
      <c r="CT403" s="54"/>
      <c r="CU403" s="54"/>
      <c r="CV403" s="54"/>
      <c r="CW403" s="54"/>
      <c r="CX403" s="54"/>
      <c r="CY403" s="54"/>
      <c r="CZ403" s="54"/>
      <c r="DA403" s="54"/>
      <c r="DB403" s="54"/>
      <c r="DC403" s="54"/>
      <c r="DD403" s="54"/>
      <c r="DE403" s="54"/>
      <c r="DF403" s="54"/>
      <c r="DG403" s="54"/>
      <c r="DH403" s="54"/>
      <c r="DI403" s="54"/>
      <c r="DJ403" s="54"/>
      <c r="DK403" s="54"/>
      <c r="DL403" s="54"/>
      <c r="DM403" s="54"/>
      <c r="DN403" s="54"/>
      <c r="DO403" s="54"/>
      <c r="DP403" s="54"/>
      <c r="DQ403" s="54"/>
      <c r="DR403" s="54"/>
      <c r="DS403" s="54"/>
      <c r="DT403" s="54"/>
      <c r="DU403" s="54"/>
      <c r="DV403" s="54"/>
      <c r="DW403" s="54"/>
      <c r="DX403" s="54"/>
      <c r="DY403" s="54"/>
      <c r="DZ403" s="54"/>
      <c r="EA403" s="54"/>
      <c r="EB403" s="54"/>
      <c r="EC403" s="54"/>
      <c r="ED403" s="54"/>
      <c r="EE403" s="54"/>
      <c r="EF403" s="54"/>
      <c r="EG403" s="54"/>
      <c r="EH403" s="54"/>
      <c r="EI403" s="54"/>
      <c r="EJ403" s="54"/>
      <c r="EK403" s="54"/>
      <c r="EL403" s="54"/>
      <c r="EM403" s="54"/>
      <c r="EN403" s="54"/>
      <c r="EO403" s="54"/>
      <c r="EP403" s="54"/>
      <c r="EQ403" s="54"/>
      <c r="ER403" s="54"/>
      <c r="ES403" s="54"/>
      <c r="ET403" s="54"/>
      <c r="EU403" s="54"/>
      <c r="EV403" s="54"/>
      <c r="EW403" s="54"/>
      <c r="EX403" s="54"/>
      <c r="EY403" s="54"/>
      <c r="EZ403" s="54"/>
      <c r="FA403" s="54"/>
      <c r="FB403" s="54"/>
      <c r="FC403" s="54"/>
      <c r="FD403" s="54"/>
      <c r="FE403" s="54"/>
      <c r="FF403" s="54"/>
      <c r="FG403" s="54"/>
      <c r="FH403" s="54"/>
      <c r="FI403" s="54"/>
      <c r="FJ403" s="54"/>
      <c r="FK403" s="54"/>
      <c r="FL403" s="54"/>
      <c r="FM403" s="54"/>
      <c r="FN403" s="54"/>
      <c r="FO403" s="54"/>
      <c r="FP403" s="54"/>
      <c r="FQ403" s="54"/>
      <c r="FR403" s="54"/>
      <c r="FS403" s="54"/>
      <c r="FT403" s="54"/>
      <c r="FU403" s="54"/>
      <c r="FV403" s="54"/>
      <c r="FW403" s="54"/>
      <c r="FX403" s="54"/>
      <c r="FY403" s="54"/>
      <c r="FZ403" s="54"/>
      <c r="GA403" s="54"/>
      <c r="GB403" s="54"/>
      <c r="GC403" s="54"/>
      <c r="GD403" s="54"/>
      <c r="GE403" s="54"/>
      <c r="GF403" s="54"/>
      <c r="GG403" s="54"/>
      <c r="GH403" s="54"/>
      <c r="GI403" s="54"/>
      <c r="GJ403" s="54"/>
      <c r="GK403" s="54"/>
      <c r="GL403" s="54"/>
      <c r="GM403" s="54"/>
      <c r="GN403" s="54"/>
    </row>
    <row r="404" spans="1:196">
      <c r="A404" s="209"/>
      <c r="B404" s="209"/>
      <c r="C404" s="209"/>
      <c r="D404" s="209"/>
      <c r="E404" s="209"/>
      <c r="F404" s="209"/>
      <c r="G404" s="209"/>
      <c r="H404" s="61"/>
      <c r="I404" s="69"/>
      <c r="J404" s="69"/>
      <c r="K404" s="214"/>
      <c r="L404" s="214"/>
      <c r="M404" s="214"/>
      <c r="N404" s="54"/>
      <c r="O404" s="54"/>
      <c r="P404" s="54"/>
      <c r="Q404" s="54"/>
      <c r="R404" s="54"/>
      <c r="S404" s="54"/>
      <c r="T404" s="54"/>
      <c r="U404" s="54"/>
      <c r="V404" s="54"/>
      <c r="W404" s="54"/>
      <c r="X404" s="54"/>
      <c r="Y404" s="54"/>
      <c r="Z404" s="54"/>
      <c r="AA404" s="54"/>
      <c r="AB404" s="54"/>
      <c r="AC404" s="54"/>
      <c r="AD404" s="54"/>
      <c r="AE404" s="54"/>
      <c r="AF404" s="54"/>
      <c r="AG404" s="54"/>
      <c r="AH404" s="54"/>
      <c r="AI404" s="54"/>
      <c r="AJ404" s="54"/>
      <c r="AK404" s="54"/>
      <c r="AL404" s="54"/>
      <c r="AM404" s="54"/>
      <c r="AN404" s="54"/>
      <c r="AO404" s="54"/>
      <c r="AP404" s="54"/>
      <c r="AQ404" s="54"/>
      <c r="AR404" s="54"/>
      <c r="AS404" s="54"/>
      <c r="AT404" s="54"/>
      <c r="AU404" s="54"/>
      <c r="AV404" s="54"/>
      <c r="AW404" s="54"/>
      <c r="AX404" s="54"/>
      <c r="AY404" s="54"/>
      <c r="AZ404" s="54"/>
      <c r="BA404" s="54"/>
      <c r="BB404" s="54"/>
      <c r="BC404" s="54"/>
      <c r="BD404" s="54"/>
      <c r="BE404" s="54"/>
      <c r="BF404" s="54"/>
      <c r="BG404" s="54"/>
      <c r="BH404" s="54"/>
      <c r="BI404" s="54"/>
      <c r="BJ404" s="54"/>
      <c r="BK404" s="54"/>
      <c r="BL404" s="54"/>
      <c r="BM404" s="54"/>
      <c r="BN404" s="54"/>
      <c r="BO404" s="54"/>
      <c r="BP404" s="54"/>
      <c r="BQ404" s="54"/>
      <c r="BR404" s="54"/>
      <c r="BS404" s="54"/>
      <c r="BT404" s="54"/>
      <c r="BU404" s="54"/>
      <c r="BV404" s="54"/>
      <c r="BW404" s="54"/>
      <c r="BX404" s="54"/>
      <c r="BY404" s="54"/>
      <c r="BZ404" s="54"/>
      <c r="CA404" s="54"/>
      <c r="CB404" s="54"/>
      <c r="CC404" s="54"/>
      <c r="CD404" s="54"/>
      <c r="CE404" s="54"/>
      <c r="CF404" s="54"/>
      <c r="CG404" s="54"/>
      <c r="CH404" s="54"/>
      <c r="CI404" s="54"/>
      <c r="CJ404" s="54"/>
      <c r="CK404" s="54"/>
      <c r="CL404" s="54"/>
      <c r="CM404" s="54"/>
      <c r="CN404" s="54"/>
      <c r="CO404" s="54"/>
      <c r="CP404" s="54"/>
      <c r="CQ404" s="54"/>
      <c r="CR404" s="54"/>
      <c r="CS404" s="54"/>
      <c r="CT404" s="54"/>
      <c r="CU404" s="54"/>
      <c r="CV404" s="54"/>
      <c r="CW404" s="54"/>
      <c r="CX404" s="54"/>
      <c r="CY404" s="54"/>
      <c r="CZ404" s="54"/>
      <c r="DA404" s="54"/>
      <c r="DB404" s="54"/>
      <c r="DC404" s="54"/>
      <c r="DD404" s="54"/>
      <c r="DE404" s="54"/>
      <c r="DF404" s="54"/>
      <c r="DG404" s="54"/>
      <c r="DH404" s="54"/>
      <c r="DI404" s="54"/>
      <c r="DJ404" s="54"/>
      <c r="DK404" s="54"/>
      <c r="DL404" s="54"/>
      <c r="DM404" s="54"/>
      <c r="DN404" s="54"/>
      <c r="DO404" s="54"/>
      <c r="DP404" s="54"/>
      <c r="DQ404" s="54"/>
      <c r="DR404" s="54"/>
      <c r="DS404" s="54"/>
      <c r="DT404" s="54"/>
      <c r="DU404" s="54"/>
      <c r="DV404" s="54"/>
      <c r="DW404" s="54"/>
      <c r="DX404" s="54"/>
      <c r="DY404" s="54"/>
      <c r="DZ404" s="54"/>
      <c r="EA404" s="54"/>
      <c r="EB404" s="54"/>
      <c r="EC404" s="54"/>
      <c r="ED404" s="54"/>
      <c r="EE404" s="54"/>
      <c r="EF404" s="54"/>
      <c r="EG404" s="54"/>
      <c r="EH404" s="54"/>
      <c r="EI404" s="54"/>
      <c r="EJ404" s="54"/>
      <c r="EK404" s="54"/>
      <c r="EL404" s="54"/>
      <c r="EM404" s="54"/>
      <c r="EN404" s="54"/>
      <c r="EO404" s="54"/>
      <c r="EP404" s="54"/>
      <c r="EQ404" s="54"/>
      <c r="ER404" s="54"/>
      <c r="ES404" s="54"/>
      <c r="ET404" s="54"/>
      <c r="EU404" s="54"/>
      <c r="EV404" s="54"/>
      <c r="EW404" s="54"/>
      <c r="EX404" s="54"/>
      <c r="EY404" s="54"/>
      <c r="EZ404" s="54"/>
      <c r="FA404" s="54"/>
      <c r="FB404" s="54"/>
      <c r="FC404" s="54"/>
      <c r="FD404" s="54"/>
      <c r="FE404" s="54"/>
      <c r="FF404" s="54"/>
      <c r="FG404" s="54"/>
      <c r="FH404" s="54"/>
      <c r="FI404" s="54"/>
      <c r="FJ404" s="54"/>
      <c r="FK404" s="54"/>
      <c r="FL404" s="54"/>
      <c r="FM404" s="54"/>
      <c r="FN404" s="54"/>
      <c r="FO404" s="54"/>
      <c r="FP404" s="54"/>
      <c r="FQ404" s="54"/>
      <c r="FR404" s="54"/>
      <c r="FS404" s="54"/>
      <c r="FT404" s="54"/>
      <c r="FU404" s="54"/>
      <c r="FV404" s="54"/>
      <c r="FW404" s="54"/>
      <c r="FX404" s="54"/>
      <c r="FY404" s="54"/>
      <c r="FZ404" s="54"/>
      <c r="GA404" s="54"/>
      <c r="GB404" s="54"/>
      <c r="GC404" s="54"/>
      <c r="GD404" s="54"/>
      <c r="GE404" s="54"/>
      <c r="GF404" s="54"/>
      <c r="GG404" s="54"/>
      <c r="GH404" s="54"/>
      <c r="GI404" s="54"/>
      <c r="GJ404" s="54"/>
      <c r="GK404" s="54"/>
      <c r="GL404" s="54"/>
      <c r="GM404" s="54"/>
      <c r="GN404" s="54"/>
    </row>
    <row r="405" spans="1:196">
      <c r="A405" s="209"/>
      <c r="B405" s="209"/>
      <c r="C405" s="209"/>
      <c r="D405" s="209"/>
      <c r="E405" s="209"/>
      <c r="F405" s="209"/>
      <c r="G405" s="209"/>
      <c r="H405" s="61"/>
      <c r="I405" s="69"/>
      <c r="J405" s="69"/>
      <c r="K405" s="214"/>
      <c r="L405" s="214"/>
      <c r="M405" s="214"/>
      <c r="N405" s="54"/>
      <c r="O405" s="54"/>
      <c r="P405" s="54"/>
      <c r="Q405" s="54"/>
      <c r="R405" s="54"/>
      <c r="S405" s="54"/>
      <c r="T405" s="54"/>
      <c r="U405" s="54"/>
      <c r="V405" s="54"/>
      <c r="W405" s="54"/>
      <c r="X405" s="54"/>
      <c r="Y405" s="54"/>
      <c r="Z405" s="54"/>
      <c r="AA405" s="54"/>
      <c r="AB405" s="54"/>
      <c r="AC405" s="54"/>
      <c r="AD405" s="54"/>
      <c r="AE405" s="54"/>
      <c r="AF405" s="54"/>
      <c r="AG405" s="54"/>
      <c r="AH405" s="54"/>
      <c r="AI405" s="54"/>
      <c r="AJ405" s="54"/>
      <c r="AK405" s="54"/>
      <c r="AL405" s="54"/>
      <c r="AM405" s="54"/>
      <c r="AN405" s="54"/>
      <c r="AO405" s="54"/>
      <c r="AP405" s="54"/>
      <c r="AQ405" s="54"/>
      <c r="AR405" s="54"/>
      <c r="AS405" s="54"/>
      <c r="AT405" s="54"/>
      <c r="AU405" s="54"/>
      <c r="AV405" s="54"/>
      <c r="AW405" s="54"/>
      <c r="AX405" s="54"/>
      <c r="AY405" s="54"/>
      <c r="AZ405" s="54"/>
      <c r="BA405" s="54"/>
      <c r="BB405" s="54"/>
      <c r="BC405" s="54"/>
      <c r="BD405" s="54"/>
      <c r="BE405" s="54"/>
      <c r="BF405" s="54"/>
      <c r="BG405" s="54"/>
      <c r="BH405" s="54"/>
      <c r="BI405" s="54"/>
      <c r="BJ405" s="54"/>
      <c r="BK405" s="54"/>
      <c r="BL405" s="54"/>
      <c r="BM405" s="54"/>
      <c r="BN405" s="54"/>
      <c r="BO405" s="54"/>
      <c r="BP405" s="54"/>
      <c r="BQ405" s="54"/>
      <c r="BR405" s="54"/>
      <c r="BS405" s="54"/>
      <c r="BT405" s="54"/>
      <c r="BU405" s="54"/>
      <c r="BV405" s="54"/>
      <c r="BW405" s="54"/>
      <c r="BX405" s="54"/>
      <c r="BY405" s="54"/>
      <c r="BZ405" s="54"/>
      <c r="CA405" s="54"/>
      <c r="CB405" s="54"/>
      <c r="CC405" s="54"/>
      <c r="CD405" s="54"/>
      <c r="CE405" s="54"/>
      <c r="CF405" s="54"/>
      <c r="CG405" s="54"/>
      <c r="CH405" s="54"/>
      <c r="CI405" s="54"/>
      <c r="CJ405" s="54"/>
      <c r="CK405" s="54"/>
      <c r="CL405" s="54"/>
      <c r="CM405" s="54"/>
      <c r="CN405" s="54"/>
      <c r="CO405" s="54"/>
      <c r="CP405" s="54"/>
      <c r="CQ405" s="54"/>
      <c r="CR405" s="54"/>
      <c r="CS405" s="54"/>
      <c r="CT405" s="54"/>
      <c r="CU405" s="54"/>
      <c r="CV405" s="54"/>
      <c r="CW405" s="54"/>
      <c r="CX405" s="54"/>
      <c r="CY405" s="54"/>
      <c r="CZ405" s="54"/>
      <c r="DA405" s="54"/>
      <c r="DB405" s="54"/>
      <c r="DC405" s="54"/>
      <c r="DD405" s="54"/>
      <c r="DE405" s="54"/>
      <c r="DF405" s="54"/>
      <c r="DG405" s="54"/>
      <c r="DH405" s="54"/>
      <c r="DI405" s="54"/>
      <c r="DJ405" s="54"/>
      <c r="DK405" s="54"/>
      <c r="DL405" s="54"/>
      <c r="DM405" s="54"/>
      <c r="DN405" s="54"/>
      <c r="DO405" s="54"/>
      <c r="DP405" s="54"/>
      <c r="DQ405" s="54"/>
      <c r="DR405" s="54"/>
      <c r="DS405" s="54"/>
      <c r="DT405" s="54"/>
      <c r="DU405" s="54"/>
      <c r="DV405" s="54"/>
      <c r="DW405" s="54"/>
      <c r="DX405" s="54"/>
      <c r="DY405" s="54"/>
      <c r="DZ405" s="54"/>
      <c r="EA405" s="54"/>
      <c r="EB405" s="54"/>
      <c r="EC405" s="54"/>
      <c r="ED405" s="54"/>
      <c r="EE405" s="54"/>
      <c r="EF405" s="54"/>
      <c r="EG405" s="54"/>
      <c r="EH405" s="54"/>
      <c r="EI405" s="54"/>
      <c r="EJ405" s="54"/>
      <c r="EK405" s="54"/>
      <c r="EL405" s="54"/>
      <c r="EM405" s="54"/>
      <c r="EN405" s="54"/>
      <c r="EO405" s="54"/>
      <c r="EP405" s="54"/>
      <c r="EQ405" s="54"/>
      <c r="ER405" s="54"/>
      <c r="ES405" s="54"/>
      <c r="ET405" s="54"/>
      <c r="EU405" s="54"/>
      <c r="EV405" s="54"/>
      <c r="EW405" s="54"/>
      <c r="EX405" s="54"/>
      <c r="EY405" s="54"/>
      <c r="EZ405" s="54"/>
      <c r="FA405" s="54"/>
      <c r="FB405" s="54"/>
      <c r="FC405" s="54"/>
      <c r="FD405" s="54"/>
      <c r="FE405" s="54"/>
      <c r="FF405" s="54"/>
      <c r="FG405" s="54"/>
      <c r="FH405" s="54"/>
      <c r="FI405" s="54"/>
      <c r="FJ405" s="54"/>
      <c r="FK405" s="54"/>
      <c r="FL405" s="54"/>
      <c r="FM405" s="54"/>
      <c r="FN405" s="54"/>
      <c r="FO405" s="54"/>
      <c r="FP405" s="54"/>
      <c r="FQ405" s="54"/>
      <c r="FR405" s="54"/>
      <c r="FS405" s="54"/>
      <c r="FT405" s="54"/>
      <c r="FU405" s="54"/>
      <c r="FV405" s="54"/>
      <c r="FW405" s="54"/>
      <c r="FX405" s="54"/>
      <c r="FY405" s="54"/>
      <c r="FZ405" s="54"/>
      <c r="GA405" s="54"/>
      <c r="GB405" s="54"/>
      <c r="GC405" s="54"/>
      <c r="GD405" s="54"/>
      <c r="GE405" s="54"/>
      <c r="GF405" s="54"/>
      <c r="GG405" s="54"/>
      <c r="GH405" s="54"/>
      <c r="GI405" s="54"/>
      <c r="GJ405" s="54"/>
      <c r="GK405" s="54"/>
      <c r="GL405" s="54"/>
      <c r="GM405" s="54"/>
      <c r="GN405" s="54"/>
    </row>
    <row r="406" spans="1:196">
      <c r="A406" s="209"/>
      <c r="B406" s="209"/>
      <c r="C406" s="209"/>
      <c r="D406" s="209"/>
      <c r="E406" s="209"/>
      <c r="F406" s="209"/>
      <c r="G406" s="209"/>
      <c r="H406" s="61"/>
      <c r="I406" s="69"/>
      <c r="J406" s="69"/>
      <c r="K406" s="214"/>
      <c r="L406" s="214"/>
      <c r="M406" s="214"/>
      <c r="N406" s="54"/>
      <c r="O406" s="54"/>
      <c r="P406" s="54"/>
      <c r="Q406" s="54"/>
      <c r="R406" s="54"/>
      <c r="S406" s="54"/>
      <c r="T406" s="54"/>
      <c r="U406" s="54"/>
      <c r="V406" s="54"/>
      <c r="W406" s="54"/>
      <c r="X406" s="54"/>
      <c r="Y406" s="54"/>
      <c r="Z406" s="54"/>
      <c r="AA406" s="54"/>
      <c r="AB406" s="54"/>
      <c r="AC406" s="54"/>
      <c r="AD406" s="54"/>
      <c r="AE406" s="54"/>
      <c r="AF406" s="54"/>
      <c r="AG406" s="54"/>
      <c r="AH406" s="54"/>
      <c r="AI406" s="54"/>
      <c r="AJ406" s="54"/>
      <c r="AK406" s="54"/>
      <c r="AL406" s="54"/>
      <c r="AM406" s="54"/>
      <c r="AN406" s="54"/>
      <c r="AO406" s="54"/>
      <c r="AP406" s="54"/>
      <c r="AQ406" s="54"/>
      <c r="AR406" s="54"/>
      <c r="AS406" s="54"/>
      <c r="AT406" s="54"/>
      <c r="AU406" s="54"/>
      <c r="AV406" s="54"/>
      <c r="AW406" s="54"/>
      <c r="AX406" s="54"/>
      <c r="AY406" s="54"/>
      <c r="AZ406" s="54"/>
      <c r="BA406" s="54"/>
      <c r="BB406" s="54"/>
      <c r="BC406" s="54"/>
      <c r="BD406" s="54"/>
      <c r="BE406" s="54"/>
      <c r="BF406" s="54"/>
      <c r="BG406" s="54"/>
      <c r="BH406" s="54"/>
      <c r="BI406" s="54"/>
      <c r="BJ406" s="54"/>
      <c r="BK406" s="54"/>
      <c r="BL406" s="54"/>
      <c r="BM406" s="54"/>
      <c r="BN406" s="54"/>
      <c r="BO406" s="54"/>
      <c r="BP406" s="54"/>
      <c r="BQ406" s="54"/>
      <c r="BR406" s="54"/>
      <c r="BS406" s="54"/>
      <c r="BT406" s="54"/>
      <c r="BU406" s="54"/>
      <c r="BV406" s="54"/>
      <c r="BW406" s="54"/>
      <c r="BX406" s="54"/>
      <c r="BY406" s="54"/>
      <c r="BZ406" s="54"/>
      <c r="CA406" s="54"/>
      <c r="CB406" s="54"/>
      <c r="CC406" s="54"/>
      <c r="CD406" s="54"/>
      <c r="CE406" s="54"/>
      <c r="CF406" s="54"/>
      <c r="CG406" s="54"/>
      <c r="CH406" s="54"/>
      <c r="CI406" s="54"/>
      <c r="CJ406" s="54"/>
      <c r="CK406" s="54"/>
      <c r="CL406" s="54"/>
      <c r="CM406" s="54"/>
      <c r="CN406" s="54"/>
      <c r="CO406" s="54"/>
      <c r="CP406" s="54"/>
      <c r="CQ406" s="54"/>
      <c r="CR406" s="54"/>
      <c r="CS406" s="54"/>
      <c r="CT406" s="54"/>
      <c r="CU406" s="54"/>
      <c r="CV406" s="54"/>
      <c r="CW406" s="54"/>
      <c r="CX406" s="54"/>
      <c r="CY406" s="54"/>
      <c r="CZ406" s="54"/>
      <c r="DA406" s="54"/>
      <c r="DB406" s="54"/>
      <c r="DC406" s="54"/>
      <c r="DD406" s="54"/>
      <c r="DE406" s="54"/>
      <c r="DF406" s="54"/>
      <c r="DG406" s="54"/>
      <c r="DH406" s="54"/>
      <c r="DI406" s="54"/>
      <c r="DJ406" s="54"/>
      <c r="DK406" s="54"/>
      <c r="DL406" s="54"/>
      <c r="DM406" s="54"/>
      <c r="DN406" s="54"/>
      <c r="DO406" s="54"/>
      <c r="DP406" s="54"/>
      <c r="DQ406" s="54"/>
      <c r="DR406" s="54"/>
      <c r="DS406" s="54"/>
      <c r="DT406" s="54"/>
      <c r="DU406" s="54"/>
      <c r="DV406" s="54"/>
      <c r="DW406" s="54"/>
      <c r="DX406" s="54"/>
      <c r="DY406" s="54"/>
      <c r="DZ406" s="54"/>
      <c r="EA406" s="54"/>
      <c r="EB406" s="54"/>
      <c r="EC406" s="54"/>
      <c r="ED406" s="54"/>
      <c r="EE406" s="54"/>
      <c r="EF406" s="54"/>
      <c r="EG406" s="54"/>
      <c r="EH406" s="54"/>
      <c r="EI406" s="54"/>
      <c r="EJ406" s="54"/>
      <c r="EK406" s="54"/>
      <c r="EL406" s="54"/>
      <c r="EM406" s="54"/>
      <c r="EN406" s="54"/>
      <c r="EO406" s="54"/>
      <c r="EP406" s="54"/>
      <c r="EQ406" s="54"/>
      <c r="ER406" s="54"/>
      <c r="ES406" s="54"/>
      <c r="ET406" s="54"/>
      <c r="EU406" s="54"/>
      <c r="EV406" s="54"/>
      <c r="EW406" s="54"/>
      <c r="EX406" s="54"/>
      <c r="EY406" s="54"/>
      <c r="EZ406" s="54"/>
      <c r="FA406" s="54"/>
      <c r="FB406" s="54"/>
      <c r="FC406" s="54"/>
      <c r="FD406" s="54"/>
      <c r="FE406" s="54"/>
      <c r="FF406" s="54"/>
      <c r="FG406" s="54"/>
      <c r="FH406" s="54"/>
      <c r="FI406" s="54"/>
      <c r="FJ406" s="54"/>
      <c r="FK406" s="54"/>
      <c r="FL406" s="54"/>
      <c r="FM406" s="54"/>
      <c r="FN406" s="54"/>
      <c r="FO406" s="54"/>
      <c r="FP406" s="54"/>
      <c r="FQ406" s="54"/>
      <c r="FR406" s="54"/>
      <c r="FS406" s="54"/>
      <c r="FT406" s="54"/>
      <c r="FU406" s="54"/>
      <c r="FV406" s="54"/>
      <c r="FW406" s="54"/>
      <c r="FX406" s="54"/>
      <c r="FY406" s="54"/>
      <c r="FZ406" s="54"/>
      <c r="GA406" s="54"/>
      <c r="GB406" s="54"/>
      <c r="GC406" s="54"/>
      <c r="GD406" s="54"/>
      <c r="GE406" s="54"/>
      <c r="GF406" s="54"/>
      <c r="GG406" s="54"/>
      <c r="GH406" s="54"/>
      <c r="GI406" s="54"/>
      <c r="GJ406" s="54"/>
      <c r="GK406" s="54"/>
      <c r="GL406" s="54"/>
      <c r="GM406" s="54"/>
      <c r="GN406" s="54"/>
    </row>
    <row r="407" spans="1:196">
      <c r="A407" s="209"/>
      <c r="B407" s="209"/>
      <c r="C407" s="209"/>
      <c r="D407" s="209"/>
      <c r="E407" s="209"/>
      <c r="F407" s="209"/>
      <c r="G407" s="209"/>
      <c r="H407" s="61"/>
      <c r="I407" s="69"/>
      <c r="J407" s="69"/>
      <c r="K407" s="214"/>
      <c r="L407" s="214"/>
      <c r="M407" s="214"/>
      <c r="N407" s="54"/>
      <c r="O407" s="54"/>
      <c r="P407" s="54"/>
      <c r="Q407" s="54"/>
      <c r="R407" s="54"/>
      <c r="S407" s="54"/>
      <c r="T407" s="54"/>
      <c r="U407" s="54"/>
      <c r="V407" s="54"/>
      <c r="W407" s="54"/>
      <c r="X407" s="54"/>
      <c r="Y407" s="54"/>
      <c r="Z407" s="54"/>
      <c r="AA407" s="54"/>
      <c r="AB407" s="54"/>
      <c r="AC407" s="54"/>
      <c r="AD407" s="54"/>
      <c r="AE407" s="54"/>
      <c r="AF407" s="54"/>
      <c r="AG407" s="54"/>
      <c r="AH407" s="54"/>
      <c r="AI407" s="54"/>
      <c r="AJ407" s="54"/>
      <c r="AK407" s="54"/>
      <c r="AL407" s="54"/>
      <c r="AM407" s="54"/>
      <c r="AN407" s="54"/>
      <c r="AO407" s="54"/>
      <c r="AP407" s="54"/>
      <c r="AQ407" s="54"/>
      <c r="AR407" s="54"/>
      <c r="AS407" s="54"/>
      <c r="AT407" s="54"/>
      <c r="AU407" s="54"/>
      <c r="AV407" s="54"/>
      <c r="AW407" s="54"/>
      <c r="AX407" s="54"/>
      <c r="AY407" s="54"/>
      <c r="AZ407" s="54"/>
      <c r="BA407" s="54"/>
      <c r="BB407" s="54"/>
      <c r="BC407" s="54"/>
      <c r="BD407" s="54"/>
      <c r="BE407" s="54"/>
      <c r="BF407" s="54"/>
      <c r="BG407" s="54"/>
      <c r="BH407" s="54"/>
      <c r="BI407" s="54"/>
      <c r="BJ407" s="54"/>
      <c r="BK407" s="54"/>
      <c r="BL407" s="54"/>
      <c r="BM407" s="54"/>
      <c r="BN407" s="54"/>
      <c r="BO407" s="54"/>
      <c r="BP407" s="54"/>
      <c r="BQ407" s="54"/>
      <c r="BR407" s="54"/>
      <c r="BS407" s="54"/>
      <c r="BT407" s="54"/>
      <c r="BU407" s="54"/>
      <c r="BV407" s="54"/>
      <c r="BW407" s="54"/>
      <c r="BX407" s="54"/>
      <c r="BY407" s="54"/>
      <c r="BZ407" s="54"/>
      <c r="CA407" s="54"/>
      <c r="CB407" s="54"/>
      <c r="CC407" s="54"/>
      <c r="CD407" s="54"/>
      <c r="CE407" s="54"/>
      <c r="CF407" s="54"/>
      <c r="CG407" s="54"/>
      <c r="CH407" s="54"/>
      <c r="CI407" s="54"/>
      <c r="CJ407" s="54"/>
      <c r="CK407" s="54"/>
      <c r="CL407" s="54"/>
      <c r="CM407" s="54"/>
      <c r="CN407" s="54"/>
      <c r="CO407" s="54"/>
      <c r="CP407" s="54"/>
      <c r="CQ407" s="54"/>
      <c r="CR407" s="54"/>
      <c r="CS407" s="54"/>
      <c r="CT407" s="54"/>
      <c r="CU407" s="54"/>
      <c r="CV407" s="54"/>
      <c r="CW407" s="54"/>
      <c r="CX407" s="54"/>
      <c r="CY407" s="54"/>
      <c r="CZ407" s="54"/>
      <c r="DA407" s="54"/>
      <c r="DB407" s="54"/>
      <c r="DC407" s="54"/>
      <c r="DD407" s="54"/>
      <c r="DE407" s="54"/>
      <c r="DF407" s="54"/>
      <c r="DG407" s="54"/>
      <c r="DH407" s="54"/>
      <c r="DI407" s="54"/>
      <c r="DJ407" s="54"/>
      <c r="DK407" s="54"/>
      <c r="DL407" s="54"/>
      <c r="DM407" s="54"/>
      <c r="DN407" s="54"/>
      <c r="DO407" s="54"/>
      <c r="DP407" s="54"/>
      <c r="DQ407" s="54"/>
      <c r="DR407" s="54"/>
      <c r="DS407" s="54"/>
      <c r="DT407" s="54"/>
      <c r="DU407" s="54"/>
      <c r="DV407" s="54"/>
      <c r="DW407" s="54"/>
      <c r="DX407" s="54"/>
      <c r="DY407" s="54"/>
      <c r="DZ407" s="54"/>
      <c r="EA407" s="54"/>
      <c r="EB407" s="54"/>
      <c r="EC407" s="54"/>
      <c r="ED407" s="54"/>
      <c r="EE407" s="54"/>
      <c r="EF407" s="54"/>
      <c r="EG407" s="54"/>
      <c r="EH407" s="54"/>
      <c r="EI407" s="54"/>
      <c r="EJ407" s="54"/>
      <c r="EK407" s="54"/>
      <c r="EL407" s="54"/>
      <c r="EM407" s="54"/>
      <c r="EN407" s="54"/>
      <c r="EO407" s="54"/>
      <c r="EP407" s="54"/>
      <c r="EQ407" s="54"/>
      <c r="ER407" s="54"/>
      <c r="ES407" s="54"/>
      <c r="ET407" s="54"/>
      <c r="EU407" s="54"/>
      <c r="EV407" s="54"/>
      <c r="EW407" s="54"/>
      <c r="EX407" s="54"/>
      <c r="EY407" s="54"/>
      <c r="EZ407" s="54"/>
      <c r="FA407" s="54"/>
      <c r="FB407" s="54"/>
      <c r="FC407" s="54"/>
      <c r="FD407" s="54"/>
      <c r="FE407" s="54"/>
      <c r="FF407" s="54"/>
      <c r="FG407" s="54"/>
      <c r="FH407" s="54"/>
      <c r="FI407" s="54"/>
      <c r="FJ407" s="54"/>
      <c r="FK407" s="54"/>
      <c r="FL407" s="54"/>
      <c r="FM407" s="54"/>
      <c r="FN407" s="54"/>
      <c r="FO407" s="54"/>
      <c r="FP407" s="54"/>
      <c r="FQ407" s="54"/>
      <c r="FR407" s="54"/>
      <c r="FS407" s="54"/>
      <c r="FT407" s="54"/>
      <c r="FU407" s="54"/>
      <c r="FV407" s="54"/>
      <c r="FW407" s="54"/>
      <c r="FX407" s="54"/>
      <c r="FY407" s="54"/>
      <c r="FZ407" s="54"/>
      <c r="GA407" s="54"/>
      <c r="GB407" s="54"/>
      <c r="GC407" s="54"/>
      <c r="GD407" s="54"/>
      <c r="GE407" s="54"/>
      <c r="GF407" s="54"/>
      <c r="GG407" s="54"/>
      <c r="GH407" s="54"/>
      <c r="GI407" s="54"/>
      <c r="GJ407" s="54"/>
      <c r="GK407" s="54"/>
      <c r="GL407" s="54"/>
      <c r="GM407" s="54"/>
      <c r="GN407" s="54"/>
    </row>
    <row r="408" spans="1:196">
      <c r="A408" s="209"/>
      <c r="B408" s="209"/>
      <c r="C408" s="209"/>
      <c r="D408" s="209"/>
      <c r="E408" s="209"/>
      <c r="F408" s="209"/>
      <c r="G408" s="209"/>
      <c r="H408" s="61"/>
      <c r="I408" s="69"/>
      <c r="J408" s="69"/>
      <c r="K408" s="214"/>
      <c r="L408" s="214"/>
      <c r="M408" s="214"/>
      <c r="N408" s="54"/>
      <c r="O408" s="54"/>
      <c r="P408" s="54"/>
      <c r="Q408" s="54"/>
      <c r="R408" s="54"/>
      <c r="S408" s="54"/>
      <c r="T408" s="54"/>
      <c r="U408" s="54"/>
      <c r="V408" s="54"/>
      <c r="W408" s="54"/>
      <c r="X408" s="54"/>
      <c r="Y408" s="54"/>
      <c r="Z408" s="54"/>
      <c r="AA408" s="54"/>
      <c r="AB408" s="54"/>
      <c r="AC408" s="54"/>
      <c r="AD408" s="54"/>
      <c r="AE408" s="54"/>
      <c r="AF408" s="54"/>
      <c r="AG408" s="54"/>
      <c r="AH408" s="54"/>
      <c r="AI408" s="54"/>
      <c r="AJ408" s="54"/>
      <c r="AK408" s="54"/>
      <c r="AL408" s="54"/>
      <c r="AM408" s="54"/>
      <c r="AN408" s="54"/>
      <c r="AO408" s="54"/>
      <c r="AP408" s="54"/>
      <c r="AQ408" s="54"/>
      <c r="AR408" s="54"/>
      <c r="AS408" s="54"/>
      <c r="AT408" s="54"/>
      <c r="AU408" s="54"/>
      <c r="AV408" s="54"/>
      <c r="AW408" s="54"/>
      <c r="AX408" s="54"/>
      <c r="AY408" s="54"/>
      <c r="AZ408" s="54"/>
      <c r="BA408" s="54"/>
      <c r="BB408" s="54"/>
      <c r="BC408" s="54"/>
      <c r="BD408" s="54"/>
      <c r="BE408" s="54"/>
      <c r="BF408" s="54"/>
      <c r="BG408" s="54"/>
      <c r="BH408" s="54"/>
      <c r="BI408" s="54"/>
      <c r="BJ408" s="54"/>
      <c r="BK408" s="54"/>
      <c r="BL408" s="54"/>
      <c r="BM408" s="54"/>
      <c r="BN408" s="54"/>
      <c r="BO408" s="54"/>
      <c r="BP408" s="54"/>
      <c r="BQ408" s="54"/>
      <c r="BR408" s="54"/>
      <c r="BS408" s="54"/>
      <c r="BT408" s="54"/>
      <c r="BU408" s="54"/>
      <c r="BV408" s="54"/>
      <c r="BW408" s="54"/>
      <c r="BX408" s="54"/>
      <c r="BY408" s="54"/>
      <c r="BZ408" s="54"/>
      <c r="CA408" s="54"/>
      <c r="CB408" s="54"/>
      <c r="CC408" s="54"/>
      <c r="CD408" s="54"/>
      <c r="CE408" s="54"/>
      <c r="CF408" s="54"/>
      <c r="CG408" s="54"/>
      <c r="CH408" s="54"/>
      <c r="CI408" s="54"/>
      <c r="CJ408" s="54"/>
      <c r="CK408" s="54"/>
      <c r="CL408" s="54"/>
      <c r="CM408" s="54"/>
      <c r="CN408" s="54"/>
      <c r="CO408" s="54"/>
      <c r="CP408" s="54"/>
      <c r="CQ408" s="54"/>
      <c r="CR408" s="54"/>
      <c r="CS408" s="54"/>
      <c r="CT408" s="54"/>
      <c r="CU408" s="54"/>
      <c r="CV408" s="54"/>
      <c r="CW408" s="54"/>
      <c r="CX408" s="54"/>
      <c r="CY408" s="54"/>
      <c r="CZ408" s="54"/>
      <c r="DA408" s="54"/>
      <c r="DB408" s="54"/>
      <c r="DC408" s="54"/>
      <c r="DD408" s="54"/>
      <c r="DE408" s="54"/>
      <c r="DF408" s="54"/>
      <c r="DG408" s="54"/>
      <c r="DH408" s="54"/>
      <c r="DI408" s="54"/>
      <c r="DJ408" s="54"/>
      <c r="DK408" s="54"/>
      <c r="DL408" s="54"/>
      <c r="DM408" s="54"/>
      <c r="DN408" s="54"/>
      <c r="DO408" s="54"/>
      <c r="DP408" s="54"/>
      <c r="DQ408" s="54"/>
      <c r="DR408" s="54"/>
      <c r="DS408" s="54"/>
      <c r="DT408" s="54"/>
      <c r="DU408" s="54"/>
      <c r="DV408" s="54"/>
      <c r="DW408" s="54"/>
      <c r="DX408" s="54"/>
      <c r="DY408" s="54"/>
      <c r="DZ408" s="54"/>
      <c r="EA408" s="54"/>
      <c r="EB408" s="54"/>
      <c r="EC408" s="54"/>
      <c r="ED408" s="54"/>
      <c r="EE408" s="54"/>
      <c r="EF408" s="54"/>
      <c r="EG408" s="54"/>
      <c r="EH408" s="54"/>
      <c r="EI408" s="54"/>
      <c r="EJ408" s="54"/>
      <c r="EK408" s="54"/>
      <c r="EL408" s="54"/>
      <c r="EM408" s="54"/>
      <c r="EN408" s="54"/>
      <c r="EO408" s="54"/>
      <c r="EP408" s="54"/>
      <c r="EQ408" s="54"/>
      <c r="ER408" s="54"/>
      <c r="ES408" s="54"/>
      <c r="ET408" s="54"/>
      <c r="EU408" s="54"/>
      <c r="EV408" s="54"/>
      <c r="EW408" s="54"/>
      <c r="EX408" s="54"/>
      <c r="EY408" s="54"/>
      <c r="EZ408" s="54"/>
      <c r="FA408" s="54"/>
      <c r="FB408" s="54"/>
      <c r="FC408" s="54"/>
      <c r="FD408" s="54"/>
      <c r="FE408" s="54"/>
      <c r="FF408" s="54"/>
      <c r="FG408" s="54"/>
      <c r="FH408" s="54"/>
      <c r="FI408" s="54"/>
      <c r="FJ408" s="54"/>
      <c r="FK408" s="54"/>
      <c r="FL408" s="54"/>
      <c r="FM408" s="54"/>
      <c r="FN408" s="54"/>
      <c r="FO408" s="54"/>
      <c r="FP408" s="54"/>
      <c r="FQ408" s="54"/>
      <c r="FR408" s="54"/>
      <c r="FS408" s="54"/>
      <c r="FT408" s="54"/>
      <c r="FU408" s="54"/>
      <c r="FV408" s="54"/>
      <c r="FW408" s="54"/>
      <c r="FX408" s="54"/>
      <c r="FY408" s="54"/>
      <c r="FZ408" s="54"/>
      <c r="GA408" s="54"/>
      <c r="GB408" s="54"/>
      <c r="GC408" s="54"/>
      <c r="GD408" s="54"/>
      <c r="GE408" s="54"/>
      <c r="GF408" s="54"/>
      <c r="GG408" s="54"/>
      <c r="GH408" s="54"/>
      <c r="GI408" s="54"/>
      <c r="GJ408" s="54"/>
      <c r="GK408" s="54"/>
      <c r="GL408" s="54"/>
      <c r="GM408" s="54"/>
      <c r="GN408" s="54"/>
    </row>
    <row r="409" spans="1:196">
      <c r="A409" s="209"/>
      <c r="B409" s="209"/>
      <c r="C409" s="209"/>
      <c r="D409" s="209"/>
      <c r="E409" s="209"/>
      <c r="F409" s="209"/>
      <c r="G409" s="209"/>
      <c r="H409" s="61"/>
      <c r="I409" s="69"/>
      <c r="J409" s="69"/>
      <c r="K409" s="214"/>
      <c r="L409" s="214"/>
      <c r="M409" s="214"/>
      <c r="N409" s="54"/>
      <c r="O409" s="54"/>
      <c r="P409" s="54"/>
      <c r="Q409" s="54"/>
      <c r="R409" s="54"/>
      <c r="S409" s="54"/>
      <c r="T409" s="54"/>
      <c r="U409" s="54"/>
      <c r="V409" s="54"/>
      <c r="W409" s="54"/>
      <c r="X409" s="54"/>
      <c r="Y409" s="54"/>
      <c r="Z409" s="54"/>
      <c r="AA409" s="54"/>
      <c r="AB409" s="54"/>
      <c r="AC409" s="54"/>
      <c r="AD409" s="54"/>
      <c r="AE409" s="54"/>
      <c r="AF409" s="54"/>
      <c r="AG409" s="54"/>
      <c r="AH409" s="54"/>
      <c r="AI409" s="54"/>
      <c r="AJ409" s="54"/>
      <c r="AK409" s="54"/>
      <c r="AL409" s="54"/>
      <c r="AM409" s="54"/>
      <c r="AN409" s="54"/>
      <c r="AO409" s="54"/>
      <c r="AP409" s="54"/>
      <c r="AQ409" s="54"/>
      <c r="AR409" s="54"/>
      <c r="AS409" s="54"/>
      <c r="AT409" s="54"/>
      <c r="AU409" s="54"/>
      <c r="AV409" s="54"/>
      <c r="AW409" s="54"/>
      <c r="AX409" s="54"/>
      <c r="AY409" s="54"/>
      <c r="AZ409" s="54"/>
      <c r="BA409" s="54"/>
      <c r="BB409" s="54"/>
      <c r="BC409" s="54"/>
      <c r="BD409" s="54"/>
      <c r="BE409" s="54"/>
      <c r="BF409" s="54"/>
      <c r="BG409" s="54"/>
      <c r="BH409" s="54"/>
      <c r="BI409" s="54"/>
      <c r="BJ409" s="54"/>
      <c r="BK409" s="54"/>
      <c r="BL409" s="54"/>
      <c r="BM409" s="54"/>
      <c r="BN409" s="54"/>
      <c r="BO409" s="54"/>
      <c r="BP409" s="54"/>
      <c r="BQ409" s="54"/>
      <c r="BR409" s="54"/>
      <c r="BS409" s="54"/>
      <c r="BT409" s="54"/>
      <c r="BU409" s="54"/>
      <c r="BV409" s="54"/>
      <c r="BW409" s="54"/>
      <c r="BX409" s="54"/>
      <c r="BY409" s="54"/>
      <c r="BZ409" s="54"/>
      <c r="CA409" s="54"/>
      <c r="CB409" s="54"/>
      <c r="CC409" s="54"/>
      <c r="CD409" s="54"/>
      <c r="CE409" s="54"/>
      <c r="CF409" s="54"/>
      <c r="CG409" s="54"/>
      <c r="CH409" s="54"/>
      <c r="CI409" s="54"/>
      <c r="CJ409" s="54"/>
      <c r="CK409" s="54"/>
      <c r="CL409" s="54"/>
      <c r="CM409" s="54"/>
      <c r="CN409" s="54"/>
      <c r="CO409" s="54"/>
      <c r="CP409" s="54"/>
      <c r="CQ409" s="54"/>
      <c r="CR409" s="54"/>
      <c r="CS409" s="54"/>
      <c r="CT409" s="54"/>
      <c r="CU409" s="54"/>
      <c r="CV409" s="54"/>
      <c r="CW409" s="54"/>
      <c r="CX409" s="54"/>
      <c r="CY409" s="54"/>
      <c r="CZ409" s="54"/>
      <c r="DA409" s="54"/>
      <c r="DB409" s="54"/>
      <c r="DC409" s="54"/>
      <c r="DD409" s="54"/>
      <c r="DE409" s="54"/>
      <c r="DF409" s="54"/>
      <c r="DG409" s="54"/>
      <c r="DH409" s="54"/>
      <c r="DI409" s="54"/>
      <c r="DJ409" s="54"/>
      <c r="DK409" s="54"/>
      <c r="DL409" s="54"/>
      <c r="DM409" s="54"/>
      <c r="DN409" s="54"/>
      <c r="DO409" s="54"/>
      <c r="DP409" s="54"/>
      <c r="DQ409" s="54"/>
      <c r="DR409" s="54"/>
      <c r="DS409" s="54"/>
      <c r="DT409" s="54"/>
      <c r="DU409" s="54"/>
      <c r="DV409" s="54"/>
      <c r="DW409" s="54"/>
      <c r="DX409" s="54"/>
      <c r="DY409" s="54"/>
      <c r="DZ409" s="54"/>
      <c r="EA409" s="54"/>
      <c r="EB409" s="54"/>
      <c r="EC409" s="54"/>
      <c r="ED409" s="54"/>
      <c r="EE409" s="54"/>
      <c r="EF409" s="54"/>
      <c r="EG409" s="54"/>
      <c r="EH409" s="54"/>
      <c r="EI409" s="54"/>
      <c r="EJ409" s="54"/>
      <c r="EK409" s="54"/>
      <c r="EL409" s="54"/>
      <c r="EM409" s="54"/>
      <c r="EN409" s="54"/>
      <c r="EO409" s="54"/>
      <c r="EP409" s="54"/>
      <c r="EQ409" s="54"/>
      <c r="ER409" s="54"/>
      <c r="ES409" s="54"/>
      <c r="ET409" s="54"/>
      <c r="EU409" s="54"/>
      <c r="EV409" s="54"/>
      <c r="EW409" s="54"/>
      <c r="EX409" s="54"/>
      <c r="EY409" s="54"/>
      <c r="EZ409" s="54"/>
      <c r="FA409" s="54"/>
      <c r="FB409" s="54"/>
      <c r="FC409" s="54"/>
      <c r="FD409" s="54"/>
      <c r="FE409" s="54"/>
      <c r="FF409" s="54"/>
      <c r="FG409" s="54"/>
      <c r="FH409" s="54"/>
      <c r="FI409" s="54"/>
      <c r="FJ409" s="54"/>
      <c r="FK409" s="54"/>
      <c r="FL409" s="54"/>
      <c r="FM409" s="54"/>
      <c r="FN409" s="54"/>
      <c r="FO409" s="54"/>
      <c r="FP409" s="54"/>
      <c r="FQ409" s="54"/>
      <c r="FR409" s="54"/>
      <c r="FS409" s="54"/>
      <c r="FT409" s="54"/>
      <c r="FU409" s="54"/>
      <c r="FV409" s="54"/>
      <c r="FW409" s="54"/>
      <c r="FX409" s="54"/>
      <c r="FY409" s="54"/>
      <c r="FZ409" s="54"/>
      <c r="GA409" s="54"/>
      <c r="GB409" s="54"/>
      <c r="GC409" s="54"/>
      <c r="GD409" s="54"/>
      <c r="GE409" s="54"/>
      <c r="GF409" s="54"/>
      <c r="GG409" s="54"/>
      <c r="GH409" s="54"/>
      <c r="GI409" s="54"/>
      <c r="GJ409" s="54"/>
      <c r="GK409" s="54"/>
      <c r="GL409" s="54"/>
      <c r="GM409" s="54"/>
      <c r="GN409" s="54"/>
    </row>
    <row r="410" spans="1:196">
      <c r="A410" s="209"/>
      <c r="B410" s="209"/>
      <c r="C410" s="209"/>
      <c r="D410" s="209"/>
      <c r="E410" s="209"/>
      <c r="F410" s="209"/>
      <c r="G410" s="209"/>
      <c r="H410" s="61"/>
      <c r="I410" s="69"/>
      <c r="J410" s="69"/>
      <c r="K410" s="214"/>
      <c r="L410" s="214"/>
      <c r="M410" s="214"/>
      <c r="N410" s="54"/>
      <c r="O410" s="54"/>
      <c r="P410" s="54"/>
      <c r="Q410" s="54"/>
      <c r="R410" s="54"/>
      <c r="S410" s="54"/>
      <c r="T410" s="54"/>
      <c r="U410" s="54"/>
      <c r="V410" s="54"/>
      <c r="W410" s="54"/>
      <c r="X410" s="54"/>
      <c r="Y410" s="54"/>
      <c r="Z410" s="54"/>
      <c r="AA410" s="54"/>
      <c r="AB410" s="54"/>
      <c r="AC410" s="54"/>
      <c r="AD410" s="54"/>
      <c r="AE410" s="54"/>
      <c r="AF410" s="54"/>
      <c r="AG410" s="54"/>
      <c r="AH410" s="54"/>
      <c r="AI410" s="54"/>
      <c r="AJ410" s="54"/>
      <c r="AK410" s="54"/>
      <c r="AL410" s="54"/>
      <c r="AM410" s="54"/>
      <c r="AN410" s="54"/>
      <c r="AO410" s="54"/>
      <c r="AP410" s="54"/>
      <c r="AQ410" s="54"/>
      <c r="AR410" s="54"/>
      <c r="AS410" s="54"/>
      <c r="AT410" s="54"/>
      <c r="AU410" s="54"/>
      <c r="AV410" s="54"/>
      <c r="AW410" s="54"/>
      <c r="AX410" s="54"/>
      <c r="AY410" s="54"/>
      <c r="AZ410" s="54"/>
      <c r="BA410" s="54"/>
      <c r="BB410" s="54"/>
      <c r="BC410" s="54"/>
      <c r="BD410" s="54"/>
      <c r="BE410" s="54"/>
      <c r="BF410" s="54"/>
      <c r="BG410" s="54"/>
      <c r="BH410" s="54"/>
      <c r="BI410" s="54"/>
      <c r="BJ410" s="54"/>
      <c r="BK410" s="54"/>
      <c r="BL410" s="54"/>
      <c r="BM410" s="54"/>
      <c r="BN410" s="54"/>
      <c r="BO410" s="54"/>
      <c r="BP410" s="54"/>
      <c r="BQ410" s="54"/>
      <c r="BR410" s="54"/>
      <c r="BS410" s="54"/>
      <c r="BT410" s="54"/>
      <c r="BU410" s="54"/>
      <c r="BV410" s="54"/>
      <c r="BW410" s="54"/>
      <c r="BX410" s="54"/>
      <c r="BY410" s="54"/>
      <c r="BZ410" s="54"/>
      <c r="CA410" s="54"/>
      <c r="CB410" s="54"/>
      <c r="CC410" s="54"/>
      <c r="CD410" s="54"/>
      <c r="CE410" s="54"/>
      <c r="CF410" s="54"/>
      <c r="CG410" s="54"/>
      <c r="CH410" s="54"/>
      <c r="CI410" s="54"/>
      <c r="CJ410" s="54"/>
      <c r="CK410" s="54"/>
      <c r="CL410" s="54"/>
      <c r="CM410" s="54"/>
      <c r="CN410" s="54"/>
      <c r="CO410" s="54"/>
      <c r="CP410" s="54"/>
      <c r="CQ410" s="54"/>
      <c r="CR410" s="54"/>
      <c r="CS410" s="54"/>
      <c r="CT410" s="54"/>
      <c r="CU410" s="54"/>
      <c r="CV410" s="54"/>
      <c r="CW410" s="54"/>
      <c r="CX410" s="54"/>
      <c r="CY410" s="54"/>
      <c r="CZ410" s="54"/>
      <c r="DA410" s="54"/>
      <c r="DB410" s="54"/>
      <c r="DC410" s="54"/>
      <c r="DD410" s="54"/>
      <c r="DE410" s="54"/>
      <c r="DF410" s="54"/>
      <c r="DG410" s="54"/>
      <c r="DH410" s="54"/>
      <c r="DI410" s="54"/>
      <c r="DJ410" s="54"/>
      <c r="DK410" s="54"/>
      <c r="DL410" s="54"/>
      <c r="DM410" s="54"/>
      <c r="DN410" s="54"/>
      <c r="DO410" s="54"/>
      <c r="DP410" s="54"/>
      <c r="DQ410" s="54"/>
      <c r="DR410" s="54"/>
      <c r="DS410" s="54"/>
      <c r="DT410" s="54"/>
      <c r="DU410" s="54"/>
      <c r="DV410" s="54"/>
      <c r="DW410" s="54"/>
      <c r="DX410" s="54"/>
      <c r="DY410" s="54"/>
      <c r="DZ410" s="54"/>
      <c r="EA410" s="54"/>
      <c r="EB410" s="54"/>
      <c r="EC410" s="54"/>
      <c r="ED410" s="54"/>
      <c r="EE410" s="54"/>
      <c r="EF410" s="54"/>
      <c r="EG410" s="54"/>
      <c r="EH410" s="54"/>
      <c r="EI410" s="54"/>
      <c r="EJ410" s="54"/>
      <c r="EK410" s="54"/>
      <c r="EL410" s="54"/>
      <c r="EM410" s="54"/>
      <c r="EN410" s="54"/>
      <c r="EO410" s="54"/>
      <c r="EP410" s="54"/>
      <c r="EQ410" s="54"/>
      <c r="ER410" s="54"/>
      <c r="ES410" s="54"/>
      <c r="ET410" s="54"/>
      <c r="EU410" s="54"/>
      <c r="EV410" s="54"/>
      <c r="EW410" s="54"/>
      <c r="EX410" s="54"/>
      <c r="EY410" s="54"/>
      <c r="EZ410" s="54"/>
      <c r="FA410" s="54"/>
      <c r="FB410" s="54"/>
      <c r="FC410" s="54"/>
      <c r="FD410" s="54"/>
      <c r="FE410" s="54"/>
      <c r="FF410" s="54"/>
      <c r="FG410" s="54"/>
      <c r="FH410" s="54"/>
      <c r="FI410" s="54"/>
      <c r="FJ410" s="54"/>
      <c r="FK410" s="54"/>
      <c r="FL410" s="54"/>
      <c r="FM410" s="54"/>
      <c r="FN410" s="54"/>
      <c r="FO410" s="54"/>
      <c r="FP410" s="54"/>
      <c r="FQ410" s="54"/>
      <c r="FR410" s="54"/>
      <c r="FS410" s="54"/>
      <c r="FT410" s="54"/>
      <c r="FU410" s="54"/>
      <c r="FV410" s="54"/>
      <c r="FW410" s="54"/>
      <c r="FX410" s="54"/>
      <c r="FY410" s="54"/>
      <c r="FZ410" s="54"/>
      <c r="GA410" s="54"/>
      <c r="GB410" s="54"/>
      <c r="GC410" s="54"/>
      <c r="GD410" s="54"/>
      <c r="GE410" s="54"/>
      <c r="GF410" s="54"/>
      <c r="GG410" s="54"/>
      <c r="GH410" s="54"/>
      <c r="GI410" s="54"/>
      <c r="GJ410" s="54"/>
      <c r="GK410" s="54"/>
      <c r="GL410" s="54"/>
      <c r="GM410" s="54"/>
      <c r="GN410" s="54"/>
    </row>
    <row r="411" spans="1:196">
      <c r="A411" s="209"/>
      <c r="B411" s="209"/>
      <c r="C411" s="209"/>
      <c r="D411" s="209"/>
      <c r="E411" s="209"/>
      <c r="F411" s="209"/>
      <c r="G411" s="209"/>
      <c r="H411" s="61"/>
      <c r="I411" s="69"/>
      <c r="J411" s="69"/>
      <c r="K411" s="214"/>
      <c r="L411" s="214"/>
      <c r="M411" s="214"/>
      <c r="N411" s="54"/>
      <c r="O411" s="54"/>
      <c r="P411" s="54"/>
      <c r="Q411" s="54"/>
      <c r="R411" s="54"/>
      <c r="S411" s="54"/>
      <c r="T411" s="54"/>
      <c r="U411" s="54"/>
      <c r="V411" s="54"/>
      <c r="W411" s="54"/>
      <c r="X411" s="54"/>
      <c r="Y411" s="54"/>
      <c r="Z411" s="54"/>
      <c r="AA411" s="54"/>
      <c r="AB411" s="54"/>
      <c r="AC411" s="54"/>
      <c r="AD411" s="54"/>
      <c r="AE411" s="54"/>
      <c r="AF411" s="54"/>
      <c r="AG411" s="54"/>
      <c r="AH411" s="54"/>
      <c r="AI411" s="54"/>
      <c r="AJ411" s="54"/>
      <c r="AK411" s="54"/>
      <c r="AL411" s="54"/>
      <c r="AM411" s="54"/>
      <c r="AN411" s="54"/>
      <c r="AO411" s="54"/>
      <c r="AP411" s="54"/>
      <c r="AQ411" s="54"/>
      <c r="AR411" s="54"/>
      <c r="AS411" s="54"/>
      <c r="AT411" s="54"/>
      <c r="AU411" s="54"/>
      <c r="AV411" s="54"/>
      <c r="AW411" s="54"/>
      <c r="AX411" s="54"/>
      <c r="AY411" s="54"/>
      <c r="AZ411" s="54"/>
      <c r="BA411" s="54"/>
      <c r="BB411" s="54"/>
      <c r="BC411" s="54"/>
      <c r="BD411" s="54"/>
      <c r="BE411" s="54"/>
      <c r="BF411" s="54"/>
      <c r="BG411" s="54"/>
      <c r="BH411" s="54"/>
      <c r="BI411" s="54"/>
      <c r="BJ411" s="54"/>
      <c r="BK411" s="54"/>
      <c r="BL411" s="54"/>
      <c r="BM411" s="54"/>
      <c r="BN411" s="54"/>
      <c r="BO411" s="54"/>
      <c r="BP411" s="54"/>
      <c r="BQ411" s="54"/>
      <c r="BR411" s="54"/>
      <c r="BS411" s="54"/>
      <c r="BT411" s="54"/>
      <c r="BU411" s="54"/>
      <c r="BV411" s="54"/>
      <c r="BW411" s="54"/>
      <c r="BX411" s="54"/>
      <c r="BY411" s="54"/>
      <c r="BZ411" s="54"/>
      <c r="CA411" s="54"/>
      <c r="CB411" s="54"/>
      <c r="CC411" s="54"/>
      <c r="CD411" s="54"/>
      <c r="CE411" s="54"/>
      <c r="CF411" s="54"/>
      <c r="CG411" s="54"/>
      <c r="CH411" s="54"/>
      <c r="CI411" s="54"/>
      <c r="CJ411" s="54"/>
      <c r="CK411" s="54"/>
      <c r="CL411" s="54"/>
      <c r="CM411" s="54"/>
      <c r="CN411" s="54"/>
      <c r="CO411" s="54"/>
      <c r="CP411" s="54"/>
      <c r="CQ411" s="54"/>
      <c r="CR411" s="54"/>
      <c r="CS411" s="54"/>
      <c r="CT411" s="54"/>
      <c r="CU411" s="54"/>
      <c r="CV411" s="54"/>
      <c r="CW411" s="54"/>
      <c r="CX411" s="54"/>
      <c r="CY411" s="54"/>
      <c r="CZ411" s="54"/>
      <c r="DA411" s="54"/>
      <c r="DB411" s="54"/>
      <c r="DC411" s="54"/>
      <c r="DD411" s="54"/>
      <c r="DE411" s="54"/>
      <c r="DF411" s="54"/>
      <c r="DG411" s="54"/>
      <c r="DH411" s="54"/>
      <c r="DI411" s="54"/>
      <c r="DJ411" s="54"/>
      <c r="DK411" s="54"/>
      <c r="DL411" s="54"/>
      <c r="DM411" s="54"/>
      <c r="DN411" s="54"/>
      <c r="DO411" s="54"/>
      <c r="DP411" s="54"/>
      <c r="DQ411" s="54"/>
      <c r="DR411" s="54"/>
      <c r="DS411" s="54"/>
      <c r="DT411" s="54"/>
      <c r="DU411" s="54"/>
      <c r="DV411" s="54"/>
      <c r="DW411" s="54"/>
      <c r="DX411" s="54"/>
      <c r="DY411" s="54"/>
      <c r="DZ411" s="54"/>
      <c r="EA411" s="54"/>
      <c r="EB411" s="54"/>
      <c r="EC411" s="54"/>
      <c r="ED411" s="54"/>
      <c r="EE411" s="54"/>
      <c r="EF411" s="54"/>
      <c r="EG411" s="54"/>
      <c r="EH411" s="54"/>
      <c r="EI411" s="54"/>
      <c r="EJ411" s="54"/>
      <c r="EK411" s="54"/>
      <c r="EL411" s="54"/>
      <c r="EM411" s="54"/>
      <c r="EN411" s="54"/>
      <c r="EO411" s="54"/>
      <c r="EP411" s="54"/>
      <c r="EQ411" s="54"/>
      <c r="ER411" s="54"/>
      <c r="ES411" s="54"/>
      <c r="ET411" s="54"/>
      <c r="EU411" s="54"/>
      <c r="EV411" s="54"/>
      <c r="EW411" s="54"/>
      <c r="EX411" s="54"/>
      <c r="EY411" s="54"/>
      <c r="EZ411" s="54"/>
      <c r="FA411" s="54"/>
      <c r="FB411" s="54"/>
      <c r="FC411" s="54"/>
      <c r="FD411" s="54"/>
      <c r="FE411" s="54"/>
      <c r="FF411" s="54"/>
      <c r="FG411" s="54"/>
      <c r="FH411" s="54"/>
      <c r="FI411" s="54"/>
      <c r="FJ411" s="54"/>
      <c r="FK411" s="54"/>
      <c r="FL411" s="54"/>
      <c r="FM411" s="54"/>
      <c r="FN411" s="54"/>
      <c r="FO411" s="54"/>
      <c r="FP411" s="54"/>
      <c r="FQ411" s="54"/>
      <c r="FR411" s="54"/>
      <c r="FS411" s="54"/>
      <c r="FT411" s="54"/>
      <c r="FU411" s="54"/>
      <c r="FV411" s="54"/>
      <c r="FW411" s="54"/>
      <c r="FX411" s="54"/>
      <c r="FY411" s="54"/>
      <c r="FZ411" s="54"/>
      <c r="GA411" s="54"/>
      <c r="GB411" s="54"/>
      <c r="GC411" s="54"/>
      <c r="GD411" s="54"/>
      <c r="GE411" s="54"/>
      <c r="GF411" s="54"/>
      <c r="GG411" s="54"/>
      <c r="GH411" s="54"/>
      <c r="GI411" s="54"/>
      <c r="GJ411" s="54"/>
      <c r="GK411" s="54"/>
      <c r="GL411" s="54"/>
      <c r="GM411" s="54"/>
      <c r="GN411" s="54"/>
    </row>
    <row r="412" spans="1:196">
      <c r="A412" s="209"/>
      <c r="B412" s="209"/>
      <c r="C412" s="209"/>
      <c r="D412" s="209"/>
      <c r="E412" s="209"/>
      <c r="F412" s="209"/>
      <c r="G412" s="209"/>
      <c r="H412" s="61"/>
      <c r="I412" s="69"/>
      <c r="J412" s="69"/>
      <c r="K412" s="214"/>
      <c r="L412" s="214"/>
      <c r="M412" s="214"/>
      <c r="N412" s="54"/>
      <c r="O412" s="54"/>
      <c r="P412" s="54"/>
      <c r="Q412" s="54"/>
      <c r="R412" s="54"/>
      <c r="S412" s="54"/>
      <c r="T412" s="54"/>
      <c r="U412" s="54"/>
      <c r="V412" s="54"/>
      <c r="W412" s="54"/>
      <c r="X412" s="54"/>
      <c r="Y412" s="54"/>
      <c r="Z412" s="54"/>
      <c r="AA412" s="54"/>
      <c r="AB412" s="54"/>
      <c r="AC412" s="54"/>
      <c r="AD412" s="54"/>
      <c r="AE412" s="54"/>
      <c r="AF412" s="54"/>
      <c r="AG412" s="54"/>
      <c r="AH412" s="54"/>
      <c r="AI412" s="54"/>
      <c r="AJ412" s="54"/>
      <c r="AK412" s="54"/>
      <c r="AL412" s="54"/>
      <c r="AM412" s="54"/>
      <c r="AN412" s="54"/>
      <c r="AO412" s="54"/>
      <c r="AP412" s="54"/>
      <c r="AQ412" s="54"/>
      <c r="AR412" s="54"/>
      <c r="AS412" s="54"/>
      <c r="AT412" s="54"/>
      <c r="AU412" s="54"/>
      <c r="AV412" s="54"/>
      <c r="AW412" s="54"/>
      <c r="AX412" s="54"/>
      <c r="AY412" s="54"/>
      <c r="AZ412" s="54"/>
      <c r="BA412" s="54"/>
      <c r="BB412" s="54"/>
      <c r="BC412" s="54"/>
      <c r="BD412" s="54"/>
      <c r="BE412" s="54"/>
      <c r="BF412" s="54"/>
      <c r="BG412" s="54"/>
      <c r="BH412" s="54"/>
      <c r="BI412" s="54"/>
      <c r="BJ412" s="54"/>
      <c r="BK412" s="54"/>
      <c r="BL412" s="54"/>
      <c r="BM412" s="54"/>
      <c r="BN412" s="54"/>
      <c r="BO412" s="54"/>
      <c r="BP412" s="54"/>
      <c r="BQ412" s="54"/>
      <c r="BR412" s="54"/>
      <c r="BS412" s="54"/>
      <c r="BT412" s="54"/>
      <c r="BU412" s="54"/>
      <c r="BV412" s="54"/>
      <c r="BW412" s="54"/>
      <c r="BX412" s="54"/>
      <c r="BY412" s="54"/>
      <c r="BZ412" s="54"/>
      <c r="CA412" s="54"/>
      <c r="CB412" s="54"/>
      <c r="CC412" s="54"/>
      <c r="CD412" s="54"/>
      <c r="CE412" s="54"/>
      <c r="CF412" s="54"/>
      <c r="CG412" s="54"/>
      <c r="CH412" s="54"/>
      <c r="CI412" s="54"/>
      <c r="CJ412" s="54"/>
      <c r="CK412" s="54"/>
      <c r="CL412" s="54"/>
      <c r="CM412" s="54"/>
      <c r="CN412" s="54"/>
      <c r="CO412" s="54"/>
      <c r="CP412" s="54"/>
      <c r="CQ412" s="54"/>
      <c r="CR412" s="54"/>
      <c r="CS412" s="54"/>
      <c r="CT412" s="54"/>
      <c r="CU412" s="54"/>
      <c r="CV412" s="54"/>
      <c r="CW412" s="54"/>
      <c r="CX412" s="54"/>
      <c r="CY412" s="54"/>
      <c r="CZ412" s="54"/>
      <c r="DA412" s="54"/>
      <c r="DB412" s="54"/>
      <c r="DC412" s="54"/>
      <c r="DD412" s="54"/>
      <c r="DE412" s="54"/>
      <c r="DF412" s="54"/>
      <c r="DG412" s="54"/>
      <c r="DH412" s="54"/>
      <c r="DI412" s="54"/>
      <c r="DJ412" s="54"/>
      <c r="DK412" s="54"/>
      <c r="DL412" s="54"/>
      <c r="DM412" s="54"/>
      <c r="DN412" s="54"/>
      <c r="DO412" s="54"/>
      <c r="DP412" s="54"/>
      <c r="DQ412" s="54"/>
      <c r="DR412" s="54"/>
      <c r="DS412" s="54"/>
      <c r="DT412" s="54"/>
      <c r="DU412" s="54"/>
      <c r="DV412" s="54"/>
      <c r="DW412" s="54"/>
      <c r="DX412" s="54"/>
      <c r="DY412" s="54"/>
      <c r="DZ412" s="54"/>
      <c r="EA412" s="54"/>
      <c r="EB412" s="54"/>
      <c r="EC412" s="54"/>
      <c r="ED412" s="54"/>
      <c r="EE412" s="54"/>
      <c r="EF412" s="54"/>
      <c r="EG412" s="54"/>
      <c r="EH412" s="54"/>
      <c r="EI412" s="54"/>
      <c r="EJ412" s="54"/>
      <c r="EK412" s="54"/>
      <c r="EL412" s="54"/>
      <c r="EM412" s="54"/>
      <c r="EN412" s="54"/>
      <c r="EO412" s="54"/>
      <c r="EP412" s="54"/>
      <c r="EQ412" s="54"/>
      <c r="ER412" s="54"/>
      <c r="ES412" s="54"/>
      <c r="ET412" s="54"/>
      <c r="EU412" s="54"/>
      <c r="EV412" s="54"/>
      <c r="EW412" s="54"/>
      <c r="EX412" s="54"/>
      <c r="EY412" s="54"/>
      <c r="EZ412" s="54"/>
      <c r="FA412" s="54"/>
      <c r="FB412" s="54"/>
      <c r="FC412" s="54"/>
      <c r="FD412" s="54"/>
      <c r="FE412" s="54"/>
      <c r="FF412" s="54"/>
      <c r="FG412" s="54"/>
      <c r="FH412" s="54"/>
      <c r="FI412" s="54"/>
      <c r="FJ412" s="54"/>
      <c r="FK412" s="54"/>
      <c r="FL412" s="54"/>
      <c r="FM412" s="54"/>
      <c r="FN412" s="54"/>
      <c r="FO412" s="54"/>
      <c r="FP412" s="54"/>
      <c r="FQ412" s="54"/>
      <c r="FR412" s="54"/>
      <c r="FS412" s="54"/>
      <c r="FT412" s="54"/>
      <c r="FU412" s="54"/>
      <c r="FV412" s="54"/>
      <c r="FW412" s="54"/>
      <c r="FX412" s="54"/>
      <c r="FY412" s="54"/>
      <c r="FZ412" s="54"/>
      <c r="GA412" s="54"/>
      <c r="GB412" s="54"/>
      <c r="GC412" s="54"/>
      <c r="GD412" s="54"/>
      <c r="GE412" s="54"/>
      <c r="GF412" s="54"/>
      <c r="GG412" s="54"/>
      <c r="GH412" s="54"/>
      <c r="GI412" s="54"/>
      <c r="GJ412" s="54"/>
      <c r="GK412" s="54"/>
      <c r="GL412" s="54"/>
      <c r="GM412" s="54"/>
      <c r="GN412" s="54"/>
    </row>
    <row r="413" spans="1:196">
      <c r="A413" s="209"/>
      <c r="B413" s="209"/>
      <c r="C413" s="209"/>
      <c r="D413" s="209"/>
      <c r="E413" s="209"/>
      <c r="F413" s="209"/>
      <c r="G413" s="209"/>
      <c r="H413" s="61"/>
      <c r="I413" s="69"/>
      <c r="J413" s="69"/>
      <c r="K413" s="214"/>
      <c r="L413" s="214"/>
      <c r="M413" s="214"/>
      <c r="N413" s="54"/>
      <c r="O413" s="54"/>
      <c r="P413" s="54"/>
      <c r="Q413" s="54"/>
      <c r="R413" s="54"/>
      <c r="S413" s="54"/>
      <c r="T413" s="54"/>
      <c r="U413" s="54"/>
      <c r="V413" s="54"/>
      <c r="W413" s="54"/>
      <c r="X413" s="54"/>
      <c r="Y413" s="54"/>
      <c r="Z413" s="54"/>
      <c r="AA413" s="54"/>
      <c r="AB413" s="54"/>
      <c r="AC413" s="54"/>
      <c r="AD413" s="54"/>
      <c r="AE413" s="54"/>
      <c r="AF413" s="54"/>
      <c r="AG413" s="54"/>
      <c r="AH413" s="54"/>
      <c r="AI413" s="54"/>
      <c r="AJ413" s="54"/>
      <c r="AK413" s="54"/>
      <c r="AL413" s="54"/>
      <c r="AM413" s="54"/>
      <c r="AN413" s="54"/>
      <c r="AO413" s="54"/>
      <c r="AP413" s="54"/>
      <c r="AQ413" s="54"/>
      <c r="AR413" s="54"/>
      <c r="AS413" s="54"/>
      <c r="AT413" s="54"/>
      <c r="AU413" s="54"/>
      <c r="AV413" s="54"/>
      <c r="AW413" s="54"/>
      <c r="AX413" s="54"/>
      <c r="AY413" s="54"/>
      <c r="AZ413" s="54"/>
      <c r="BA413" s="54"/>
      <c r="BB413" s="54"/>
      <c r="BC413" s="54"/>
      <c r="BD413" s="54"/>
      <c r="BE413" s="54"/>
      <c r="BF413" s="54"/>
      <c r="BG413" s="54"/>
      <c r="BH413" s="54"/>
      <c r="BI413" s="54"/>
      <c r="BJ413" s="54"/>
      <c r="BK413" s="54"/>
      <c r="BL413" s="54"/>
      <c r="BM413" s="54"/>
      <c r="BN413" s="54"/>
      <c r="BO413" s="54"/>
      <c r="BP413" s="54"/>
      <c r="BQ413" s="54"/>
      <c r="BR413" s="54"/>
      <c r="BS413" s="54"/>
      <c r="BT413" s="54"/>
      <c r="BU413" s="54"/>
      <c r="BV413" s="54"/>
      <c r="BW413" s="54"/>
      <c r="BX413" s="54"/>
      <c r="BY413" s="54"/>
      <c r="BZ413" s="54"/>
      <c r="CA413" s="54"/>
      <c r="CB413" s="54"/>
      <c r="CC413" s="54"/>
      <c r="CD413" s="54"/>
      <c r="CE413" s="54"/>
      <c r="CF413" s="54"/>
      <c r="CG413" s="54"/>
      <c r="CH413" s="54"/>
      <c r="CI413" s="54"/>
      <c r="CJ413" s="54"/>
      <c r="CK413" s="54"/>
      <c r="CL413" s="54"/>
      <c r="CM413" s="54"/>
      <c r="CN413" s="54"/>
      <c r="CO413" s="54"/>
      <c r="CP413" s="54"/>
      <c r="CQ413" s="54"/>
      <c r="CR413" s="54"/>
      <c r="CS413" s="54"/>
      <c r="CT413" s="54"/>
      <c r="CU413" s="54"/>
      <c r="CV413" s="54"/>
      <c r="CW413" s="54"/>
      <c r="CX413" s="54"/>
      <c r="CY413" s="54"/>
      <c r="CZ413" s="54"/>
      <c r="DA413" s="54"/>
      <c r="DB413" s="54"/>
      <c r="DC413" s="54"/>
      <c r="DD413" s="54"/>
      <c r="DE413" s="54"/>
      <c r="DF413" s="54"/>
      <c r="DG413" s="54"/>
      <c r="DH413" s="54"/>
      <c r="DI413" s="54"/>
      <c r="DJ413" s="54"/>
      <c r="DK413" s="54"/>
      <c r="DL413" s="54"/>
      <c r="DM413" s="54"/>
      <c r="DN413" s="54"/>
      <c r="DO413" s="54"/>
      <c r="DP413" s="54"/>
      <c r="DQ413" s="54"/>
      <c r="DR413" s="54"/>
      <c r="DS413" s="54"/>
      <c r="DT413" s="54"/>
      <c r="DU413" s="54"/>
      <c r="DV413" s="54"/>
      <c r="DW413" s="54"/>
      <c r="DX413" s="54"/>
      <c r="DY413" s="54"/>
      <c r="DZ413" s="54"/>
      <c r="EA413" s="54"/>
      <c r="EB413" s="54"/>
      <c r="EC413" s="54"/>
      <c r="ED413" s="54"/>
      <c r="EE413" s="54"/>
      <c r="EF413" s="54"/>
      <c r="EG413" s="54"/>
      <c r="EH413" s="54"/>
      <c r="EI413" s="54"/>
      <c r="EJ413" s="54"/>
      <c r="EK413" s="54"/>
      <c r="EL413" s="54"/>
      <c r="EM413" s="54"/>
      <c r="EN413" s="54"/>
      <c r="EO413" s="54"/>
      <c r="EP413" s="54"/>
      <c r="EQ413" s="54"/>
      <c r="ER413" s="54"/>
      <c r="ES413" s="54"/>
      <c r="ET413" s="54"/>
      <c r="EU413" s="54"/>
      <c r="EV413" s="54"/>
      <c r="EW413" s="54"/>
      <c r="EX413" s="54"/>
      <c r="EY413" s="54"/>
      <c r="EZ413" s="54"/>
      <c r="FA413" s="54"/>
      <c r="FB413" s="54"/>
      <c r="FC413" s="54"/>
      <c r="FD413" s="54"/>
      <c r="FE413" s="54"/>
      <c r="FF413" s="54"/>
      <c r="FG413" s="54"/>
      <c r="FH413" s="54"/>
      <c r="FI413" s="54"/>
      <c r="FJ413" s="54"/>
      <c r="FK413" s="54"/>
      <c r="FL413" s="54"/>
      <c r="FM413" s="54"/>
      <c r="FN413" s="54"/>
      <c r="FO413" s="54"/>
      <c r="FP413" s="54"/>
      <c r="FQ413" s="54"/>
      <c r="FR413" s="54"/>
      <c r="FS413" s="54"/>
      <c r="FT413" s="54"/>
      <c r="FU413" s="54"/>
      <c r="FV413" s="54"/>
      <c r="FW413" s="54"/>
      <c r="FX413" s="54"/>
      <c r="FY413" s="54"/>
      <c r="FZ413" s="54"/>
      <c r="GA413" s="54"/>
      <c r="GB413" s="54"/>
      <c r="GC413" s="54"/>
      <c r="GD413" s="54"/>
      <c r="GE413" s="54"/>
      <c r="GF413" s="54"/>
      <c r="GG413" s="54"/>
      <c r="GH413" s="54"/>
      <c r="GI413" s="54"/>
      <c r="GJ413" s="54"/>
      <c r="GK413" s="54"/>
      <c r="GL413" s="54"/>
      <c r="GM413" s="54"/>
      <c r="GN413" s="54"/>
    </row>
    <row r="414" spans="1:196">
      <c r="A414" s="209"/>
      <c r="B414" s="209"/>
      <c r="C414" s="209"/>
      <c r="D414" s="209"/>
      <c r="E414" s="209"/>
      <c r="F414" s="209"/>
      <c r="G414" s="209"/>
      <c r="H414" s="61"/>
      <c r="I414" s="69"/>
      <c r="J414" s="69"/>
      <c r="K414" s="214"/>
      <c r="L414" s="214"/>
      <c r="M414" s="214"/>
      <c r="N414" s="54"/>
      <c r="O414" s="54"/>
      <c r="P414" s="54"/>
      <c r="Q414" s="54"/>
      <c r="R414" s="54"/>
      <c r="S414" s="54"/>
      <c r="T414" s="54"/>
      <c r="U414" s="54"/>
      <c r="V414" s="54"/>
      <c r="W414" s="54"/>
      <c r="X414" s="54"/>
      <c r="Y414" s="54"/>
      <c r="Z414" s="54"/>
      <c r="AA414" s="54"/>
      <c r="AB414" s="54"/>
      <c r="AC414" s="54"/>
      <c r="AD414" s="54"/>
      <c r="AE414" s="54"/>
      <c r="AF414" s="54"/>
      <c r="AG414" s="54"/>
      <c r="AH414" s="54"/>
      <c r="AI414" s="54"/>
      <c r="AJ414" s="54"/>
      <c r="AK414" s="54"/>
      <c r="AL414" s="54"/>
      <c r="AM414" s="54"/>
      <c r="AN414" s="54"/>
      <c r="AO414" s="54"/>
      <c r="AP414" s="54"/>
      <c r="AQ414" s="54"/>
      <c r="AR414" s="54"/>
      <c r="AS414" s="54"/>
      <c r="AT414" s="54"/>
      <c r="AU414" s="54"/>
      <c r="AV414" s="54"/>
      <c r="AW414" s="54"/>
      <c r="AX414" s="54"/>
      <c r="AY414" s="54"/>
      <c r="AZ414" s="54"/>
      <c r="BA414" s="54"/>
      <c r="BB414" s="54"/>
      <c r="BC414" s="54"/>
      <c r="BD414" s="54"/>
      <c r="BE414" s="54"/>
      <c r="BF414" s="54"/>
      <c r="BG414" s="54"/>
      <c r="BH414" s="54"/>
      <c r="BI414" s="54"/>
      <c r="BJ414" s="54"/>
      <c r="BK414" s="54"/>
      <c r="BL414" s="54"/>
      <c r="BM414" s="54"/>
      <c r="BN414" s="54"/>
      <c r="BO414" s="54"/>
      <c r="BP414" s="54"/>
      <c r="BQ414" s="54"/>
      <c r="BR414" s="54"/>
      <c r="BS414" s="54"/>
      <c r="BT414" s="54"/>
      <c r="BU414" s="54"/>
      <c r="BV414" s="54"/>
      <c r="BW414" s="54"/>
      <c r="BX414" s="54"/>
      <c r="BY414" s="54"/>
      <c r="BZ414" s="54"/>
      <c r="CA414" s="54"/>
      <c r="CB414" s="54"/>
      <c r="CC414" s="54"/>
      <c r="CD414" s="54"/>
      <c r="CE414" s="54"/>
      <c r="CF414" s="54"/>
      <c r="CG414" s="54"/>
      <c r="CH414" s="54"/>
      <c r="CI414" s="54"/>
      <c r="CJ414" s="54"/>
      <c r="CK414" s="54"/>
      <c r="CL414" s="54"/>
      <c r="CM414" s="54"/>
      <c r="CN414" s="54"/>
      <c r="CO414" s="54"/>
      <c r="CP414" s="54"/>
      <c r="CQ414" s="54"/>
      <c r="CR414" s="54"/>
      <c r="CS414" s="54"/>
      <c r="CT414" s="54"/>
      <c r="CU414" s="54"/>
      <c r="CV414" s="54"/>
      <c r="CW414" s="54"/>
      <c r="CX414" s="54"/>
      <c r="CY414" s="54"/>
      <c r="CZ414" s="54"/>
      <c r="DA414" s="54"/>
      <c r="DB414" s="54"/>
      <c r="DC414" s="54"/>
      <c r="DD414" s="54"/>
      <c r="DE414" s="54"/>
      <c r="DF414" s="54"/>
      <c r="DG414" s="54"/>
      <c r="DH414" s="54"/>
      <c r="DI414" s="54"/>
      <c r="DJ414" s="54"/>
      <c r="DK414" s="54"/>
      <c r="DL414" s="54"/>
      <c r="DM414" s="54"/>
      <c r="DN414" s="54"/>
      <c r="DO414" s="54"/>
      <c r="DP414" s="54"/>
      <c r="DQ414" s="54"/>
      <c r="DR414" s="54"/>
      <c r="DS414" s="54"/>
      <c r="DT414" s="54"/>
      <c r="DU414" s="54"/>
      <c r="DV414" s="54"/>
      <c r="DW414" s="54"/>
      <c r="DX414" s="54"/>
      <c r="DY414" s="54"/>
      <c r="DZ414" s="54"/>
      <c r="EA414" s="54"/>
      <c r="EB414" s="54"/>
      <c r="EC414" s="54"/>
      <c r="ED414" s="54"/>
      <c r="EE414" s="54"/>
      <c r="EF414" s="54"/>
      <c r="EG414" s="54"/>
      <c r="EH414" s="54"/>
      <c r="EI414" s="54"/>
      <c r="EJ414" s="54"/>
      <c r="EK414" s="54"/>
      <c r="EL414" s="54"/>
      <c r="EM414" s="54"/>
      <c r="EN414" s="54"/>
      <c r="EO414" s="54"/>
      <c r="EP414" s="54"/>
      <c r="EQ414" s="54"/>
      <c r="ER414" s="54"/>
      <c r="ES414" s="54"/>
      <c r="ET414" s="54"/>
      <c r="EU414" s="54"/>
      <c r="EV414" s="54"/>
      <c r="EW414" s="54"/>
      <c r="EX414" s="54"/>
      <c r="EY414" s="54"/>
      <c r="EZ414" s="54"/>
      <c r="FA414" s="54"/>
      <c r="FB414" s="54"/>
      <c r="FC414" s="54"/>
      <c r="FD414" s="54"/>
      <c r="FE414" s="54"/>
      <c r="FF414" s="54"/>
      <c r="FG414" s="54"/>
      <c r="FH414" s="54"/>
      <c r="FI414" s="54"/>
      <c r="FJ414" s="54"/>
      <c r="FK414" s="54"/>
      <c r="FL414" s="54"/>
      <c r="FM414" s="54"/>
      <c r="FN414" s="54"/>
      <c r="FO414" s="54"/>
      <c r="FP414" s="54"/>
      <c r="FQ414" s="54"/>
      <c r="FR414" s="54"/>
      <c r="FS414" s="54"/>
      <c r="FT414" s="54"/>
      <c r="FU414" s="54"/>
      <c r="FV414" s="54"/>
      <c r="FW414" s="54"/>
      <c r="FX414" s="54"/>
      <c r="FY414" s="54"/>
      <c r="FZ414" s="54"/>
      <c r="GA414" s="54"/>
      <c r="GB414" s="54"/>
      <c r="GC414" s="54"/>
      <c r="GD414" s="54"/>
      <c r="GE414" s="54"/>
      <c r="GF414" s="54"/>
      <c r="GG414" s="54"/>
      <c r="GH414" s="54"/>
      <c r="GI414" s="54"/>
      <c r="GJ414" s="54"/>
      <c r="GK414" s="54"/>
      <c r="GL414" s="54"/>
      <c r="GM414" s="54"/>
      <c r="GN414" s="54"/>
    </row>
    <row r="415" spans="1:196">
      <c r="A415" s="209"/>
      <c r="B415" s="209"/>
      <c r="C415" s="209"/>
      <c r="D415" s="209"/>
      <c r="E415" s="209"/>
      <c r="F415" s="209"/>
      <c r="G415" s="209"/>
      <c r="H415" s="61"/>
      <c r="I415" s="69"/>
      <c r="J415" s="69"/>
      <c r="K415" s="214"/>
      <c r="L415" s="214"/>
      <c r="M415" s="214"/>
      <c r="N415" s="54"/>
      <c r="O415" s="54"/>
      <c r="P415" s="54"/>
      <c r="Q415" s="54"/>
      <c r="R415" s="54"/>
      <c r="S415" s="54"/>
      <c r="T415" s="54"/>
      <c r="U415" s="54"/>
      <c r="V415" s="54"/>
      <c r="W415" s="54"/>
      <c r="X415" s="54"/>
      <c r="Y415" s="54"/>
      <c r="Z415" s="54"/>
      <c r="AA415" s="54"/>
      <c r="AB415" s="54"/>
      <c r="AC415" s="54"/>
      <c r="AD415" s="54"/>
      <c r="AE415" s="54"/>
      <c r="AF415" s="54"/>
      <c r="AG415" s="54"/>
      <c r="AH415" s="54"/>
      <c r="AI415" s="54"/>
      <c r="AJ415" s="54"/>
      <c r="AK415" s="54"/>
      <c r="AL415" s="54"/>
      <c r="AM415" s="54"/>
      <c r="AN415" s="54"/>
      <c r="AO415" s="54"/>
      <c r="AP415" s="54"/>
      <c r="AQ415" s="54"/>
      <c r="AR415" s="54"/>
      <c r="AS415" s="54"/>
      <c r="AT415" s="54"/>
      <c r="AU415" s="54"/>
      <c r="AV415" s="54"/>
      <c r="AW415" s="54"/>
      <c r="AX415" s="54"/>
      <c r="AY415" s="54"/>
      <c r="AZ415" s="54"/>
      <c r="BA415" s="54"/>
      <c r="BB415" s="54"/>
      <c r="BC415" s="54"/>
      <c r="BD415" s="54"/>
      <c r="BE415" s="54"/>
      <c r="BF415" s="54"/>
      <c r="BG415" s="54"/>
      <c r="BH415" s="54"/>
      <c r="BI415" s="54"/>
      <c r="BJ415" s="54"/>
      <c r="BK415" s="54"/>
      <c r="BL415" s="54"/>
      <c r="BM415" s="54"/>
      <c r="BN415" s="54"/>
      <c r="BO415" s="54"/>
      <c r="BP415" s="54"/>
      <c r="BQ415" s="54"/>
      <c r="BR415" s="54"/>
      <c r="BS415" s="54"/>
      <c r="BT415" s="54"/>
      <c r="BU415" s="54"/>
      <c r="BV415" s="54"/>
      <c r="BW415" s="54"/>
      <c r="BX415" s="54"/>
      <c r="BY415" s="54"/>
      <c r="BZ415" s="54"/>
      <c r="CA415" s="54"/>
      <c r="CB415" s="54"/>
      <c r="CC415" s="54"/>
      <c r="CD415" s="54"/>
      <c r="CE415" s="54"/>
      <c r="CF415" s="54"/>
      <c r="CG415" s="54"/>
      <c r="CH415" s="54"/>
      <c r="CI415" s="54"/>
      <c r="CJ415" s="54"/>
      <c r="CK415" s="54"/>
      <c r="CL415" s="54"/>
      <c r="CM415" s="54"/>
      <c r="CN415" s="54"/>
      <c r="CO415" s="54"/>
      <c r="CP415" s="54"/>
      <c r="CQ415" s="54"/>
      <c r="CR415" s="54"/>
      <c r="CS415" s="54"/>
      <c r="CT415" s="54"/>
      <c r="CU415" s="54"/>
      <c r="CV415" s="54"/>
      <c r="CW415" s="54"/>
      <c r="CX415" s="54"/>
      <c r="CY415" s="54"/>
      <c r="CZ415" s="54"/>
      <c r="DA415" s="54"/>
      <c r="DB415" s="54"/>
      <c r="DC415" s="54"/>
      <c r="DD415" s="54"/>
      <c r="DE415" s="54"/>
      <c r="DF415" s="54"/>
      <c r="DG415" s="54"/>
      <c r="DH415" s="54"/>
      <c r="DI415" s="54"/>
      <c r="DJ415" s="54"/>
      <c r="DK415" s="54"/>
      <c r="DL415" s="54"/>
      <c r="DM415" s="54"/>
      <c r="DN415" s="54"/>
      <c r="DO415" s="54"/>
      <c r="DP415" s="54"/>
      <c r="DQ415" s="54"/>
      <c r="DR415" s="54"/>
      <c r="DS415" s="54"/>
      <c r="DT415" s="54"/>
      <c r="DU415" s="54"/>
      <c r="DV415" s="54"/>
      <c r="DW415" s="54"/>
      <c r="DX415" s="54"/>
      <c r="DY415" s="54"/>
      <c r="DZ415" s="54"/>
      <c r="EA415" s="54"/>
      <c r="EB415" s="54"/>
      <c r="EC415" s="54"/>
      <c r="ED415" s="54"/>
      <c r="EE415" s="54"/>
      <c r="EF415" s="54"/>
      <c r="EG415" s="54"/>
      <c r="EH415" s="54"/>
      <c r="EI415" s="54"/>
      <c r="EJ415" s="54"/>
      <c r="EK415" s="54"/>
      <c r="EL415" s="54"/>
      <c r="EM415" s="54"/>
      <c r="EN415" s="54"/>
      <c r="EO415" s="54"/>
      <c r="EP415" s="54"/>
      <c r="EQ415" s="54"/>
      <c r="ER415" s="54"/>
      <c r="ES415" s="54"/>
      <c r="ET415" s="54"/>
      <c r="EU415" s="54"/>
      <c r="EV415" s="54"/>
      <c r="EW415" s="54"/>
      <c r="EX415" s="54"/>
      <c r="EY415" s="54"/>
      <c r="EZ415" s="54"/>
      <c r="FA415" s="54"/>
      <c r="FB415" s="54"/>
      <c r="FC415" s="54"/>
      <c r="FD415" s="54"/>
      <c r="FE415" s="54"/>
      <c r="FF415" s="54"/>
      <c r="FG415" s="54"/>
      <c r="FH415" s="54"/>
      <c r="FI415" s="54"/>
      <c r="FJ415" s="54"/>
      <c r="FK415" s="54"/>
      <c r="FL415" s="54"/>
      <c r="FM415" s="54"/>
      <c r="FN415" s="54"/>
      <c r="FO415" s="54"/>
      <c r="FP415" s="54"/>
      <c r="FQ415" s="54"/>
      <c r="FR415" s="54"/>
      <c r="FS415" s="54"/>
      <c r="FT415" s="54"/>
      <c r="FU415" s="54"/>
      <c r="FV415" s="54"/>
      <c r="FW415" s="54"/>
      <c r="FX415" s="54"/>
      <c r="FY415" s="54"/>
      <c r="FZ415" s="54"/>
      <c r="GA415" s="54"/>
      <c r="GB415" s="54"/>
      <c r="GC415" s="54"/>
      <c r="GD415" s="54"/>
      <c r="GE415" s="54"/>
      <c r="GF415" s="54"/>
      <c r="GG415" s="54"/>
      <c r="GH415" s="54"/>
      <c r="GI415" s="54"/>
      <c r="GJ415" s="54"/>
      <c r="GK415" s="54"/>
      <c r="GL415" s="54"/>
      <c r="GM415" s="54"/>
      <c r="GN415" s="54"/>
    </row>
    <row r="416" spans="1:196">
      <c r="A416" s="209"/>
      <c r="B416" s="209"/>
      <c r="C416" s="209"/>
      <c r="D416" s="209"/>
      <c r="E416" s="209"/>
      <c r="F416" s="209"/>
      <c r="G416" s="209"/>
      <c r="H416" s="61"/>
      <c r="I416" s="69"/>
      <c r="J416" s="69"/>
      <c r="K416" s="214"/>
      <c r="L416" s="214"/>
      <c r="M416" s="214"/>
      <c r="N416" s="54"/>
      <c r="O416" s="54"/>
      <c r="P416" s="54"/>
      <c r="Q416" s="54"/>
      <c r="R416" s="54"/>
      <c r="S416" s="54"/>
      <c r="T416" s="54"/>
      <c r="U416" s="54"/>
      <c r="V416" s="54"/>
      <c r="W416" s="54"/>
      <c r="X416" s="54"/>
      <c r="Y416" s="54"/>
      <c r="Z416" s="54"/>
      <c r="AA416" s="54"/>
      <c r="AB416" s="54"/>
      <c r="AC416" s="54"/>
      <c r="AD416" s="54"/>
      <c r="AE416" s="54"/>
      <c r="AF416" s="54"/>
      <c r="AG416" s="54"/>
      <c r="AH416" s="54"/>
      <c r="AI416" s="54"/>
      <c r="AJ416" s="54"/>
      <c r="AK416" s="54"/>
      <c r="AL416" s="54"/>
      <c r="AM416" s="54"/>
      <c r="AN416" s="54"/>
      <c r="AO416" s="54"/>
      <c r="AP416" s="54"/>
      <c r="AQ416" s="54"/>
      <c r="AR416" s="54"/>
      <c r="AS416" s="54"/>
      <c r="AT416" s="54"/>
      <c r="AU416" s="54"/>
      <c r="AV416" s="54"/>
      <c r="AW416" s="54"/>
      <c r="AX416" s="54"/>
      <c r="AY416" s="54"/>
      <c r="AZ416" s="54"/>
      <c r="BA416" s="54"/>
      <c r="BB416" s="54"/>
      <c r="BC416" s="54"/>
      <c r="BD416" s="54"/>
      <c r="BE416" s="54"/>
      <c r="BF416" s="54"/>
      <c r="BG416" s="54"/>
      <c r="BH416" s="54"/>
      <c r="BI416" s="54"/>
      <c r="BJ416" s="54"/>
      <c r="BK416" s="54"/>
      <c r="BL416" s="54"/>
      <c r="BM416" s="54"/>
      <c r="BN416" s="54"/>
      <c r="BO416" s="54"/>
      <c r="BP416" s="54"/>
      <c r="BQ416" s="54"/>
      <c r="BR416" s="54"/>
      <c r="BS416" s="54"/>
      <c r="BT416" s="54"/>
      <c r="BU416" s="54"/>
      <c r="BV416" s="54"/>
      <c r="BW416" s="54"/>
      <c r="BX416" s="54"/>
      <c r="BY416" s="54"/>
      <c r="BZ416" s="54"/>
      <c r="CA416" s="54"/>
      <c r="CB416" s="54"/>
      <c r="CC416" s="54"/>
      <c r="CD416" s="54"/>
      <c r="CE416" s="54"/>
      <c r="CF416" s="54"/>
      <c r="CG416" s="54"/>
      <c r="CH416" s="54"/>
      <c r="CI416" s="54"/>
      <c r="CJ416" s="54"/>
      <c r="CK416" s="54"/>
      <c r="CL416" s="54"/>
      <c r="CM416" s="54"/>
      <c r="CN416" s="54"/>
      <c r="CO416" s="54"/>
      <c r="CP416" s="54"/>
      <c r="CQ416" s="54"/>
      <c r="CR416" s="54"/>
      <c r="CS416" s="54"/>
      <c r="CT416" s="54"/>
      <c r="CU416" s="54"/>
      <c r="CV416" s="54"/>
      <c r="CW416" s="54"/>
      <c r="CX416" s="54"/>
      <c r="CY416" s="54"/>
      <c r="CZ416" s="54"/>
      <c r="DA416" s="54"/>
      <c r="DB416" s="54"/>
      <c r="DC416" s="54"/>
      <c r="DD416" s="54"/>
      <c r="DE416" s="54"/>
      <c r="DF416" s="54"/>
      <c r="DG416" s="54"/>
      <c r="DH416" s="54"/>
      <c r="DI416" s="54"/>
      <c r="DJ416" s="54"/>
      <c r="DK416" s="54"/>
      <c r="DL416" s="54"/>
      <c r="DM416" s="54"/>
      <c r="DN416" s="54"/>
      <c r="DO416" s="54"/>
      <c r="DP416" s="54"/>
      <c r="DQ416" s="54"/>
      <c r="DR416" s="54"/>
      <c r="DS416" s="54"/>
      <c r="DT416" s="54"/>
      <c r="DU416" s="54"/>
      <c r="DV416" s="54"/>
      <c r="DW416" s="54"/>
      <c r="DX416" s="54"/>
      <c r="DY416" s="54"/>
      <c r="DZ416" s="54"/>
      <c r="EA416" s="54"/>
      <c r="EB416" s="54"/>
      <c r="EC416" s="54"/>
      <c r="ED416" s="54"/>
      <c r="EE416" s="54"/>
      <c r="EF416" s="54"/>
      <c r="EG416" s="54"/>
      <c r="EH416" s="54"/>
      <c r="EI416" s="54"/>
      <c r="EJ416" s="54"/>
      <c r="EK416" s="54"/>
      <c r="EL416" s="54"/>
      <c r="EM416" s="54"/>
      <c r="EN416" s="54"/>
      <c r="EO416" s="54"/>
      <c r="EP416" s="54"/>
      <c r="EQ416" s="54"/>
      <c r="ER416" s="54"/>
      <c r="ES416" s="54"/>
      <c r="ET416" s="54"/>
      <c r="EU416" s="54"/>
      <c r="EV416" s="54"/>
      <c r="EW416" s="54"/>
      <c r="EX416" s="54"/>
      <c r="EY416" s="54"/>
      <c r="EZ416" s="54"/>
      <c r="FA416" s="54"/>
      <c r="FB416" s="54"/>
      <c r="FC416" s="54"/>
      <c r="FD416" s="54"/>
      <c r="FE416" s="54"/>
      <c r="FF416" s="54"/>
      <c r="FG416" s="54"/>
      <c r="FH416" s="54"/>
      <c r="FI416" s="54"/>
      <c r="FJ416" s="54"/>
      <c r="FK416" s="54"/>
      <c r="FL416" s="54"/>
      <c r="FM416" s="54"/>
      <c r="FN416" s="54"/>
      <c r="FO416" s="54"/>
      <c r="FP416" s="54"/>
      <c r="FQ416" s="54"/>
      <c r="FR416" s="54"/>
      <c r="FS416" s="54"/>
      <c r="FT416" s="54"/>
      <c r="FU416" s="54"/>
      <c r="FV416" s="54"/>
      <c r="FW416" s="54"/>
      <c r="FX416" s="54"/>
      <c r="FY416" s="54"/>
      <c r="FZ416" s="54"/>
      <c r="GA416" s="54"/>
      <c r="GB416" s="54"/>
      <c r="GC416" s="54"/>
      <c r="GD416" s="54"/>
      <c r="GE416" s="54"/>
      <c r="GF416" s="54"/>
      <c r="GG416" s="54"/>
      <c r="GH416" s="54"/>
      <c r="GI416" s="54"/>
      <c r="GJ416" s="54"/>
      <c r="GK416" s="54"/>
      <c r="GL416" s="54"/>
      <c r="GM416" s="54"/>
      <c r="GN416" s="54"/>
    </row>
    <row r="417" spans="1:196">
      <c r="A417" s="209"/>
      <c r="B417" s="209"/>
      <c r="C417" s="209"/>
      <c r="D417" s="209"/>
      <c r="E417" s="209"/>
      <c r="F417" s="209"/>
      <c r="G417" s="209"/>
      <c r="H417" s="61"/>
      <c r="I417" s="69"/>
      <c r="J417" s="69"/>
      <c r="K417" s="214"/>
      <c r="L417" s="214"/>
      <c r="M417" s="214"/>
      <c r="N417" s="54"/>
      <c r="O417" s="54"/>
      <c r="P417" s="54"/>
      <c r="Q417" s="54"/>
      <c r="R417" s="54"/>
      <c r="S417" s="54"/>
      <c r="T417" s="54"/>
      <c r="U417" s="54"/>
      <c r="V417" s="54"/>
      <c r="W417" s="54"/>
      <c r="X417" s="54"/>
      <c r="Y417" s="54"/>
      <c r="Z417" s="54"/>
      <c r="AA417" s="54"/>
      <c r="AB417" s="54"/>
      <c r="AC417" s="54"/>
      <c r="AD417" s="54"/>
      <c r="AE417" s="54"/>
      <c r="AF417" s="54"/>
      <c r="AG417" s="54"/>
      <c r="AH417" s="54"/>
      <c r="AI417" s="54"/>
      <c r="AJ417" s="54"/>
      <c r="AK417" s="54"/>
      <c r="AL417" s="54"/>
      <c r="AM417" s="54"/>
      <c r="AN417" s="54"/>
      <c r="AO417" s="54"/>
      <c r="AP417" s="54"/>
      <c r="AQ417" s="54"/>
      <c r="AR417" s="54"/>
      <c r="AS417" s="54"/>
      <c r="AT417" s="54"/>
      <c r="AU417" s="54"/>
      <c r="AV417" s="54"/>
      <c r="AW417" s="54"/>
      <c r="AX417" s="54"/>
      <c r="AY417" s="54"/>
      <c r="AZ417" s="54"/>
      <c r="BA417" s="54"/>
      <c r="BB417" s="54"/>
      <c r="BC417" s="54"/>
      <c r="BD417" s="54"/>
      <c r="BE417" s="54"/>
      <c r="BF417" s="54"/>
      <c r="BG417" s="54"/>
      <c r="BH417" s="54"/>
      <c r="BI417" s="54"/>
      <c r="BJ417" s="54"/>
      <c r="BK417" s="54"/>
      <c r="BL417" s="54"/>
      <c r="BM417" s="54"/>
      <c r="BN417" s="54"/>
      <c r="BO417" s="54"/>
      <c r="BP417" s="54"/>
      <c r="BQ417" s="54"/>
      <c r="BR417" s="54"/>
      <c r="BS417" s="54"/>
      <c r="BT417" s="54"/>
      <c r="BU417" s="54"/>
      <c r="BV417" s="54"/>
      <c r="BW417" s="54"/>
      <c r="BX417" s="54"/>
      <c r="BY417" s="54"/>
      <c r="BZ417" s="54"/>
      <c r="CA417" s="54"/>
      <c r="CB417" s="54"/>
      <c r="CC417" s="54"/>
      <c r="CD417" s="54"/>
      <c r="CE417" s="54"/>
      <c r="CF417" s="54"/>
      <c r="CG417" s="54"/>
      <c r="CH417" s="54"/>
      <c r="CI417" s="54"/>
      <c r="CJ417" s="54"/>
      <c r="CK417" s="54"/>
      <c r="CL417" s="54"/>
      <c r="CM417" s="54"/>
      <c r="CN417" s="54"/>
      <c r="CO417" s="54"/>
      <c r="CP417" s="54"/>
      <c r="CQ417" s="54"/>
      <c r="CR417" s="54"/>
      <c r="CS417" s="54"/>
      <c r="CT417" s="54"/>
      <c r="CU417" s="54"/>
      <c r="CV417" s="54"/>
      <c r="CW417" s="54"/>
      <c r="CX417" s="54"/>
      <c r="CY417" s="54"/>
      <c r="CZ417" s="54"/>
      <c r="DA417" s="54"/>
      <c r="DB417" s="54"/>
      <c r="DC417" s="54"/>
      <c r="DD417" s="54"/>
      <c r="DE417" s="54"/>
      <c r="DF417" s="54"/>
      <c r="DG417" s="54"/>
      <c r="DH417" s="54"/>
      <c r="DI417" s="54"/>
      <c r="DJ417" s="54"/>
      <c r="DK417" s="54"/>
      <c r="DL417" s="54"/>
      <c r="DM417" s="54"/>
      <c r="DN417" s="54"/>
      <c r="DO417" s="54"/>
      <c r="DP417" s="54"/>
      <c r="DQ417" s="54"/>
      <c r="DR417" s="54"/>
      <c r="DS417" s="54"/>
      <c r="DT417" s="54"/>
      <c r="DU417" s="54"/>
      <c r="DV417" s="54"/>
      <c r="DW417" s="54"/>
      <c r="DX417" s="54"/>
      <c r="DY417" s="54"/>
      <c r="DZ417" s="54"/>
      <c r="EA417" s="54"/>
      <c r="EB417" s="54"/>
      <c r="EC417" s="54"/>
      <c r="ED417" s="54"/>
      <c r="EE417" s="54"/>
      <c r="EF417" s="54"/>
      <c r="EG417" s="54"/>
      <c r="EH417" s="54"/>
      <c r="EI417" s="54"/>
      <c r="EJ417" s="54"/>
      <c r="EK417" s="54"/>
      <c r="EL417" s="54"/>
      <c r="EM417" s="54"/>
      <c r="EN417" s="54"/>
      <c r="EO417" s="54"/>
      <c r="EP417" s="54"/>
      <c r="EQ417" s="54"/>
      <c r="ER417" s="54"/>
      <c r="ES417" s="54"/>
      <c r="ET417" s="54"/>
      <c r="EU417" s="54"/>
      <c r="EV417" s="54"/>
      <c r="EW417" s="54"/>
      <c r="EX417" s="54"/>
      <c r="EY417" s="54"/>
      <c r="EZ417" s="54"/>
      <c r="FA417" s="54"/>
      <c r="FB417" s="54"/>
      <c r="FC417" s="54"/>
      <c r="FD417" s="54"/>
      <c r="FE417" s="54"/>
      <c r="FF417" s="54"/>
      <c r="FG417" s="54"/>
      <c r="FH417" s="54"/>
      <c r="FI417" s="54"/>
      <c r="FJ417" s="54"/>
      <c r="FK417" s="54"/>
      <c r="FL417" s="54"/>
      <c r="FM417" s="54"/>
      <c r="FN417" s="54"/>
      <c r="FO417" s="54"/>
      <c r="FP417" s="54"/>
      <c r="FQ417" s="54"/>
      <c r="FR417" s="54"/>
      <c r="FS417" s="54"/>
      <c r="FT417" s="54"/>
      <c r="FU417" s="54"/>
      <c r="FV417" s="54"/>
      <c r="FW417" s="54"/>
      <c r="FX417" s="54"/>
      <c r="FY417" s="54"/>
      <c r="FZ417" s="54"/>
      <c r="GA417" s="54"/>
      <c r="GB417" s="54"/>
      <c r="GC417" s="54"/>
      <c r="GD417" s="54"/>
      <c r="GE417" s="54"/>
      <c r="GF417" s="54"/>
      <c r="GG417" s="54"/>
      <c r="GH417" s="54"/>
      <c r="GI417" s="54"/>
      <c r="GJ417" s="54"/>
      <c r="GK417" s="54"/>
      <c r="GL417" s="54"/>
      <c r="GM417" s="54"/>
      <c r="GN417" s="54"/>
    </row>
    <row r="418" spans="1:196">
      <c r="A418" s="209"/>
      <c r="B418" s="209"/>
      <c r="C418" s="209"/>
      <c r="D418" s="209"/>
      <c r="E418" s="209"/>
      <c r="F418" s="209"/>
      <c r="G418" s="209"/>
      <c r="H418" s="61"/>
      <c r="I418" s="69"/>
      <c r="J418" s="69"/>
      <c r="K418" s="214"/>
      <c r="L418" s="214"/>
      <c r="M418" s="214"/>
      <c r="N418" s="54"/>
      <c r="O418" s="54"/>
      <c r="P418" s="54"/>
      <c r="Q418" s="54"/>
      <c r="R418" s="54"/>
      <c r="S418" s="54"/>
      <c r="T418" s="54"/>
      <c r="U418" s="54"/>
      <c r="V418" s="54"/>
      <c r="W418" s="54"/>
      <c r="X418" s="54"/>
      <c r="Y418" s="54"/>
      <c r="Z418" s="54"/>
      <c r="AA418" s="54"/>
      <c r="AB418" s="54"/>
      <c r="AC418" s="54"/>
      <c r="AD418" s="54"/>
      <c r="AE418" s="54"/>
      <c r="AF418" s="54"/>
      <c r="AG418" s="54"/>
      <c r="AH418" s="54"/>
      <c r="AI418" s="54"/>
      <c r="AJ418" s="54"/>
      <c r="AK418" s="54"/>
      <c r="AL418" s="54"/>
      <c r="AM418" s="54"/>
      <c r="AN418" s="54"/>
      <c r="AO418" s="54"/>
      <c r="AP418" s="54"/>
      <c r="AQ418" s="54"/>
      <c r="AR418" s="54"/>
      <c r="AS418" s="54"/>
      <c r="AT418" s="54"/>
      <c r="AU418" s="54"/>
      <c r="AV418" s="54"/>
      <c r="AW418" s="54"/>
      <c r="AX418" s="54"/>
      <c r="AY418" s="54"/>
      <c r="AZ418" s="54"/>
      <c r="BA418" s="54"/>
      <c r="BB418" s="54"/>
      <c r="BC418" s="54"/>
      <c r="BD418" s="54"/>
      <c r="BE418" s="54"/>
      <c r="BF418" s="54"/>
      <c r="BG418" s="54"/>
      <c r="BH418" s="54"/>
      <c r="BI418" s="54"/>
      <c r="BJ418" s="54"/>
      <c r="BK418" s="54"/>
      <c r="BL418" s="54"/>
      <c r="BM418" s="54"/>
      <c r="BN418" s="54"/>
      <c r="BO418" s="54"/>
      <c r="BP418" s="54"/>
      <c r="BQ418" s="54"/>
      <c r="BR418" s="54"/>
      <c r="BS418" s="54"/>
      <c r="BT418" s="54"/>
      <c r="BU418" s="54"/>
      <c r="BV418" s="54"/>
      <c r="BW418" s="54"/>
      <c r="BX418" s="54"/>
      <c r="BY418" s="54"/>
      <c r="BZ418" s="54"/>
      <c r="CA418" s="54"/>
      <c r="CB418" s="54"/>
      <c r="CC418" s="54"/>
      <c r="CD418" s="54"/>
      <c r="CE418" s="54"/>
      <c r="CF418" s="54"/>
      <c r="CG418" s="54"/>
      <c r="CH418" s="54"/>
      <c r="CI418" s="54"/>
      <c r="CJ418" s="54"/>
      <c r="CK418" s="54"/>
      <c r="CL418" s="54"/>
      <c r="CM418" s="54"/>
      <c r="CN418" s="54"/>
      <c r="CO418" s="54"/>
      <c r="CP418" s="54"/>
      <c r="CQ418" s="54"/>
      <c r="CR418" s="54"/>
      <c r="CS418" s="54"/>
      <c r="CT418" s="54"/>
      <c r="CU418" s="54"/>
      <c r="CV418" s="54"/>
      <c r="CW418" s="54"/>
      <c r="CX418" s="54"/>
      <c r="CY418" s="54"/>
      <c r="CZ418" s="54"/>
      <c r="DA418" s="54"/>
      <c r="DB418" s="54"/>
      <c r="DC418" s="54"/>
      <c r="DD418" s="54"/>
      <c r="DE418" s="54"/>
      <c r="DF418" s="54"/>
      <c r="DG418" s="54"/>
      <c r="DH418" s="54"/>
      <c r="DI418" s="54"/>
      <c r="DJ418" s="54"/>
      <c r="DK418" s="54"/>
      <c r="DL418" s="54"/>
      <c r="DM418" s="54"/>
      <c r="DN418" s="54"/>
      <c r="DO418" s="54"/>
      <c r="DP418" s="54"/>
      <c r="DQ418" s="54"/>
      <c r="DR418" s="54"/>
      <c r="DS418" s="54"/>
      <c r="DT418" s="54"/>
      <c r="DU418" s="54"/>
      <c r="DV418" s="54"/>
      <c r="DW418" s="54"/>
      <c r="DX418" s="54"/>
      <c r="DY418" s="54"/>
      <c r="DZ418" s="54"/>
      <c r="EA418" s="54"/>
      <c r="EB418" s="54"/>
      <c r="EC418" s="54"/>
      <c r="ED418" s="54"/>
      <c r="EE418" s="54"/>
      <c r="EF418" s="54"/>
      <c r="EG418" s="54"/>
      <c r="EH418" s="54"/>
      <c r="EI418" s="54"/>
      <c r="EJ418" s="54"/>
      <c r="EK418" s="54"/>
      <c r="EL418" s="54"/>
      <c r="EM418" s="54"/>
      <c r="EN418" s="54"/>
      <c r="EO418" s="54"/>
      <c r="EP418" s="54"/>
      <c r="EQ418" s="54"/>
      <c r="ER418" s="54"/>
      <c r="ES418" s="54"/>
      <c r="ET418" s="54"/>
      <c r="EU418" s="54"/>
      <c r="EV418" s="54"/>
      <c r="EW418" s="54"/>
      <c r="EX418" s="54"/>
      <c r="EY418" s="54"/>
      <c r="EZ418" s="54"/>
      <c r="FA418" s="54"/>
      <c r="FB418" s="54"/>
      <c r="FC418" s="54"/>
      <c r="FD418" s="54"/>
      <c r="FE418" s="54"/>
      <c r="FF418" s="54"/>
      <c r="FG418" s="54"/>
      <c r="FH418" s="54"/>
      <c r="FI418" s="54"/>
      <c r="FJ418" s="54"/>
      <c r="FK418" s="54"/>
      <c r="FL418" s="54"/>
      <c r="FM418" s="54"/>
      <c r="FN418" s="54"/>
      <c r="FO418" s="54"/>
      <c r="FP418" s="54"/>
      <c r="FQ418" s="54"/>
      <c r="FR418" s="54"/>
      <c r="FS418" s="54"/>
      <c r="FT418" s="54"/>
      <c r="FU418" s="54"/>
      <c r="FV418" s="54"/>
      <c r="FW418" s="54"/>
      <c r="FX418" s="54"/>
      <c r="FY418" s="54"/>
      <c r="FZ418" s="54"/>
      <c r="GA418" s="54"/>
      <c r="GB418" s="54"/>
      <c r="GC418" s="54"/>
      <c r="GD418" s="54"/>
      <c r="GE418" s="54"/>
      <c r="GF418" s="54"/>
      <c r="GG418" s="54"/>
      <c r="GH418" s="54"/>
      <c r="GI418" s="54"/>
      <c r="GJ418" s="54"/>
      <c r="GK418" s="54"/>
      <c r="GL418" s="54"/>
      <c r="GM418" s="54"/>
      <c r="GN418" s="54"/>
    </row>
    <row r="419" spans="1:196">
      <c r="A419" s="209"/>
      <c r="B419" s="209"/>
      <c r="C419" s="209"/>
      <c r="D419" s="209"/>
      <c r="E419" s="209"/>
      <c r="F419" s="209"/>
      <c r="G419" s="209"/>
      <c r="H419" s="61"/>
      <c r="I419" s="69"/>
      <c r="J419" s="69"/>
      <c r="K419" s="214"/>
      <c r="L419" s="214"/>
      <c r="M419" s="214"/>
      <c r="N419" s="54"/>
      <c r="O419" s="54"/>
      <c r="P419" s="54"/>
      <c r="Q419" s="54"/>
      <c r="R419" s="54"/>
      <c r="S419" s="54"/>
      <c r="T419" s="54"/>
      <c r="U419" s="54"/>
      <c r="V419" s="54"/>
      <c r="W419" s="54"/>
      <c r="X419" s="54"/>
      <c r="Y419" s="54"/>
      <c r="Z419" s="54"/>
      <c r="AA419" s="54"/>
      <c r="AB419" s="54"/>
      <c r="AC419" s="54"/>
      <c r="AD419" s="54"/>
      <c r="AE419" s="54"/>
      <c r="AF419" s="54"/>
      <c r="AG419" s="54"/>
      <c r="AH419" s="54"/>
      <c r="AI419" s="54"/>
      <c r="AJ419" s="54"/>
      <c r="AK419" s="54"/>
      <c r="AL419" s="54"/>
      <c r="AM419" s="54"/>
      <c r="AN419" s="54"/>
      <c r="AO419" s="54"/>
      <c r="AP419" s="54"/>
      <c r="AQ419" s="54"/>
      <c r="AR419" s="54"/>
      <c r="AS419" s="54"/>
      <c r="AT419" s="54"/>
      <c r="AU419" s="54"/>
      <c r="AV419" s="54"/>
      <c r="AW419" s="54"/>
      <c r="AX419" s="54"/>
      <c r="AY419" s="54"/>
      <c r="AZ419" s="54"/>
      <c r="BA419" s="54"/>
      <c r="BB419" s="54"/>
      <c r="BC419" s="54"/>
      <c r="BD419" s="54"/>
      <c r="BE419" s="54"/>
      <c r="BF419" s="54"/>
      <c r="BG419" s="54"/>
      <c r="BH419" s="54"/>
      <c r="BI419" s="54"/>
      <c r="BJ419" s="54"/>
      <c r="BK419" s="54"/>
      <c r="BL419" s="54"/>
      <c r="BM419" s="54"/>
      <c r="BN419" s="54"/>
      <c r="BO419" s="54"/>
      <c r="BP419" s="54"/>
      <c r="BQ419" s="54"/>
      <c r="BR419" s="54"/>
      <c r="BS419" s="54"/>
      <c r="BT419" s="54"/>
      <c r="BU419" s="54"/>
      <c r="BV419" s="54"/>
      <c r="BW419" s="54"/>
      <c r="BX419" s="54"/>
      <c r="BY419" s="54"/>
      <c r="BZ419" s="54"/>
      <c r="CA419" s="54"/>
      <c r="CB419" s="54"/>
      <c r="CC419" s="54"/>
      <c r="CD419" s="54"/>
      <c r="CE419" s="54"/>
      <c r="CF419" s="54"/>
      <c r="CG419" s="54"/>
      <c r="CH419" s="54"/>
      <c r="CI419" s="54"/>
      <c r="CJ419" s="54"/>
      <c r="CK419" s="54"/>
      <c r="CL419" s="54"/>
      <c r="CM419" s="54"/>
      <c r="CN419" s="54"/>
      <c r="CO419" s="54"/>
      <c r="CP419" s="54"/>
      <c r="CQ419" s="54"/>
      <c r="CR419" s="54"/>
      <c r="CS419" s="54"/>
      <c r="CT419" s="54"/>
      <c r="CU419" s="54"/>
      <c r="CV419" s="54"/>
      <c r="CW419" s="54"/>
      <c r="CX419" s="54"/>
      <c r="CY419" s="54"/>
      <c r="CZ419" s="54"/>
      <c r="DA419" s="54"/>
      <c r="DB419" s="54"/>
      <c r="DC419" s="54"/>
      <c r="DD419" s="54"/>
      <c r="DE419" s="54"/>
      <c r="DF419" s="54"/>
      <c r="DG419" s="54"/>
      <c r="DH419" s="54"/>
      <c r="DI419" s="54"/>
      <c r="DJ419" s="54"/>
      <c r="DK419" s="54"/>
      <c r="DL419" s="54"/>
      <c r="DM419" s="54"/>
      <c r="DN419" s="54"/>
      <c r="DO419" s="54"/>
      <c r="DP419" s="54"/>
      <c r="DQ419" s="54"/>
      <c r="DR419" s="54"/>
      <c r="DS419" s="54"/>
      <c r="DT419" s="54"/>
      <c r="DU419" s="54"/>
      <c r="DV419" s="54"/>
      <c r="DW419" s="54"/>
      <c r="DX419" s="54"/>
      <c r="DY419" s="54"/>
      <c r="DZ419" s="54"/>
      <c r="EA419" s="54"/>
      <c r="EB419" s="54"/>
      <c r="EC419" s="54"/>
      <c r="ED419" s="54"/>
      <c r="EE419" s="54"/>
      <c r="EF419" s="54"/>
      <c r="EG419" s="54"/>
      <c r="EH419" s="54"/>
      <c r="EI419" s="54"/>
      <c r="EJ419" s="54"/>
      <c r="EK419" s="54"/>
      <c r="EL419" s="54"/>
      <c r="EM419" s="54"/>
      <c r="EN419" s="54"/>
      <c r="EO419" s="54"/>
      <c r="EP419" s="54"/>
      <c r="EQ419" s="54"/>
      <c r="ER419" s="54"/>
      <c r="ES419" s="54"/>
      <c r="ET419" s="54"/>
      <c r="EU419" s="54"/>
      <c r="EV419" s="54"/>
      <c r="EW419" s="54"/>
      <c r="EX419" s="54"/>
      <c r="EY419" s="54"/>
      <c r="EZ419" s="54"/>
      <c r="FA419" s="54"/>
      <c r="FB419" s="54"/>
      <c r="FC419" s="54"/>
      <c r="FD419" s="54"/>
      <c r="FE419" s="54"/>
      <c r="FF419" s="54"/>
      <c r="FG419" s="54"/>
      <c r="FH419" s="54"/>
      <c r="FI419" s="54"/>
      <c r="FJ419" s="54"/>
      <c r="FK419" s="54"/>
      <c r="FL419" s="54"/>
      <c r="FM419" s="54"/>
      <c r="FN419" s="54"/>
      <c r="FO419" s="54"/>
      <c r="FP419" s="54"/>
      <c r="FQ419" s="54"/>
      <c r="FR419" s="54"/>
      <c r="FS419" s="54"/>
      <c r="FT419" s="54"/>
      <c r="FU419" s="54"/>
      <c r="FV419" s="54"/>
      <c r="FW419" s="54"/>
      <c r="FX419" s="54"/>
      <c r="FY419" s="54"/>
      <c r="FZ419" s="54"/>
      <c r="GA419" s="54"/>
      <c r="GB419" s="54"/>
      <c r="GC419" s="54"/>
      <c r="GD419" s="54"/>
      <c r="GE419" s="54"/>
      <c r="GF419" s="54"/>
      <c r="GG419" s="54"/>
      <c r="GH419" s="54"/>
      <c r="GI419" s="54"/>
      <c r="GJ419" s="54"/>
      <c r="GK419" s="54"/>
      <c r="GL419" s="54"/>
      <c r="GM419" s="54"/>
      <c r="GN419" s="54"/>
    </row>
    <row r="420" spans="1:196">
      <c r="A420" s="209"/>
      <c r="B420" s="209"/>
      <c r="C420" s="209"/>
      <c r="D420" s="209"/>
      <c r="E420" s="209"/>
      <c r="F420" s="209"/>
      <c r="G420" s="209"/>
      <c r="H420" s="61"/>
      <c r="I420" s="69"/>
      <c r="J420" s="69"/>
      <c r="K420" s="214"/>
      <c r="L420" s="214"/>
      <c r="M420" s="214"/>
      <c r="N420" s="54"/>
      <c r="O420" s="54"/>
      <c r="P420" s="54"/>
      <c r="Q420" s="54"/>
      <c r="R420" s="54"/>
      <c r="S420" s="54"/>
      <c r="T420" s="54"/>
      <c r="U420" s="54"/>
      <c r="V420" s="54"/>
      <c r="W420" s="54"/>
      <c r="X420" s="54"/>
      <c r="Y420" s="54"/>
      <c r="Z420" s="54"/>
      <c r="AA420" s="54"/>
      <c r="AB420" s="54"/>
      <c r="AC420" s="54"/>
      <c r="AD420" s="54"/>
      <c r="AE420" s="54"/>
      <c r="AF420" s="54"/>
      <c r="AG420" s="54"/>
      <c r="AH420" s="54"/>
      <c r="AI420" s="54"/>
      <c r="AJ420" s="54"/>
      <c r="AK420" s="54"/>
      <c r="AL420" s="54"/>
      <c r="AM420" s="54"/>
      <c r="AN420" s="54"/>
      <c r="AO420" s="54"/>
      <c r="AP420" s="54"/>
      <c r="AQ420" s="54"/>
      <c r="AR420" s="54"/>
      <c r="AS420" s="54"/>
      <c r="AT420" s="54"/>
      <c r="AU420" s="54"/>
      <c r="AV420" s="54"/>
      <c r="AW420" s="54"/>
      <c r="AX420" s="54"/>
      <c r="AY420" s="54"/>
      <c r="AZ420" s="54"/>
      <c r="BA420" s="54"/>
      <c r="BB420" s="54"/>
      <c r="BC420" s="54"/>
      <c r="BD420" s="54"/>
      <c r="BE420" s="54"/>
      <c r="BF420" s="54"/>
      <c r="BG420" s="54"/>
      <c r="BH420" s="54"/>
      <c r="BI420" s="54"/>
      <c r="BJ420" s="54"/>
      <c r="BK420" s="54"/>
      <c r="BL420" s="54"/>
      <c r="BM420" s="54"/>
      <c r="BN420" s="54"/>
      <c r="BO420" s="54"/>
      <c r="BP420" s="54"/>
      <c r="BQ420" s="54"/>
      <c r="BR420" s="54"/>
      <c r="BS420" s="54"/>
      <c r="BT420" s="54"/>
      <c r="BU420" s="54"/>
      <c r="BV420" s="54"/>
      <c r="BW420" s="54"/>
      <c r="BX420" s="54"/>
      <c r="BY420" s="54"/>
      <c r="BZ420" s="54"/>
      <c r="CA420" s="54"/>
      <c r="CB420" s="54"/>
      <c r="CC420" s="54"/>
      <c r="CD420" s="54"/>
      <c r="CE420" s="54"/>
      <c r="CF420" s="54"/>
      <c r="CG420" s="54"/>
      <c r="CH420" s="54"/>
      <c r="CI420" s="54"/>
      <c r="CJ420" s="54"/>
      <c r="CK420" s="54"/>
      <c r="CL420" s="54"/>
      <c r="CM420" s="54"/>
      <c r="CN420" s="54"/>
      <c r="CO420" s="54"/>
      <c r="CP420" s="54"/>
      <c r="CQ420" s="54"/>
      <c r="CR420" s="54"/>
      <c r="CS420" s="54"/>
      <c r="CT420" s="54"/>
      <c r="CU420" s="54"/>
      <c r="CV420" s="54"/>
      <c r="CW420" s="54"/>
      <c r="CX420" s="54"/>
      <c r="CY420" s="54"/>
      <c r="CZ420" s="54"/>
      <c r="DA420" s="54"/>
      <c r="DB420" s="54"/>
      <c r="DC420" s="54"/>
      <c r="DD420" s="54"/>
      <c r="DE420" s="54"/>
      <c r="DF420" s="54"/>
      <c r="DG420" s="54"/>
      <c r="DH420" s="54"/>
      <c r="DI420" s="54"/>
      <c r="DJ420" s="54"/>
      <c r="DK420" s="54"/>
      <c r="DL420" s="54"/>
      <c r="DM420" s="54"/>
      <c r="DN420" s="54"/>
      <c r="DO420" s="54"/>
      <c r="DP420" s="54"/>
      <c r="DQ420" s="54"/>
      <c r="DR420" s="54"/>
      <c r="DS420" s="54"/>
      <c r="DT420" s="54"/>
      <c r="DU420" s="54"/>
      <c r="DV420" s="54"/>
      <c r="DW420" s="54"/>
      <c r="DX420" s="54"/>
      <c r="DY420" s="54"/>
      <c r="DZ420" s="54"/>
      <c r="EA420" s="54"/>
      <c r="EB420" s="54"/>
      <c r="EC420" s="54"/>
      <c r="ED420" s="54"/>
      <c r="EE420" s="54"/>
      <c r="EF420" s="54"/>
      <c r="EG420" s="54"/>
      <c r="EH420" s="54"/>
      <c r="EI420" s="54"/>
      <c r="EJ420" s="54"/>
      <c r="EK420" s="54"/>
      <c r="EL420" s="54"/>
      <c r="EM420" s="54"/>
      <c r="EN420" s="54"/>
      <c r="EO420" s="54"/>
      <c r="EP420" s="54"/>
      <c r="EQ420" s="54"/>
      <c r="ER420" s="54"/>
      <c r="ES420" s="54"/>
      <c r="ET420" s="54"/>
      <c r="EU420" s="54"/>
      <c r="EV420" s="54"/>
      <c r="EW420" s="54"/>
      <c r="EX420" s="54"/>
      <c r="EY420" s="54"/>
      <c r="EZ420" s="54"/>
      <c r="FA420" s="54"/>
      <c r="FB420" s="54"/>
      <c r="FC420" s="54"/>
      <c r="FD420" s="54"/>
      <c r="FE420" s="54"/>
      <c r="FF420" s="54"/>
      <c r="FG420" s="54"/>
      <c r="FH420" s="54"/>
      <c r="FI420" s="54"/>
      <c r="FJ420" s="54"/>
      <c r="FK420" s="54"/>
      <c r="FL420" s="54"/>
      <c r="FM420" s="54"/>
      <c r="FN420" s="54"/>
      <c r="FO420" s="54"/>
      <c r="FP420" s="54"/>
      <c r="FQ420" s="54"/>
      <c r="FR420" s="54"/>
      <c r="FS420" s="54"/>
      <c r="FT420" s="54"/>
      <c r="FU420" s="54"/>
      <c r="FV420" s="54"/>
      <c r="FW420" s="54"/>
      <c r="FX420" s="54"/>
      <c r="FY420" s="54"/>
      <c r="FZ420" s="54"/>
      <c r="GA420" s="54"/>
      <c r="GB420" s="54"/>
      <c r="GC420" s="54"/>
      <c r="GD420" s="54"/>
      <c r="GE420" s="54"/>
      <c r="GF420" s="54"/>
      <c r="GG420" s="54"/>
      <c r="GH420" s="54"/>
      <c r="GI420" s="54"/>
      <c r="GJ420" s="54"/>
      <c r="GK420" s="54"/>
      <c r="GL420" s="54"/>
      <c r="GM420" s="54"/>
      <c r="GN420" s="54"/>
    </row>
    <row r="421" spans="1:196">
      <c r="A421" s="209"/>
      <c r="B421" s="209"/>
      <c r="C421" s="209"/>
      <c r="D421" s="209"/>
      <c r="E421" s="209"/>
      <c r="F421" s="209"/>
      <c r="G421" s="209"/>
      <c r="H421" s="61"/>
      <c r="I421" s="69"/>
      <c r="J421" s="69"/>
      <c r="K421" s="214"/>
      <c r="L421" s="214"/>
      <c r="M421" s="214"/>
      <c r="N421" s="54"/>
      <c r="O421" s="54"/>
      <c r="P421" s="54"/>
      <c r="Q421" s="54"/>
      <c r="R421" s="54"/>
      <c r="S421" s="54"/>
      <c r="T421" s="54"/>
      <c r="U421" s="54"/>
      <c r="V421" s="54"/>
      <c r="W421" s="54"/>
      <c r="X421" s="54"/>
      <c r="Y421" s="54"/>
      <c r="Z421" s="54"/>
      <c r="AA421" s="54"/>
      <c r="AB421" s="54"/>
      <c r="AC421" s="54"/>
      <c r="AD421" s="54"/>
      <c r="AE421" s="54"/>
      <c r="AF421" s="54"/>
      <c r="AG421" s="54"/>
      <c r="AH421" s="54"/>
      <c r="AI421" s="54"/>
      <c r="AJ421" s="54"/>
      <c r="AK421" s="54"/>
      <c r="AL421" s="54"/>
      <c r="AM421" s="54"/>
      <c r="AN421" s="54"/>
      <c r="AO421" s="54"/>
      <c r="AP421" s="54"/>
      <c r="AQ421" s="54"/>
      <c r="AR421" s="54"/>
      <c r="AS421" s="54"/>
      <c r="AT421" s="54"/>
      <c r="AU421" s="54"/>
      <c r="AV421" s="54"/>
      <c r="AW421" s="54"/>
      <c r="AX421" s="54"/>
      <c r="AY421" s="54"/>
      <c r="AZ421" s="54"/>
      <c r="BA421" s="54"/>
      <c r="BB421" s="54"/>
      <c r="BC421" s="54"/>
      <c r="BD421" s="54"/>
      <c r="BE421" s="54"/>
      <c r="BF421" s="54"/>
      <c r="BG421" s="54"/>
      <c r="BH421" s="54"/>
      <c r="BI421" s="54"/>
      <c r="BJ421" s="54"/>
      <c r="BK421" s="54"/>
      <c r="BL421" s="54"/>
      <c r="BM421" s="54"/>
      <c r="BN421" s="54"/>
      <c r="BO421" s="54"/>
      <c r="BP421" s="54"/>
      <c r="BQ421" s="54"/>
      <c r="BR421" s="54"/>
      <c r="BS421" s="54"/>
      <c r="BT421" s="54"/>
      <c r="BU421" s="54"/>
      <c r="BV421" s="54"/>
      <c r="BW421" s="54"/>
      <c r="BX421" s="54"/>
      <c r="BY421" s="54"/>
      <c r="BZ421" s="54"/>
      <c r="CA421" s="54"/>
      <c r="CB421" s="54"/>
      <c r="CC421" s="54"/>
      <c r="CD421" s="54"/>
      <c r="CE421" s="54"/>
      <c r="CF421" s="54"/>
      <c r="CG421" s="54"/>
      <c r="CH421" s="54"/>
      <c r="CI421" s="54"/>
      <c r="CJ421" s="54"/>
      <c r="CK421" s="54"/>
      <c r="CL421" s="54"/>
      <c r="CM421" s="54"/>
      <c r="CN421" s="54"/>
      <c r="CO421" s="54"/>
      <c r="CP421" s="54"/>
      <c r="CQ421" s="54"/>
      <c r="CR421" s="54"/>
      <c r="CS421" s="54"/>
      <c r="CT421" s="54"/>
      <c r="CU421" s="54"/>
      <c r="CV421" s="54"/>
      <c r="CW421" s="54"/>
      <c r="CX421" s="54"/>
      <c r="CY421" s="54"/>
      <c r="CZ421" s="54"/>
      <c r="DA421" s="54"/>
      <c r="DB421" s="54"/>
      <c r="DC421" s="54"/>
      <c r="DD421" s="54"/>
      <c r="DE421" s="54"/>
      <c r="DF421" s="54"/>
      <c r="DG421" s="54"/>
      <c r="DH421" s="54"/>
      <c r="DI421" s="54"/>
      <c r="DJ421" s="54"/>
      <c r="DK421" s="54"/>
      <c r="DL421" s="54"/>
      <c r="DM421" s="54"/>
      <c r="DN421" s="54"/>
      <c r="DO421" s="54"/>
      <c r="DP421" s="54"/>
      <c r="DQ421" s="54"/>
      <c r="DR421" s="54"/>
      <c r="DS421" s="54"/>
      <c r="DT421" s="54"/>
      <c r="DU421" s="54"/>
      <c r="DV421" s="54"/>
      <c r="DW421" s="54"/>
      <c r="DX421" s="54"/>
      <c r="DY421" s="54"/>
      <c r="DZ421" s="54"/>
      <c r="EA421" s="54"/>
      <c r="EB421" s="54"/>
      <c r="EC421" s="54"/>
      <c r="ED421" s="54"/>
      <c r="EE421" s="54"/>
      <c r="EF421" s="54"/>
      <c r="EG421" s="54"/>
      <c r="EH421" s="54"/>
      <c r="EI421" s="54"/>
      <c r="EJ421" s="54"/>
      <c r="EK421" s="54"/>
      <c r="EL421" s="54"/>
      <c r="EM421" s="54"/>
      <c r="EN421" s="54"/>
      <c r="EO421" s="54"/>
      <c r="EP421" s="54"/>
      <c r="EQ421" s="54"/>
      <c r="ER421" s="54"/>
      <c r="ES421" s="54"/>
      <c r="ET421" s="54"/>
      <c r="EU421" s="54"/>
      <c r="EV421" s="54"/>
      <c r="EW421" s="54"/>
      <c r="EX421" s="54"/>
      <c r="EY421" s="54"/>
      <c r="EZ421" s="54"/>
      <c r="FA421" s="54"/>
      <c r="FB421" s="54"/>
      <c r="FC421" s="54"/>
      <c r="FD421" s="54"/>
      <c r="FE421" s="54"/>
      <c r="FF421" s="54"/>
      <c r="FG421" s="54"/>
      <c r="FH421" s="54"/>
      <c r="FI421" s="54"/>
      <c r="FJ421" s="54"/>
      <c r="FK421" s="54"/>
      <c r="FL421" s="54"/>
      <c r="FM421" s="54"/>
      <c r="FN421" s="54"/>
      <c r="FO421" s="54"/>
      <c r="FP421" s="54"/>
      <c r="FQ421" s="54"/>
      <c r="FR421" s="54"/>
      <c r="FS421" s="54"/>
      <c r="FT421" s="54"/>
      <c r="FU421" s="54"/>
      <c r="FV421" s="54"/>
      <c r="FW421" s="54"/>
      <c r="FX421" s="54"/>
      <c r="FY421" s="54"/>
      <c r="FZ421" s="54"/>
      <c r="GA421" s="54"/>
      <c r="GB421" s="54"/>
      <c r="GC421" s="54"/>
      <c r="GD421" s="54"/>
      <c r="GE421" s="54"/>
      <c r="GF421" s="54"/>
      <c r="GG421" s="54"/>
      <c r="GH421" s="54"/>
      <c r="GI421" s="54"/>
      <c r="GJ421" s="54"/>
      <c r="GK421" s="54"/>
      <c r="GL421" s="54"/>
      <c r="GM421" s="54"/>
      <c r="GN421" s="54"/>
    </row>
    <row r="422" spans="1:196">
      <c r="A422" s="209"/>
      <c r="B422" s="209"/>
      <c r="C422" s="209"/>
      <c r="D422" s="209"/>
      <c r="E422" s="209"/>
      <c r="F422" s="209"/>
      <c r="G422" s="209"/>
      <c r="H422" s="61"/>
      <c r="I422" s="69"/>
      <c r="J422" s="69"/>
      <c r="K422" s="214"/>
      <c r="L422" s="214"/>
      <c r="M422" s="214"/>
      <c r="N422" s="54"/>
      <c r="O422" s="54"/>
      <c r="P422" s="54"/>
      <c r="Q422" s="54"/>
      <c r="R422" s="54"/>
      <c r="S422" s="54"/>
      <c r="T422" s="54"/>
      <c r="U422" s="54"/>
      <c r="V422" s="54"/>
      <c r="W422" s="54"/>
      <c r="X422" s="54"/>
      <c r="Y422" s="54"/>
      <c r="Z422" s="54"/>
      <c r="AA422" s="54"/>
      <c r="AB422" s="54"/>
      <c r="AC422" s="54"/>
      <c r="AD422" s="54"/>
      <c r="AE422" s="54"/>
      <c r="AF422" s="54"/>
      <c r="AG422" s="54"/>
      <c r="AH422" s="54"/>
      <c r="AI422" s="54"/>
      <c r="AJ422" s="54"/>
      <c r="AK422" s="54"/>
      <c r="AL422" s="54"/>
      <c r="AM422" s="54"/>
      <c r="AN422" s="54"/>
      <c r="AO422" s="54"/>
      <c r="AP422" s="54"/>
      <c r="AQ422" s="54"/>
      <c r="AR422" s="54"/>
      <c r="AS422" s="54"/>
      <c r="AT422" s="54"/>
      <c r="AU422" s="54"/>
      <c r="AV422" s="54"/>
      <c r="AW422" s="54"/>
      <c r="AX422" s="54"/>
      <c r="AY422" s="54"/>
      <c r="AZ422" s="54"/>
      <c r="BA422" s="54"/>
      <c r="BB422" s="54"/>
      <c r="BC422" s="54"/>
      <c r="BD422" s="54"/>
      <c r="BE422" s="54"/>
      <c r="BF422" s="54"/>
      <c r="BG422" s="54"/>
      <c r="BH422" s="54"/>
      <c r="BI422" s="54"/>
      <c r="BJ422" s="54"/>
      <c r="BK422" s="54"/>
      <c r="BL422" s="54"/>
      <c r="BM422" s="54"/>
      <c r="BN422" s="54"/>
      <c r="BO422" s="54"/>
      <c r="BP422" s="54"/>
      <c r="BQ422" s="54"/>
      <c r="BR422" s="54"/>
      <c r="BS422" s="54"/>
      <c r="BT422" s="54"/>
      <c r="BU422" s="54"/>
      <c r="BV422" s="54"/>
      <c r="BW422" s="54"/>
      <c r="BX422" s="54"/>
      <c r="BY422" s="54"/>
      <c r="BZ422" s="54"/>
      <c r="CA422" s="54"/>
      <c r="CB422" s="54"/>
      <c r="CC422" s="54"/>
      <c r="CD422" s="54"/>
      <c r="CE422" s="54"/>
      <c r="CF422" s="54"/>
      <c r="CG422" s="54"/>
      <c r="CH422" s="54"/>
      <c r="CI422" s="54"/>
      <c r="CJ422" s="54"/>
      <c r="CK422" s="54"/>
      <c r="CL422" s="54"/>
      <c r="CM422" s="54"/>
      <c r="CN422" s="54"/>
      <c r="CO422" s="54"/>
      <c r="CP422" s="54"/>
      <c r="CQ422" s="54"/>
      <c r="CR422" s="54"/>
      <c r="CS422" s="54"/>
      <c r="CT422" s="54"/>
      <c r="CU422" s="54"/>
      <c r="CV422" s="54"/>
      <c r="CW422" s="54"/>
      <c r="CX422" s="54"/>
      <c r="CY422" s="54"/>
      <c r="CZ422" s="54"/>
      <c r="DA422" s="54"/>
      <c r="DB422" s="54"/>
      <c r="DC422" s="54"/>
      <c r="DD422" s="54"/>
      <c r="DE422" s="54"/>
      <c r="DF422" s="54"/>
      <c r="DG422" s="54"/>
      <c r="DH422" s="54"/>
      <c r="DI422" s="54"/>
      <c r="DJ422" s="54"/>
      <c r="DK422" s="54"/>
      <c r="DL422" s="54"/>
      <c r="DM422" s="54"/>
      <c r="DN422" s="54"/>
      <c r="DO422" s="54"/>
      <c r="DP422" s="54"/>
      <c r="DQ422" s="54"/>
      <c r="DR422" s="54"/>
      <c r="DS422" s="54"/>
      <c r="DT422" s="54"/>
      <c r="DU422" s="54"/>
      <c r="DV422" s="54"/>
      <c r="DW422" s="54"/>
      <c r="DX422" s="54"/>
      <c r="DY422" s="54"/>
      <c r="DZ422" s="54"/>
      <c r="EA422" s="54"/>
      <c r="EB422" s="54"/>
      <c r="EC422" s="54"/>
      <c r="ED422" s="54"/>
      <c r="EE422" s="54"/>
      <c r="EF422" s="54"/>
      <c r="EG422" s="54"/>
      <c r="EH422" s="54"/>
      <c r="EI422" s="54"/>
      <c r="EJ422" s="54"/>
      <c r="EK422" s="54"/>
      <c r="EL422" s="54"/>
      <c r="EM422" s="54"/>
      <c r="EN422" s="54"/>
      <c r="EO422" s="54"/>
      <c r="EP422" s="54"/>
      <c r="EQ422" s="54"/>
      <c r="ER422" s="54"/>
      <c r="ES422" s="54"/>
      <c r="ET422" s="54"/>
      <c r="EU422" s="54"/>
      <c r="EV422" s="54"/>
      <c r="EW422" s="54"/>
      <c r="EX422" s="54"/>
      <c r="EY422" s="54"/>
      <c r="EZ422" s="54"/>
      <c r="FA422" s="54"/>
      <c r="FB422" s="54"/>
      <c r="FC422" s="54"/>
      <c r="FD422" s="54"/>
      <c r="FE422" s="54"/>
      <c r="FF422" s="54"/>
      <c r="FG422" s="54"/>
      <c r="FH422" s="54"/>
      <c r="FI422" s="54"/>
      <c r="FJ422" s="54"/>
      <c r="FK422" s="54"/>
      <c r="FL422" s="54"/>
      <c r="FM422" s="54"/>
      <c r="FN422" s="54"/>
      <c r="FO422" s="54"/>
      <c r="FP422" s="54"/>
      <c r="FQ422" s="54"/>
      <c r="FR422" s="54"/>
      <c r="FS422" s="54"/>
      <c r="FT422" s="54"/>
      <c r="FU422" s="54"/>
      <c r="FV422" s="54"/>
      <c r="FW422" s="54"/>
      <c r="FX422" s="54"/>
      <c r="FY422" s="54"/>
      <c r="FZ422" s="54"/>
      <c r="GA422" s="54"/>
      <c r="GB422" s="54"/>
      <c r="GC422" s="54"/>
      <c r="GD422" s="54"/>
      <c r="GE422" s="54"/>
      <c r="GF422" s="54"/>
      <c r="GG422" s="54"/>
      <c r="GH422" s="54"/>
      <c r="GI422" s="54"/>
      <c r="GJ422" s="54"/>
      <c r="GK422" s="54"/>
      <c r="GL422" s="54"/>
      <c r="GM422" s="54"/>
      <c r="GN422" s="54"/>
    </row>
    <row r="423" spans="1:196">
      <c r="A423" s="209"/>
      <c r="B423" s="209"/>
      <c r="C423" s="209"/>
      <c r="D423" s="209"/>
      <c r="E423" s="209"/>
      <c r="F423" s="209"/>
      <c r="G423" s="209"/>
      <c r="H423" s="61"/>
      <c r="I423" s="69"/>
      <c r="J423" s="69"/>
      <c r="K423" s="214"/>
      <c r="L423" s="214"/>
      <c r="M423" s="214"/>
      <c r="N423" s="54"/>
      <c r="O423" s="54"/>
      <c r="P423" s="54"/>
      <c r="Q423" s="54"/>
      <c r="R423" s="54"/>
      <c r="S423" s="54"/>
      <c r="T423" s="54"/>
      <c r="U423" s="54"/>
      <c r="V423" s="54"/>
      <c r="W423" s="54"/>
      <c r="X423" s="54"/>
      <c r="Y423" s="54"/>
      <c r="Z423" s="54"/>
      <c r="AA423" s="54"/>
      <c r="AB423" s="54"/>
      <c r="AC423" s="54"/>
      <c r="AD423" s="54"/>
      <c r="AE423" s="54"/>
      <c r="AF423" s="54"/>
      <c r="AG423" s="54"/>
      <c r="AH423" s="54"/>
      <c r="AI423" s="54"/>
      <c r="AJ423" s="54"/>
      <c r="AK423" s="54"/>
      <c r="AL423" s="54"/>
      <c r="AM423" s="54"/>
      <c r="AN423" s="54"/>
      <c r="AO423" s="54"/>
      <c r="AP423" s="54"/>
      <c r="AQ423" s="54"/>
      <c r="AR423" s="54"/>
      <c r="AS423" s="54"/>
      <c r="AT423" s="54"/>
      <c r="AU423" s="54"/>
      <c r="AV423" s="54"/>
      <c r="AW423" s="54"/>
      <c r="AX423" s="54"/>
      <c r="AY423" s="54"/>
      <c r="AZ423" s="54"/>
      <c r="BA423" s="54"/>
      <c r="BB423" s="54"/>
      <c r="BC423" s="54"/>
      <c r="BD423" s="54"/>
      <c r="BE423" s="54"/>
      <c r="BF423" s="54"/>
      <c r="BG423" s="54"/>
      <c r="BH423" s="54"/>
      <c r="BI423" s="54"/>
      <c r="BJ423" s="54"/>
      <c r="BK423" s="54"/>
      <c r="BL423" s="54"/>
      <c r="BM423" s="54"/>
      <c r="BN423" s="54"/>
      <c r="BO423" s="54"/>
      <c r="BP423" s="54"/>
      <c r="BQ423" s="54"/>
      <c r="BR423" s="54"/>
      <c r="BS423" s="54"/>
      <c r="BT423" s="54"/>
      <c r="BU423" s="54"/>
      <c r="BV423" s="54"/>
      <c r="BW423" s="54"/>
      <c r="BX423" s="54"/>
      <c r="BY423" s="54"/>
      <c r="BZ423" s="54"/>
      <c r="CA423" s="54"/>
      <c r="CB423" s="54"/>
      <c r="CC423" s="54"/>
      <c r="CD423" s="54"/>
      <c r="CE423" s="54"/>
      <c r="CF423" s="54"/>
      <c r="CG423" s="54"/>
      <c r="CH423" s="54"/>
      <c r="CI423" s="54"/>
      <c r="CJ423" s="54"/>
      <c r="CK423" s="54"/>
      <c r="CL423" s="54"/>
      <c r="CM423" s="54"/>
      <c r="CN423" s="54"/>
      <c r="CO423" s="54"/>
      <c r="CP423" s="54"/>
      <c r="CQ423" s="54"/>
      <c r="CR423" s="54"/>
      <c r="CS423" s="54"/>
      <c r="CT423" s="54"/>
      <c r="CU423" s="54"/>
      <c r="CV423" s="54"/>
      <c r="CW423" s="54"/>
      <c r="CX423" s="54"/>
      <c r="CY423" s="54"/>
      <c r="CZ423" s="54"/>
      <c r="DA423" s="54"/>
      <c r="DB423" s="54"/>
      <c r="DC423" s="54"/>
      <c r="DD423" s="54"/>
      <c r="DE423" s="54"/>
      <c r="DF423" s="54"/>
      <c r="DG423" s="54"/>
      <c r="DH423" s="54"/>
      <c r="DI423" s="54"/>
      <c r="DJ423" s="54"/>
      <c r="DK423" s="54"/>
      <c r="DL423" s="54"/>
      <c r="DM423" s="54"/>
      <c r="DN423" s="54"/>
      <c r="DO423" s="54"/>
      <c r="DP423" s="54"/>
      <c r="DQ423" s="54"/>
      <c r="DR423" s="54"/>
      <c r="DS423" s="54"/>
      <c r="DT423" s="54"/>
      <c r="DU423" s="54"/>
      <c r="DV423" s="54"/>
      <c r="DW423" s="54"/>
      <c r="DX423" s="54"/>
      <c r="DY423" s="54"/>
      <c r="DZ423" s="54"/>
      <c r="EA423" s="54"/>
      <c r="EB423" s="54"/>
      <c r="EC423" s="54"/>
      <c r="ED423" s="54"/>
      <c r="EE423" s="54"/>
      <c r="EF423" s="54"/>
      <c r="EG423" s="54"/>
      <c r="EH423" s="54"/>
      <c r="EI423" s="54"/>
      <c r="EJ423" s="54"/>
      <c r="EK423" s="54"/>
      <c r="EL423" s="54"/>
      <c r="EM423" s="54"/>
      <c r="EN423" s="54"/>
      <c r="EO423" s="54"/>
      <c r="EP423" s="54"/>
      <c r="EQ423" s="54"/>
      <c r="ER423" s="54"/>
      <c r="ES423" s="54"/>
      <c r="ET423" s="54"/>
      <c r="EU423" s="54"/>
      <c r="EV423" s="54"/>
      <c r="EW423" s="54"/>
      <c r="EX423" s="54"/>
      <c r="EY423" s="54"/>
      <c r="EZ423" s="54"/>
      <c r="FA423" s="54"/>
      <c r="FB423" s="54"/>
      <c r="FC423" s="54"/>
      <c r="FD423" s="54"/>
      <c r="FE423" s="54"/>
      <c r="FF423" s="54"/>
      <c r="FG423" s="54"/>
      <c r="FH423" s="54"/>
      <c r="FI423" s="54"/>
      <c r="FJ423" s="54"/>
      <c r="FK423" s="54"/>
      <c r="FL423" s="54"/>
      <c r="FM423" s="54"/>
      <c r="FN423" s="54"/>
      <c r="FO423" s="54"/>
      <c r="FP423" s="54"/>
      <c r="FQ423" s="54"/>
      <c r="FR423" s="54"/>
      <c r="FS423" s="54"/>
      <c r="FT423" s="54"/>
      <c r="FU423" s="54"/>
      <c r="FV423" s="54"/>
      <c r="FW423" s="54"/>
      <c r="FX423" s="54"/>
      <c r="FY423" s="54"/>
      <c r="FZ423" s="54"/>
      <c r="GA423" s="54"/>
      <c r="GB423" s="54"/>
      <c r="GC423" s="54"/>
      <c r="GD423" s="54"/>
      <c r="GE423" s="54"/>
      <c r="GF423" s="54"/>
      <c r="GG423" s="54"/>
      <c r="GH423" s="54"/>
      <c r="GI423" s="54"/>
      <c r="GJ423" s="54"/>
      <c r="GK423" s="54"/>
      <c r="GL423" s="54"/>
      <c r="GM423" s="54"/>
      <c r="GN423" s="54"/>
    </row>
    <row r="424" spans="1:196">
      <c r="A424" s="209"/>
      <c r="B424" s="209"/>
      <c r="C424" s="209"/>
      <c r="D424" s="209"/>
      <c r="E424" s="209"/>
      <c r="F424" s="209"/>
      <c r="G424" s="209"/>
      <c r="H424" s="61"/>
      <c r="I424" s="69"/>
      <c r="J424" s="69"/>
      <c r="K424" s="214"/>
      <c r="L424" s="214"/>
      <c r="M424" s="214"/>
      <c r="N424" s="54"/>
      <c r="O424" s="54"/>
      <c r="P424" s="54"/>
      <c r="Q424" s="54"/>
      <c r="R424" s="54"/>
      <c r="S424" s="54"/>
      <c r="T424" s="54"/>
      <c r="U424" s="54"/>
      <c r="V424" s="54"/>
      <c r="W424" s="54"/>
      <c r="X424" s="54"/>
      <c r="Y424" s="54"/>
      <c r="Z424" s="54"/>
      <c r="AA424" s="54"/>
      <c r="AB424" s="54"/>
      <c r="AC424" s="54"/>
      <c r="AD424" s="54"/>
      <c r="AE424" s="54"/>
      <c r="AF424" s="54"/>
      <c r="AG424" s="54"/>
      <c r="AH424" s="54"/>
      <c r="AI424" s="54"/>
      <c r="AJ424" s="54"/>
      <c r="AK424" s="54"/>
      <c r="AL424" s="54"/>
      <c r="AM424" s="54"/>
      <c r="AN424" s="54"/>
      <c r="AO424" s="54"/>
      <c r="AP424" s="54"/>
      <c r="AQ424" s="54"/>
      <c r="AR424" s="54"/>
      <c r="AS424" s="54"/>
      <c r="AT424" s="54"/>
      <c r="AU424" s="54"/>
      <c r="AV424" s="54"/>
      <c r="AW424" s="54"/>
      <c r="AX424" s="54"/>
      <c r="AY424" s="54"/>
      <c r="AZ424" s="54"/>
      <c r="BA424" s="54"/>
      <c r="BB424" s="54"/>
      <c r="BC424" s="54"/>
      <c r="BD424" s="54"/>
      <c r="BE424" s="54"/>
      <c r="BF424" s="54"/>
      <c r="BG424" s="54"/>
      <c r="BH424" s="54"/>
      <c r="BI424" s="54"/>
      <c r="BJ424" s="54"/>
      <c r="BK424" s="54"/>
      <c r="BL424" s="54"/>
      <c r="BM424" s="54"/>
      <c r="BN424" s="54"/>
      <c r="BO424" s="54"/>
      <c r="BP424" s="54"/>
      <c r="BQ424" s="54"/>
      <c r="BR424" s="54"/>
      <c r="BS424" s="54"/>
      <c r="BT424" s="54"/>
      <c r="BU424" s="54"/>
      <c r="BV424" s="54"/>
      <c r="BW424" s="54"/>
      <c r="BX424" s="54"/>
      <c r="BY424" s="54"/>
      <c r="BZ424" s="54"/>
      <c r="CA424" s="54"/>
      <c r="CB424" s="54"/>
      <c r="CC424" s="54"/>
      <c r="CD424" s="54"/>
      <c r="CE424" s="54"/>
      <c r="CF424" s="54"/>
      <c r="CG424" s="54"/>
      <c r="CH424" s="54"/>
      <c r="CI424" s="54"/>
      <c r="CJ424" s="54"/>
      <c r="CK424" s="54"/>
      <c r="CL424" s="54"/>
      <c r="CM424" s="54"/>
      <c r="CN424" s="54"/>
      <c r="CO424" s="54"/>
      <c r="CP424" s="54"/>
      <c r="CQ424" s="54"/>
      <c r="CR424" s="54"/>
      <c r="CS424" s="54"/>
      <c r="CT424" s="54"/>
      <c r="CU424" s="54"/>
      <c r="CV424" s="54"/>
      <c r="CW424" s="54"/>
      <c r="CX424" s="54"/>
      <c r="CY424" s="54"/>
      <c r="CZ424" s="54"/>
      <c r="DA424" s="54"/>
      <c r="DB424" s="54"/>
      <c r="DC424" s="54"/>
      <c r="DD424" s="54"/>
      <c r="DE424" s="54"/>
      <c r="DF424" s="54"/>
      <c r="DG424" s="54"/>
      <c r="DH424" s="54"/>
      <c r="DI424" s="54"/>
      <c r="DJ424" s="54"/>
      <c r="DK424" s="54"/>
      <c r="DL424" s="54"/>
      <c r="DM424" s="54"/>
      <c r="DN424" s="54"/>
      <c r="DO424" s="54"/>
      <c r="DP424" s="54"/>
      <c r="DQ424" s="54"/>
      <c r="DR424" s="54"/>
      <c r="DS424" s="54"/>
      <c r="DT424" s="54"/>
      <c r="DU424" s="54"/>
      <c r="DV424" s="54"/>
      <c r="DW424" s="54"/>
      <c r="DX424" s="54"/>
      <c r="DY424" s="54"/>
      <c r="DZ424" s="54"/>
      <c r="EA424" s="54"/>
      <c r="EB424" s="54"/>
      <c r="EC424" s="54"/>
      <c r="ED424" s="54"/>
      <c r="EE424" s="54"/>
      <c r="EF424" s="54"/>
      <c r="EG424" s="54"/>
      <c r="EH424" s="54"/>
      <c r="EI424" s="54"/>
      <c r="EJ424" s="54"/>
      <c r="EK424" s="54"/>
      <c r="EL424" s="54"/>
      <c r="EM424" s="54"/>
      <c r="EN424" s="54"/>
      <c r="EO424" s="54"/>
      <c r="EP424" s="54"/>
      <c r="EQ424" s="54"/>
      <c r="ER424" s="54"/>
      <c r="ES424" s="54"/>
      <c r="ET424" s="54"/>
      <c r="EU424" s="54"/>
      <c r="EV424" s="54"/>
      <c r="EW424" s="54"/>
      <c r="EX424" s="54"/>
      <c r="EY424" s="54"/>
      <c r="EZ424" s="54"/>
      <c r="FA424" s="54"/>
      <c r="FB424" s="54"/>
      <c r="FC424" s="54"/>
      <c r="FD424" s="54"/>
      <c r="FE424" s="54"/>
      <c r="FF424" s="54"/>
      <c r="FG424" s="54"/>
      <c r="FH424" s="54"/>
      <c r="FI424" s="54"/>
      <c r="FJ424" s="54"/>
      <c r="FK424" s="54"/>
      <c r="FL424" s="54"/>
      <c r="FM424" s="54"/>
      <c r="FN424" s="54"/>
      <c r="FO424" s="54"/>
      <c r="FP424" s="54"/>
      <c r="FQ424" s="54"/>
      <c r="FR424" s="54"/>
      <c r="FS424" s="54"/>
      <c r="FT424" s="54"/>
      <c r="FU424" s="54"/>
      <c r="FV424" s="54"/>
      <c r="FW424" s="54"/>
      <c r="FX424" s="54"/>
      <c r="FY424" s="54"/>
      <c r="FZ424" s="54"/>
      <c r="GA424" s="54"/>
      <c r="GB424" s="54"/>
      <c r="GC424" s="54"/>
      <c r="GD424" s="54"/>
      <c r="GE424" s="54"/>
      <c r="GF424" s="54"/>
      <c r="GG424" s="54"/>
      <c r="GH424" s="54"/>
      <c r="GI424" s="54"/>
      <c r="GJ424" s="54"/>
      <c r="GK424" s="54"/>
      <c r="GL424" s="54"/>
      <c r="GM424" s="54"/>
      <c r="GN424" s="54"/>
    </row>
    <row r="425" spans="1:196">
      <c r="A425" s="209"/>
      <c r="B425" s="209"/>
      <c r="C425" s="209"/>
      <c r="D425" s="209"/>
      <c r="E425" s="209"/>
      <c r="F425" s="209"/>
      <c r="G425" s="209"/>
      <c r="H425" s="61"/>
      <c r="I425" s="69"/>
      <c r="J425" s="69"/>
      <c r="K425" s="214"/>
      <c r="L425" s="214"/>
      <c r="M425" s="214"/>
      <c r="N425" s="54"/>
      <c r="O425" s="54"/>
      <c r="P425" s="54"/>
      <c r="Q425" s="54"/>
      <c r="R425" s="54"/>
      <c r="S425" s="54"/>
      <c r="T425" s="54"/>
      <c r="U425" s="54"/>
      <c r="V425" s="54"/>
      <c r="W425" s="54"/>
      <c r="X425" s="54"/>
      <c r="Y425" s="54"/>
      <c r="Z425" s="54"/>
      <c r="AA425" s="54"/>
      <c r="AB425" s="54"/>
      <c r="AC425" s="54"/>
      <c r="AD425" s="54"/>
      <c r="AE425" s="54"/>
      <c r="AF425" s="54"/>
      <c r="AG425" s="54"/>
      <c r="AH425" s="54"/>
      <c r="AI425" s="54"/>
      <c r="AJ425" s="54"/>
      <c r="AK425" s="54"/>
      <c r="AL425" s="54"/>
      <c r="AM425" s="54"/>
      <c r="AN425" s="54"/>
      <c r="AO425" s="54"/>
      <c r="AP425" s="54"/>
      <c r="AQ425" s="54"/>
      <c r="AR425" s="54"/>
      <c r="AS425" s="54"/>
      <c r="AT425" s="54"/>
      <c r="AU425" s="54"/>
      <c r="AV425" s="54"/>
      <c r="AW425" s="54"/>
      <c r="AX425" s="54"/>
      <c r="AY425" s="54"/>
      <c r="AZ425" s="54"/>
      <c r="BA425" s="54"/>
      <c r="BB425" s="54"/>
      <c r="BC425" s="54"/>
      <c r="BD425" s="54"/>
      <c r="BE425" s="54"/>
      <c r="BF425" s="54"/>
      <c r="BG425" s="54"/>
      <c r="BH425" s="54"/>
      <c r="BI425" s="54"/>
      <c r="BJ425" s="54"/>
      <c r="BK425" s="54"/>
      <c r="BL425" s="54"/>
      <c r="BM425" s="54"/>
      <c r="BN425" s="54"/>
      <c r="BO425" s="54"/>
      <c r="BP425" s="54"/>
      <c r="BQ425" s="54"/>
      <c r="BR425" s="54"/>
      <c r="BS425" s="54"/>
      <c r="BT425" s="54"/>
      <c r="BU425" s="54"/>
      <c r="BV425" s="54"/>
      <c r="BW425" s="54"/>
      <c r="BX425" s="54"/>
      <c r="BY425" s="54"/>
      <c r="BZ425" s="54"/>
      <c r="CA425" s="54"/>
      <c r="CB425" s="54"/>
      <c r="CC425" s="54"/>
      <c r="CD425" s="54"/>
      <c r="CE425" s="54"/>
      <c r="CF425" s="54"/>
      <c r="CG425" s="54"/>
      <c r="CH425" s="54"/>
      <c r="CI425" s="54"/>
      <c r="CJ425" s="54"/>
      <c r="CK425" s="54"/>
      <c r="CL425" s="54"/>
      <c r="CM425" s="54"/>
      <c r="CN425" s="54"/>
      <c r="CO425" s="54"/>
      <c r="CP425" s="54"/>
      <c r="CQ425" s="54"/>
      <c r="CR425" s="54"/>
      <c r="CS425" s="54"/>
      <c r="CT425" s="54"/>
      <c r="CU425" s="54"/>
      <c r="CV425" s="54"/>
      <c r="CW425" s="54"/>
      <c r="CX425" s="54"/>
      <c r="CY425" s="54"/>
      <c r="CZ425" s="54"/>
      <c r="DA425" s="54"/>
      <c r="DB425" s="54"/>
      <c r="DC425" s="54"/>
      <c r="DD425" s="54"/>
      <c r="DE425" s="54"/>
      <c r="DF425" s="54"/>
      <c r="DG425" s="54"/>
      <c r="DH425" s="54"/>
      <c r="DI425" s="54"/>
      <c r="DJ425" s="54"/>
      <c r="DK425" s="54"/>
      <c r="DL425" s="54"/>
      <c r="DM425" s="54"/>
      <c r="DN425" s="54"/>
      <c r="DO425" s="54"/>
      <c r="DP425" s="54"/>
      <c r="DQ425" s="54"/>
      <c r="DR425" s="54"/>
      <c r="DS425" s="54"/>
      <c r="DT425" s="54"/>
      <c r="DU425" s="54"/>
      <c r="DV425" s="54"/>
      <c r="DW425" s="54"/>
      <c r="DX425" s="54"/>
      <c r="DY425" s="54"/>
      <c r="DZ425" s="54"/>
      <c r="EA425" s="54"/>
      <c r="EB425" s="54"/>
      <c r="EC425" s="54"/>
      <c r="ED425" s="54"/>
      <c r="EE425" s="54"/>
      <c r="EF425" s="54"/>
      <c r="EG425" s="54"/>
      <c r="EH425" s="54"/>
      <c r="EI425" s="54"/>
      <c r="EJ425" s="54"/>
      <c r="EK425" s="54"/>
      <c r="EL425" s="54"/>
      <c r="EM425" s="54"/>
      <c r="EN425" s="54"/>
      <c r="EO425" s="54"/>
      <c r="EP425" s="54"/>
      <c r="EQ425" s="54"/>
      <c r="ER425" s="54"/>
      <c r="ES425" s="54"/>
      <c r="ET425" s="54"/>
      <c r="EU425" s="54"/>
      <c r="EV425" s="54"/>
      <c r="EW425" s="54"/>
      <c r="EX425" s="54"/>
      <c r="EY425" s="54"/>
      <c r="EZ425" s="54"/>
      <c r="FA425" s="54"/>
      <c r="FB425" s="54"/>
      <c r="FC425" s="54"/>
      <c r="FD425" s="54"/>
      <c r="FE425" s="54"/>
      <c r="FF425" s="54"/>
      <c r="FG425" s="54"/>
      <c r="FH425" s="54"/>
      <c r="FI425" s="54"/>
      <c r="FJ425" s="54"/>
      <c r="FK425" s="54"/>
      <c r="FL425" s="54"/>
      <c r="FM425" s="54"/>
      <c r="FN425" s="54"/>
      <c r="FO425" s="54"/>
      <c r="FP425" s="54"/>
      <c r="FQ425" s="54"/>
      <c r="FR425" s="54"/>
      <c r="FS425" s="54"/>
      <c r="FT425" s="54"/>
      <c r="FU425" s="54"/>
      <c r="FV425" s="54"/>
      <c r="FW425" s="54"/>
      <c r="FX425" s="54"/>
      <c r="FY425" s="54"/>
      <c r="FZ425" s="54"/>
      <c r="GA425" s="54"/>
      <c r="GB425" s="54"/>
      <c r="GC425" s="54"/>
      <c r="GD425" s="54"/>
      <c r="GE425" s="54"/>
      <c r="GF425" s="54"/>
      <c r="GG425" s="54"/>
      <c r="GH425" s="54"/>
      <c r="GI425" s="54"/>
      <c r="GJ425" s="54"/>
      <c r="GK425" s="54"/>
      <c r="GL425" s="54"/>
      <c r="GM425" s="54"/>
      <c r="GN425" s="54"/>
    </row>
    <row r="426" spans="1:196">
      <c r="A426" s="209"/>
      <c r="B426" s="209"/>
      <c r="C426" s="209"/>
      <c r="D426" s="209"/>
      <c r="E426" s="209"/>
      <c r="F426" s="209"/>
      <c r="G426" s="209"/>
      <c r="H426" s="61"/>
      <c r="I426" s="69"/>
      <c r="J426" s="69"/>
      <c r="K426" s="214"/>
      <c r="L426" s="214"/>
      <c r="M426" s="214"/>
      <c r="N426" s="54"/>
      <c r="O426" s="54"/>
      <c r="P426" s="54"/>
      <c r="Q426" s="54"/>
      <c r="R426" s="54"/>
      <c r="S426" s="54"/>
      <c r="T426" s="54"/>
      <c r="U426" s="54"/>
      <c r="V426" s="54"/>
      <c r="W426" s="54"/>
      <c r="X426" s="54"/>
      <c r="Y426" s="54"/>
      <c r="Z426" s="54"/>
      <c r="AA426" s="54"/>
      <c r="AB426" s="54"/>
      <c r="AC426" s="54"/>
      <c r="AD426" s="54"/>
      <c r="AE426" s="54"/>
      <c r="AF426" s="54"/>
      <c r="AG426" s="54"/>
      <c r="AH426" s="54"/>
      <c r="AI426" s="54"/>
      <c r="AJ426" s="54"/>
      <c r="AK426" s="54"/>
      <c r="AL426" s="54"/>
      <c r="AM426" s="54"/>
      <c r="AN426" s="54"/>
      <c r="AO426" s="54"/>
      <c r="AP426" s="54"/>
      <c r="AQ426" s="54"/>
      <c r="AR426" s="54"/>
      <c r="AS426" s="54"/>
      <c r="AT426" s="54"/>
      <c r="AU426" s="54"/>
      <c r="AV426" s="54"/>
      <c r="AW426" s="54"/>
      <c r="AX426" s="54"/>
      <c r="AY426" s="54"/>
      <c r="AZ426" s="54"/>
      <c r="BA426" s="54"/>
      <c r="BB426" s="54"/>
      <c r="BC426" s="54"/>
      <c r="BD426" s="54"/>
      <c r="BE426" s="54"/>
      <c r="BF426" s="54"/>
      <c r="BG426" s="54"/>
      <c r="BH426" s="54"/>
      <c r="BI426" s="54"/>
      <c r="BJ426" s="54"/>
      <c r="BK426" s="54"/>
      <c r="BL426" s="54"/>
      <c r="BM426" s="54"/>
      <c r="BN426" s="54"/>
      <c r="BO426" s="54"/>
      <c r="BP426" s="54"/>
      <c r="BQ426" s="54"/>
      <c r="BR426" s="54"/>
      <c r="BS426" s="54"/>
      <c r="BT426" s="54"/>
      <c r="BU426" s="54"/>
      <c r="BV426" s="54"/>
      <c r="BW426" s="54"/>
      <c r="BX426" s="54"/>
      <c r="BY426" s="54"/>
      <c r="BZ426" s="54"/>
      <c r="CA426" s="54"/>
      <c r="CB426" s="54"/>
      <c r="CC426" s="54"/>
      <c r="CD426" s="54"/>
      <c r="CE426" s="54"/>
      <c r="CF426" s="54"/>
      <c r="CG426" s="54"/>
      <c r="CH426" s="54"/>
      <c r="CI426" s="54"/>
      <c r="CJ426" s="54"/>
      <c r="CK426" s="54"/>
      <c r="CL426" s="54"/>
      <c r="CM426" s="54"/>
      <c r="CN426" s="54"/>
      <c r="CO426" s="54"/>
      <c r="CP426" s="54"/>
      <c r="CQ426" s="54"/>
      <c r="CR426" s="54"/>
      <c r="CS426" s="54"/>
      <c r="CT426" s="54"/>
      <c r="CU426" s="54"/>
      <c r="CV426" s="54"/>
      <c r="CW426" s="54"/>
      <c r="CX426" s="54"/>
      <c r="CY426" s="54"/>
      <c r="CZ426" s="54"/>
      <c r="DA426" s="54"/>
      <c r="DB426" s="54"/>
      <c r="DC426" s="54"/>
      <c r="DD426" s="54"/>
      <c r="DE426" s="54"/>
      <c r="DF426" s="54"/>
      <c r="DG426" s="54"/>
      <c r="DH426" s="54"/>
      <c r="DI426" s="54"/>
      <c r="DJ426" s="54"/>
      <c r="DK426" s="54"/>
      <c r="DL426" s="54"/>
      <c r="DM426" s="54"/>
      <c r="DN426" s="54"/>
      <c r="DO426" s="54"/>
      <c r="DP426" s="54"/>
      <c r="DQ426" s="54"/>
      <c r="DR426" s="54"/>
      <c r="DS426" s="54"/>
      <c r="DT426" s="54"/>
      <c r="DU426" s="54"/>
      <c r="DV426" s="54"/>
      <c r="DW426" s="54"/>
      <c r="DX426" s="54"/>
      <c r="DY426" s="54"/>
      <c r="DZ426" s="54"/>
      <c r="EA426" s="54"/>
      <c r="EB426" s="54"/>
      <c r="EC426" s="54"/>
      <c r="ED426" s="54"/>
      <c r="EE426" s="54"/>
      <c r="EF426" s="54"/>
      <c r="EG426" s="54"/>
      <c r="EH426" s="54"/>
      <c r="EI426" s="54"/>
      <c r="EJ426" s="54"/>
      <c r="EK426" s="54"/>
      <c r="EL426" s="54"/>
      <c r="EM426" s="54"/>
      <c r="EN426" s="54"/>
      <c r="EO426" s="54"/>
      <c r="EP426" s="54"/>
      <c r="EQ426" s="54"/>
      <c r="ER426" s="54"/>
      <c r="ES426" s="54"/>
      <c r="ET426" s="54"/>
      <c r="EU426" s="54"/>
      <c r="EV426" s="54"/>
      <c r="EW426" s="54"/>
      <c r="EX426" s="54"/>
      <c r="EY426" s="54"/>
      <c r="EZ426" s="54"/>
      <c r="FA426" s="54"/>
      <c r="FB426" s="54"/>
      <c r="FC426" s="54"/>
      <c r="FD426" s="54"/>
      <c r="FE426" s="54"/>
      <c r="FF426" s="54"/>
      <c r="FG426" s="54"/>
      <c r="FH426" s="54"/>
      <c r="FI426" s="54"/>
      <c r="FJ426" s="54"/>
      <c r="FK426" s="54"/>
      <c r="FL426" s="54"/>
      <c r="FM426" s="54"/>
      <c r="FN426" s="54"/>
      <c r="FO426" s="54"/>
      <c r="FP426" s="54"/>
      <c r="FQ426" s="54"/>
      <c r="FR426" s="54"/>
      <c r="FS426" s="54"/>
      <c r="FT426" s="54"/>
      <c r="FU426" s="54"/>
      <c r="FV426" s="54"/>
      <c r="FW426" s="54"/>
      <c r="FX426" s="54"/>
      <c r="FY426" s="54"/>
      <c r="FZ426" s="54"/>
      <c r="GA426" s="54"/>
      <c r="GB426" s="54"/>
      <c r="GC426" s="54"/>
      <c r="GD426" s="54"/>
      <c r="GE426" s="54"/>
      <c r="GF426" s="54"/>
      <c r="GG426" s="54"/>
      <c r="GH426" s="54"/>
      <c r="GI426" s="54"/>
      <c r="GJ426" s="54"/>
      <c r="GK426" s="54"/>
      <c r="GL426" s="54"/>
      <c r="GM426" s="54"/>
      <c r="GN426" s="54"/>
    </row>
    <row r="427" spans="1:196">
      <c r="A427" s="209"/>
      <c r="B427" s="209"/>
      <c r="C427" s="209"/>
      <c r="D427" s="209"/>
      <c r="E427" s="209"/>
      <c r="F427" s="209"/>
      <c r="G427" s="209"/>
      <c r="H427" s="61"/>
      <c r="I427" s="69"/>
      <c r="J427" s="69"/>
      <c r="K427" s="214"/>
      <c r="L427" s="214"/>
      <c r="M427" s="214"/>
      <c r="N427" s="54"/>
      <c r="O427" s="54"/>
      <c r="P427" s="54"/>
      <c r="Q427" s="54"/>
      <c r="R427" s="54"/>
      <c r="S427" s="54"/>
      <c r="T427" s="54"/>
      <c r="U427" s="54"/>
      <c r="V427" s="54"/>
      <c r="W427" s="54"/>
      <c r="X427" s="54"/>
      <c r="Y427" s="54"/>
      <c r="Z427" s="54"/>
      <c r="AA427" s="54"/>
      <c r="AB427" s="54"/>
      <c r="AC427" s="54"/>
      <c r="AD427" s="54"/>
      <c r="AE427" s="54"/>
      <c r="AF427" s="54"/>
      <c r="AG427" s="54"/>
      <c r="AH427" s="54"/>
      <c r="AI427" s="54"/>
      <c r="AJ427" s="54"/>
      <c r="AK427" s="54"/>
      <c r="AL427" s="54"/>
      <c r="AM427" s="54"/>
      <c r="AN427" s="54"/>
      <c r="AO427" s="54"/>
      <c r="AP427" s="54"/>
      <c r="AQ427" s="54"/>
      <c r="AR427" s="54"/>
      <c r="AS427" s="54"/>
      <c r="AT427" s="54"/>
      <c r="AU427" s="54"/>
      <c r="AV427" s="54"/>
      <c r="AW427" s="54"/>
      <c r="AX427" s="54"/>
      <c r="AY427" s="54"/>
      <c r="AZ427" s="54"/>
      <c r="BA427" s="54"/>
      <c r="BB427" s="54"/>
      <c r="BC427" s="54"/>
      <c r="BD427" s="54"/>
      <c r="BE427" s="54"/>
      <c r="BF427" s="54"/>
      <c r="BG427" s="54"/>
      <c r="BH427" s="54"/>
      <c r="BI427" s="54"/>
      <c r="BJ427" s="54"/>
      <c r="BK427" s="54"/>
      <c r="BL427" s="54"/>
      <c r="BM427" s="54"/>
      <c r="BN427" s="54"/>
      <c r="BO427" s="54"/>
      <c r="BP427" s="54"/>
      <c r="BQ427" s="54"/>
      <c r="BR427" s="54"/>
      <c r="BS427" s="54"/>
      <c r="BT427" s="54"/>
      <c r="BU427" s="54"/>
      <c r="BV427" s="54"/>
      <c r="BW427" s="54"/>
      <c r="BX427" s="54"/>
      <c r="BY427" s="54"/>
      <c r="BZ427" s="54"/>
      <c r="CA427" s="54"/>
      <c r="CB427" s="54"/>
      <c r="CC427" s="54"/>
      <c r="CD427" s="54"/>
      <c r="CE427" s="54"/>
      <c r="CF427" s="54"/>
      <c r="CG427" s="54"/>
      <c r="CH427" s="54"/>
      <c r="CI427" s="54"/>
      <c r="CJ427" s="54"/>
      <c r="CK427" s="54"/>
      <c r="CL427" s="54"/>
      <c r="CM427" s="54"/>
      <c r="CN427" s="54"/>
      <c r="CO427" s="54"/>
      <c r="CP427" s="54"/>
      <c r="CQ427" s="54"/>
      <c r="CR427" s="54"/>
      <c r="CS427" s="54"/>
      <c r="CT427" s="54"/>
      <c r="CU427" s="54"/>
      <c r="CV427" s="54"/>
      <c r="CW427" s="54"/>
      <c r="CX427" s="54"/>
      <c r="CY427" s="54"/>
      <c r="CZ427" s="54"/>
      <c r="DA427" s="54"/>
      <c r="DB427" s="54"/>
      <c r="DC427" s="54"/>
      <c r="DD427" s="54"/>
      <c r="DE427" s="54"/>
      <c r="DF427" s="54"/>
      <c r="DG427" s="54"/>
      <c r="DH427" s="54"/>
      <c r="DI427" s="54"/>
      <c r="DJ427" s="54"/>
      <c r="DK427" s="54"/>
      <c r="DL427" s="54"/>
      <c r="DM427" s="54"/>
      <c r="DN427" s="54"/>
      <c r="DO427" s="54"/>
      <c r="DP427" s="54"/>
      <c r="DQ427" s="54"/>
      <c r="DR427" s="54"/>
      <c r="DS427" s="54"/>
      <c r="DT427" s="54"/>
      <c r="DU427" s="54"/>
      <c r="DV427" s="54"/>
      <c r="DW427" s="54"/>
      <c r="DX427" s="54"/>
      <c r="DY427" s="54"/>
      <c r="DZ427" s="54"/>
      <c r="EA427" s="54"/>
      <c r="EB427" s="54"/>
      <c r="EC427" s="54"/>
      <c r="ED427" s="54"/>
      <c r="EE427" s="54"/>
      <c r="EF427" s="54"/>
      <c r="EG427" s="54"/>
      <c r="EH427" s="54"/>
      <c r="EI427" s="54"/>
      <c r="EJ427" s="54"/>
      <c r="EK427" s="54"/>
      <c r="EL427" s="54"/>
      <c r="EM427" s="54"/>
      <c r="EN427" s="54"/>
      <c r="EO427" s="54"/>
      <c r="EP427" s="54"/>
      <c r="EQ427" s="54"/>
      <c r="ER427" s="54"/>
      <c r="ES427" s="54"/>
      <c r="ET427" s="54"/>
      <c r="EU427" s="54"/>
      <c r="EV427" s="54"/>
      <c r="EW427" s="54"/>
      <c r="EX427" s="54"/>
      <c r="EY427" s="54"/>
      <c r="EZ427" s="54"/>
      <c r="FA427" s="54"/>
      <c r="FB427" s="54"/>
      <c r="FC427" s="54"/>
      <c r="FD427" s="54"/>
      <c r="FE427" s="54"/>
      <c r="FF427" s="54"/>
      <c r="FG427" s="54"/>
      <c r="FH427" s="54"/>
      <c r="FI427" s="54"/>
      <c r="FJ427" s="54"/>
      <c r="FK427" s="54"/>
      <c r="FL427" s="54"/>
      <c r="FM427" s="54"/>
      <c r="FN427" s="54"/>
      <c r="FO427" s="54"/>
      <c r="FP427" s="54"/>
      <c r="FQ427" s="54"/>
      <c r="FR427" s="54"/>
      <c r="FS427" s="54"/>
      <c r="FT427" s="54"/>
      <c r="FU427" s="54"/>
      <c r="FV427" s="54"/>
      <c r="FW427" s="54"/>
      <c r="FX427" s="54"/>
      <c r="FY427" s="54"/>
      <c r="FZ427" s="54"/>
      <c r="GA427" s="54"/>
      <c r="GB427" s="54"/>
      <c r="GC427" s="54"/>
      <c r="GD427" s="54"/>
      <c r="GE427" s="54"/>
      <c r="GF427" s="54"/>
      <c r="GG427" s="54"/>
      <c r="GH427" s="54"/>
      <c r="GI427" s="54"/>
      <c r="GJ427" s="54"/>
      <c r="GK427" s="54"/>
      <c r="GL427" s="54"/>
      <c r="GM427" s="54"/>
      <c r="GN427" s="54"/>
    </row>
    <row r="428" spans="1:196">
      <c r="A428" s="209"/>
      <c r="B428" s="209"/>
      <c r="C428" s="209"/>
      <c r="D428" s="209"/>
      <c r="E428" s="209"/>
      <c r="F428" s="209"/>
      <c r="G428" s="209"/>
      <c r="H428" s="61"/>
      <c r="I428" s="69"/>
      <c r="J428" s="69"/>
      <c r="K428" s="214"/>
      <c r="L428" s="214"/>
      <c r="M428" s="214"/>
      <c r="N428" s="54"/>
      <c r="O428" s="54"/>
      <c r="P428" s="54"/>
      <c r="Q428" s="54"/>
      <c r="R428" s="54"/>
      <c r="S428" s="54"/>
      <c r="T428" s="54"/>
      <c r="U428" s="54"/>
      <c r="V428" s="54"/>
      <c r="W428" s="54"/>
      <c r="X428" s="54"/>
      <c r="Y428" s="54"/>
      <c r="Z428" s="54"/>
      <c r="AA428" s="54"/>
      <c r="AB428" s="54"/>
      <c r="AC428" s="54"/>
      <c r="AD428" s="54"/>
      <c r="AE428" s="54"/>
      <c r="AF428" s="54"/>
      <c r="AG428" s="54"/>
      <c r="AH428" s="54"/>
      <c r="AI428" s="54"/>
      <c r="AJ428" s="54"/>
      <c r="AK428" s="54"/>
      <c r="AL428" s="54"/>
      <c r="AM428" s="54"/>
      <c r="AN428" s="54"/>
      <c r="AO428" s="54"/>
      <c r="AP428" s="54"/>
      <c r="AQ428" s="54"/>
      <c r="AR428" s="54"/>
      <c r="AS428" s="54"/>
      <c r="AT428" s="54"/>
      <c r="AU428" s="54"/>
      <c r="AV428" s="54"/>
      <c r="AW428" s="54"/>
      <c r="AX428" s="54"/>
      <c r="AY428" s="54"/>
      <c r="AZ428" s="54"/>
      <c r="BA428" s="54"/>
      <c r="BB428" s="54"/>
      <c r="BC428" s="54"/>
      <c r="BD428" s="54"/>
      <c r="BE428" s="54"/>
      <c r="BF428" s="54"/>
      <c r="BG428" s="54"/>
      <c r="BH428" s="54"/>
      <c r="BI428" s="54"/>
      <c r="BJ428" s="54"/>
      <c r="BK428" s="54"/>
      <c r="BL428" s="54"/>
      <c r="BM428" s="54"/>
      <c r="BN428" s="54"/>
      <c r="BO428" s="54"/>
      <c r="BP428" s="54"/>
      <c r="BQ428" s="54"/>
      <c r="BR428" s="54"/>
      <c r="BS428" s="54"/>
      <c r="BT428" s="54"/>
      <c r="BU428" s="54"/>
      <c r="BV428" s="54"/>
      <c r="BW428" s="54"/>
      <c r="BX428" s="54"/>
      <c r="BY428" s="54"/>
      <c r="BZ428" s="54"/>
      <c r="CA428" s="54"/>
      <c r="CB428" s="54"/>
      <c r="CC428" s="54"/>
      <c r="CD428" s="54"/>
      <c r="CE428" s="54"/>
      <c r="CF428" s="54"/>
      <c r="CG428" s="54"/>
      <c r="CH428" s="54"/>
      <c r="CI428" s="54"/>
      <c r="CJ428" s="54"/>
      <c r="CK428" s="54"/>
      <c r="CL428" s="54"/>
      <c r="CM428" s="54"/>
      <c r="CN428" s="54"/>
      <c r="CO428" s="54"/>
      <c r="CP428" s="54"/>
      <c r="CQ428" s="54"/>
      <c r="CR428" s="54"/>
      <c r="CS428" s="54"/>
      <c r="CT428" s="54"/>
      <c r="CU428" s="54"/>
      <c r="CV428" s="54"/>
      <c r="CW428" s="54"/>
      <c r="CX428" s="54"/>
      <c r="CY428" s="54"/>
      <c r="CZ428" s="54"/>
      <c r="DA428" s="54"/>
      <c r="DB428" s="54"/>
      <c r="DC428" s="54"/>
      <c r="DD428" s="54"/>
      <c r="DE428" s="54"/>
      <c r="DF428" s="54"/>
      <c r="DG428" s="54"/>
      <c r="DH428" s="54"/>
      <c r="DI428" s="54"/>
      <c r="DJ428" s="54"/>
      <c r="DK428" s="54"/>
      <c r="DL428" s="54"/>
      <c r="DM428" s="54"/>
      <c r="DN428" s="54"/>
      <c r="DO428" s="54"/>
      <c r="DP428" s="54"/>
      <c r="DQ428" s="54"/>
      <c r="DR428" s="54"/>
      <c r="DS428" s="54"/>
      <c r="DT428" s="54"/>
      <c r="DU428" s="54"/>
      <c r="DV428" s="54"/>
      <c r="DW428" s="54"/>
      <c r="DX428" s="54"/>
      <c r="DY428" s="54"/>
      <c r="DZ428" s="54"/>
      <c r="EA428" s="54"/>
      <c r="EB428" s="54"/>
      <c r="EC428" s="54"/>
      <c r="ED428" s="54"/>
      <c r="EE428" s="54"/>
      <c r="EF428" s="54"/>
      <c r="EG428" s="54"/>
      <c r="EH428" s="54"/>
      <c r="EI428" s="54"/>
      <c r="EJ428" s="54"/>
      <c r="EK428" s="54"/>
      <c r="EL428" s="54"/>
      <c r="EM428" s="54"/>
      <c r="EN428" s="54"/>
      <c r="EO428" s="54"/>
      <c r="EP428" s="54"/>
      <c r="EQ428" s="54"/>
      <c r="ER428" s="54"/>
      <c r="ES428" s="54"/>
      <c r="ET428" s="54"/>
      <c r="EU428" s="54"/>
      <c r="EV428" s="54"/>
      <c r="EW428" s="54"/>
      <c r="EX428" s="54"/>
      <c r="EY428" s="54"/>
      <c r="EZ428" s="54"/>
      <c r="FA428" s="54"/>
      <c r="FB428" s="54"/>
      <c r="FC428" s="54"/>
      <c r="FD428" s="54"/>
      <c r="FE428" s="54"/>
      <c r="FF428" s="54"/>
      <c r="FG428" s="54"/>
      <c r="FH428" s="54"/>
      <c r="FI428" s="54"/>
      <c r="FJ428" s="54"/>
      <c r="FK428" s="54"/>
      <c r="FL428" s="54"/>
      <c r="FM428" s="54"/>
      <c r="FN428" s="54"/>
      <c r="FO428" s="54"/>
      <c r="FP428" s="54"/>
      <c r="FQ428" s="54"/>
      <c r="FR428" s="54"/>
      <c r="FS428" s="54"/>
      <c r="FT428" s="54"/>
      <c r="FU428" s="54"/>
      <c r="FV428" s="54"/>
      <c r="FW428" s="54"/>
      <c r="FX428" s="54"/>
      <c r="FY428" s="54"/>
      <c r="FZ428" s="54"/>
      <c r="GA428" s="54"/>
      <c r="GB428" s="54"/>
      <c r="GC428" s="54"/>
      <c r="GD428" s="54"/>
      <c r="GE428" s="54"/>
      <c r="GF428" s="54"/>
      <c r="GG428" s="54"/>
      <c r="GH428" s="54"/>
      <c r="GI428" s="54"/>
      <c r="GJ428" s="54"/>
      <c r="GK428" s="54"/>
      <c r="GL428" s="54"/>
      <c r="GM428" s="54"/>
      <c r="GN428" s="54"/>
    </row>
    <row r="429" spans="1:196">
      <c r="A429" s="209"/>
      <c r="B429" s="209"/>
      <c r="C429" s="209"/>
      <c r="D429" s="209"/>
      <c r="E429" s="209"/>
      <c r="F429" s="209"/>
      <c r="G429" s="209"/>
      <c r="H429" s="61"/>
      <c r="I429" s="69"/>
      <c r="J429" s="69"/>
      <c r="K429" s="214"/>
      <c r="L429" s="214"/>
      <c r="M429" s="214"/>
      <c r="N429" s="54"/>
      <c r="O429" s="54"/>
      <c r="P429" s="54"/>
      <c r="Q429" s="54"/>
      <c r="R429" s="54"/>
      <c r="S429" s="54"/>
      <c r="T429" s="54"/>
      <c r="U429" s="54"/>
      <c r="V429" s="54"/>
      <c r="W429" s="54"/>
      <c r="X429" s="54"/>
      <c r="Y429" s="54"/>
      <c r="Z429" s="54"/>
      <c r="AA429" s="54"/>
      <c r="AB429" s="54"/>
      <c r="AC429" s="54"/>
      <c r="AD429" s="54"/>
      <c r="AE429" s="54"/>
      <c r="AF429" s="54"/>
      <c r="AG429" s="54"/>
      <c r="AH429" s="54"/>
      <c r="AI429" s="54"/>
      <c r="AJ429" s="54"/>
      <c r="AK429" s="54"/>
      <c r="AL429" s="54"/>
      <c r="AM429" s="54"/>
      <c r="AN429" s="54"/>
      <c r="AO429" s="54"/>
      <c r="AP429" s="54"/>
      <c r="AQ429" s="54"/>
      <c r="AR429" s="54"/>
      <c r="AS429" s="54"/>
      <c r="AT429" s="54"/>
      <c r="AU429" s="54"/>
      <c r="AV429" s="54"/>
      <c r="AW429" s="54"/>
      <c r="AX429" s="54"/>
      <c r="AY429" s="54"/>
      <c r="AZ429" s="54"/>
      <c r="BA429" s="54"/>
      <c r="BB429" s="54"/>
      <c r="BC429" s="54"/>
      <c r="BD429" s="54"/>
      <c r="BE429" s="54"/>
      <c r="BF429" s="54"/>
      <c r="BG429" s="54"/>
      <c r="BH429" s="54"/>
      <c r="BI429" s="54"/>
      <c r="BJ429" s="54"/>
      <c r="BK429" s="54"/>
      <c r="BL429" s="54"/>
      <c r="BM429" s="54"/>
      <c r="BN429" s="54"/>
      <c r="BO429" s="54"/>
      <c r="BP429" s="54"/>
      <c r="BQ429" s="54"/>
      <c r="BR429" s="54"/>
      <c r="BS429" s="54"/>
      <c r="BT429" s="54"/>
      <c r="BU429" s="54"/>
      <c r="BV429" s="54"/>
      <c r="BW429" s="54"/>
      <c r="BX429" s="54"/>
      <c r="BY429" s="54"/>
      <c r="BZ429" s="54"/>
      <c r="CA429" s="54"/>
      <c r="CB429" s="54"/>
      <c r="CC429" s="54"/>
      <c r="CD429" s="54"/>
      <c r="CE429" s="54"/>
      <c r="CF429" s="54"/>
      <c r="CG429" s="54"/>
      <c r="CH429" s="54"/>
      <c r="CI429" s="54"/>
      <c r="CJ429" s="54"/>
      <c r="CK429" s="54"/>
      <c r="CL429" s="54"/>
      <c r="CM429" s="54"/>
      <c r="CN429" s="54"/>
      <c r="CO429" s="54"/>
      <c r="CP429" s="54"/>
      <c r="CQ429" s="54"/>
      <c r="CR429" s="54"/>
      <c r="CS429" s="54"/>
      <c r="CT429" s="54"/>
      <c r="CU429" s="54"/>
      <c r="CV429" s="54"/>
      <c r="CW429" s="54"/>
      <c r="CX429" s="54"/>
      <c r="CY429" s="54"/>
      <c r="CZ429" s="54"/>
      <c r="DA429" s="54"/>
      <c r="DB429" s="54"/>
      <c r="DC429" s="54"/>
      <c r="DD429" s="54"/>
      <c r="DE429" s="54"/>
      <c r="DF429" s="54"/>
      <c r="DG429" s="54"/>
      <c r="DH429" s="54"/>
      <c r="DI429" s="54"/>
      <c r="DJ429" s="54"/>
      <c r="DK429" s="54"/>
      <c r="DL429" s="54"/>
      <c r="DM429" s="54"/>
      <c r="DN429" s="54"/>
      <c r="DO429" s="54"/>
      <c r="DP429" s="54"/>
      <c r="DQ429" s="54"/>
      <c r="DR429" s="54"/>
      <c r="DS429" s="54"/>
      <c r="DT429" s="54"/>
      <c r="DU429" s="54"/>
      <c r="DV429" s="54"/>
      <c r="DW429" s="54"/>
      <c r="DX429" s="54"/>
      <c r="DY429" s="54"/>
      <c r="DZ429" s="54"/>
      <c r="EA429" s="54"/>
      <c r="EB429" s="54"/>
      <c r="EC429" s="54"/>
      <c r="ED429" s="54"/>
      <c r="EE429" s="54"/>
      <c r="EF429" s="54"/>
      <c r="EG429" s="54"/>
      <c r="EH429" s="54"/>
      <c r="EI429" s="54"/>
      <c r="EJ429" s="54"/>
      <c r="EK429" s="54"/>
      <c r="EL429" s="54"/>
      <c r="EM429" s="54"/>
      <c r="EN429" s="54"/>
      <c r="EO429" s="54"/>
      <c r="EP429" s="54"/>
      <c r="EQ429" s="54"/>
      <c r="ER429" s="54"/>
      <c r="ES429" s="54"/>
      <c r="ET429" s="54"/>
      <c r="EU429" s="54"/>
      <c r="EV429" s="54"/>
      <c r="EW429" s="54"/>
      <c r="EX429" s="54"/>
      <c r="EY429" s="54"/>
      <c r="EZ429" s="54"/>
      <c r="FA429" s="54"/>
      <c r="FB429" s="54"/>
      <c r="FC429" s="54"/>
      <c r="FD429" s="54"/>
      <c r="FE429" s="54"/>
      <c r="FF429" s="54"/>
      <c r="FG429" s="54"/>
      <c r="FH429" s="54"/>
      <c r="FI429" s="54"/>
      <c r="FJ429" s="54"/>
      <c r="FK429" s="54"/>
      <c r="FL429" s="54"/>
      <c r="FM429" s="54"/>
      <c r="FN429" s="54"/>
      <c r="FO429" s="54"/>
      <c r="FP429" s="54"/>
      <c r="FQ429" s="54"/>
      <c r="FR429" s="54"/>
      <c r="FS429" s="54"/>
      <c r="FT429" s="54"/>
      <c r="FU429" s="54"/>
      <c r="FV429" s="54"/>
      <c r="FW429" s="54"/>
      <c r="FX429" s="54"/>
      <c r="FY429" s="54"/>
      <c r="FZ429" s="54"/>
      <c r="GA429" s="54"/>
      <c r="GB429" s="54"/>
      <c r="GC429" s="54"/>
      <c r="GD429" s="54"/>
      <c r="GE429" s="54"/>
      <c r="GF429" s="54"/>
      <c r="GG429" s="54"/>
      <c r="GH429" s="54"/>
      <c r="GI429" s="54"/>
      <c r="GJ429" s="54"/>
      <c r="GK429" s="54"/>
      <c r="GL429" s="54"/>
      <c r="GM429" s="54"/>
      <c r="GN429" s="54"/>
    </row>
    <row r="430" spans="1:196">
      <c r="A430" s="209"/>
      <c r="B430" s="209"/>
      <c r="C430" s="209"/>
      <c r="D430" s="209"/>
      <c r="E430" s="209"/>
      <c r="F430" s="209"/>
      <c r="G430" s="209"/>
      <c r="H430" s="61"/>
      <c r="I430" s="69"/>
      <c r="J430" s="69"/>
      <c r="K430" s="214"/>
      <c r="L430" s="214"/>
      <c r="M430" s="214"/>
      <c r="N430" s="54"/>
      <c r="O430" s="54"/>
      <c r="P430" s="54"/>
      <c r="Q430" s="54"/>
      <c r="R430" s="54"/>
      <c r="S430" s="54"/>
      <c r="T430" s="54"/>
      <c r="U430" s="54"/>
      <c r="V430" s="54"/>
      <c r="W430" s="54"/>
      <c r="X430" s="54"/>
      <c r="Y430" s="54"/>
      <c r="Z430" s="54"/>
      <c r="AA430" s="54"/>
      <c r="AB430" s="54"/>
      <c r="AC430" s="54"/>
      <c r="AD430" s="54"/>
      <c r="AE430" s="54"/>
      <c r="AF430" s="54"/>
      <c r="AG430" s="54"/>
      <c r="AH430" s="54"/>
      <c r="AI430" s="54"/>
      <c r="AJ430" s="54"/>
      <c r="AK430" s="54"/>
      <c r="AL430" s="54"/>
      <c r="AM430" s="54"/>
      <c r="AN430" s="54"/>
      <c r="AO430" s="54"/>
      <c r="AP430" s="54"/>
      <c r="AQ430" s="54"/>
      <c r="AR430" s="54"/>
      <c r="AS430" s="54"/>
      <c r="AT430" s="54"/>
      <c r="AU430" s="54"/>
      <c r="AV430" s="54"/>
      <c r="AW430" s="54"/>
      <c r="AX430" s="54"/>
      <c r="AY430" s="54"/>
      <c r="AZ430" s="54"/>
      <c r="BA430" s="54"/>
      <c r="BB430" s="54"/>
      <c r="BC430" s="54"/>
      <c r="BD430" s="54"/>
      <c r="BE430" s="54"/>
      <c r="BF430" s="54"/>
      <c r="BG430" s="54"/>
      <c r="BH430" s="54"/>
      <c r="BI430" s="54"/>
      <c r="BJ430" s="54"/>
      <c r="BK430" s="54"/>
      <c r="BL430" s="54"/>
      <c r="BM430" s="54"/>
      <c r="BN430" s="54"/>
      <c r="BO430" s="54"/>
      <c r="BP430" s="54"/>
      <c r="BQ430" s="54"/>
      <c r="BR430" s="54"/>
      <c r="BS430" s="54"/>
      <c r="BT430" s="54"/>
      <c r="BU430" s="54"/>
      <c r="BV430" s="54"/>
      <c r="BW430" s="54"/>
      <c r="BX430" s="54"/>
      <c r="BY430" s="54"/>
      <c r="BZ430" s="54"/>
      <c r="CA430" s="54"/>
      <c r="CB430" s="54"/>
      <c r="CC430" s="54"/>
      <c r="CD430" s="54"/>
      <c r="CE430" s="54"/>
      <c r="CF430" s="54"/>
      <c r="CG430" s="54"/>
      <c r="CH430" s="54"/>
      <c r="CI430" s="54"/>
      <c r="CJ430" s="54"/>
      <c r="CK430" s="54"/>
      <c r="CL430" s="54"/>
      <c r="CM430" s="54"/>
      <c r="CN430" s="54"/>
      <c r="CO430" s="54"/>
      <c r="CP430" s="54"/>
      <c r="CQ430" s="54"/>
      <c r="CR430" s="54"/>
      <c r="CS430" s="54"/>
      <c r="CT430" s="54"/>
      <c r="CU430" s="54"/>
      <c r="CV430" s="54"/>
      <c r="CW430" s="54"/>
      <c r="CX430" s="54"/>
      <c r="CY430" s="54"/>
      <c r="CZ430" s="54"/>
      <c r="DA430" s="54"/>
      <c r="DB430" s="54"/>
      <c r="DC430" s="54"/>
      <c r="DD430" s="54"/>
      <c r="DE430" s="54"/>
      <c r="DF430" s="54"/>
      <c r="DG430" s="54"/>
      <c r="DH430" s="54"/>
      <c r="DI430" s="54"/>
      <c r="DJ430" s="54"/>
      <c r="DK430" s="54"/>
      <c r="DL430" s="54"/>
      <c r="DM430" s="54"/>
      <c r="DN430" s="54"/>
      <c r="DO430" s="54"/>
      <c r="DP430" s="54"/>
      <c r="DQ430" s="54"/>
      <c r="DR430" s="54"/>
      <c r="DS430" s="54"/>
      <c r="DT430" s="54"/>
      <c r="DU430" s="54"/>
      <c r="DV430" s="54"/>
      <c r="DW430" s="54"/>
      <c r="DX430" s="54"/>
      <c r="DY430" s="54"/>
      <c r="DZ430" s="54"/>
      <c r="EA430" s="54"/>
      <c r="EB430" s="54"/>
      <c r="EC430" s="54"/>
      <c r="ED430" s="54"/>
      <c r="EE430" s="54"/>
      <c r="EF430" s="54"/>
      <c r="EG430" s="54"/>
      <c r="EH430" s="54"/>
      <c r="EI430" s="54"/>
      <c r="EJ430" s="54"/>
      <c r="EK430" s="54"/>
      <c r="EL430" s="54"/>
      <c r="EM430" s="54"/>
      <c r="EN430" s="54"/>
      <c r="EO430" s="54"/>
      <c r="EP430" s="54"/>
      <c r="EQ430" s="54"/>
      <c r="ER430" s="54"/>
      <c r="ES430" s="54"/>
      <c r="ET430" s="54"/>
      <c r="EU430" s="54"/>
      <c r="EV430" s="54"/>
      <c r="EW430" s="54"/>
      <c r="EX430" s="54"/>
      <c r="EY430" s="54"/>
      <c r="EZ430" s="54"/>
      <c r="FA430" s="54"/>
      <c r="FB430" s="54"/>
      <c r="FC430" s="54"/>
      <c r="FD430" s="54"/>
      <c r="FE430" s="54"/>
      <c r="FF430" s="54"/>
      <c r="FG430" s="54"/>
      <c r="FH430" s="54"/>
      <c r="FI430" s="54"/>
      <c r="FJ430" s="54"/>
      <c r="FK430" s="54"/>
      <c r="FL430" s="54"/>
      <c r="FM430" s="54"/>
      <c r="FN430" s="54"/>
      <c r="FO430" s="54"/>
      <c r="FP430" s="54"/>
      <c r="FQ430" s="54"/>
      <c r="FR430" s="54"/>
      <c r="FS430" s="54"/>
      <c r="FT430" s="54"/>
      <c r="FU430" s="54"/>
      <c r="FV430" s="54"/>
      <c r="FW430" s="54"/>
      <c r="FX430" s="54"/>
      <c r="FY430" s="54"/>
      <c r="FZ430" s="54"/>
      <c r="GA430" s="54"/>
      <c r="GB430" s="54"/>
      <c r="GC430" s="54"/>
      <c r="GD430" s="54"/>
      <c r="GE430" s="54"/>
      <c r="GF430" s="54"/>
      <c r="GG430" s="54"/>
      <c r="GH430" s="54"/>
      <c r="GI430" s="54"/>
      <c r="GJ430" s="54"/>
      <c r="GK430" s="54"/>
      <c r="GL430" s="54"/>
      <c r="GM430" s="54"/>
      <c r="GN430" s="54"/>
    </row>
    <row r="431" spans="1:196">
      <c r="A431" s="209"/>
      <c r="B431" s="209"/>
      <c r="C431" s="209"/>
      <c r="D431" s="209"/>
      <c r="E431" s="209"/>
      <c r="F431" s="209"/>
      <c r="G431" s="209"/>
      <c r="H431" s="61"/>
      <c r="I431" s="69"/>
      <c r="J431" s="69"/>
      <c r="K431" s="214"/>
      <c r="L431" s="214"/>
      <c r="M431" s="214"/>
      <c r="N431" s="54"/>
      <c r="O431" s="54"/>
      <c r="P431" s="54"/>
      <c r="Q431" s="54"/>
      <c r="R431" s="54"/>
      <c r="S431" s="54"/>
      <c r="T431" s="54"/>
      <c r="U431" s="54"/>
      <c r="V431" s="54"/>
      <c r="W431" s="54"/>
      <c r="X431" s="54"/>
      <c r="Y431" s="54"/>
      <c r="Z431" s="54"/>
      <c r="AA431" s="54"/>
      <c r="AB431" s="54"/>
      <c r="AC431" s="54"/>
      <c r="AD431" s="54"/>
      <c r="AE431" s="54"/>
      <c r="AF431" s="54"/>
      <c r="AG431" s="54"/>
      <c r="AH431" s="54"/>
      <c r="AI431" s="54"/>
      <c r="AJ431" s="54"/>
      <c r="AK431" s="54"/>
      <c r="AL431" s="54"/>
      <c r="AM431" s="54"/>
      <c r="AN431" s="54"/>
      <c r="AO431" s="54"/>
      <c r="AP431" s="54"/>
      <c r="AQ431" s="54"/>
      <c r="AR431" s="54"/>
      <c r="AS431" s="54"/>
      <c r="AT431" s="54"/>
      <c r="AU431" s="54"/>
      <c r="AV431" s="54"/>
      <c r="AW431" s="54"/>
      <c r="AX431" s="54"/>
      <c r="AY431" s="54"/>
      <c r="AZ431" s="54"/>
      <c r="BA431" s="54"/>
      <c r="BB431" s="54"/>
      <c r="BC431" s="54"/>
      <c r="BD431" s="54"/>
      <c r="BE431" s="54"/>
      <c r="BF431" s="54"/>
      <c r="BG431" s="54"/>
      <c r="BH431" s="54"/>
      <c r="BI431" s="54"/>
      <c r="BJ431" s="54"/>
      <c r="BK431" s="54"/>
      <c r="BL431" s="54"/>
      <c r="BM431" s="54"/>
      <c r="BN431" s="54"/>
      <c r="BO431" s="54"/>
      <c r="BP431" s="54"/>
      <c r="BQ431" s="54"/>
      <c r="BR431" s="54"/>
      <c r="BS431" s="54"/>
      <c r="BT431" s="54"/>
      <c r="BU431" s="54"/>
      <c r="BV431" s="54"/>
      <c r="BW431" s="54"/>
      <c r="BX431" s="54"/>
      <c r="BY431" s="54"/>
      <c r="BZ431" s="54"/>
      <c r="CA431" s="54"/>
      <c r="CB431" s="54"/>
      <c r="CC431" s="54"/>
      <c r="CD431" s="54"/>
      <c r="CE431" s="54"/>
      <c r="CF431" s="54"/>
      <c r="CG431" s="54"/>
      <c r="CH431" s="54"/>
      <c r="CI431" s="54"/>
      <c r="CJ431" s="54"/>
      <c r="CK431" s="54"/>
      <c r="CL431" s="54"/>
      <c r="CM431" s="54"/>
      <c r="CN431" s="54"/>
      <c r="CO431" s="54"/>
      <c r="CP431" s="54"/>
      <c r="CQ431" s="54"/>
      <c r="CR431" s="54"/>
      <c r="CS431" s="54"/>
      <c r="CT431" s="54"/>
      <c r="CU431" s="54"/>
      <c r="CV431" s="54"/>
      <c r="CW431" s="54"/>
      <c r="CX431" s="54"/>
      <c r="CY431" s="54"/>
      <c r="CZ431" s="54"/>
      <c r="DA431" s="54"/>
      <c r="DB431" s="54"/>
      <c r="DC431" s="54"/>
      <c r="DD431" s="54"/>
      <c r="DE431" s="54"/>
      <c r="DF431" s="54"/>
      <c r="DG431" s="54"/>
      <c r="DH431" s="54"/>
      <c r="DI431" s="54"/>
      <c r="DJ431" s="54"/>
      <c r="DK431" s="54"/>
      <c r="DL431" s="54"/>
      <c r="DM431" s="54"/>
      <c r="DN431" s="54"/>
      <c r="DO431" s="54"/>
      <c r="DP431" s="54"/>
      <c r="DQ431" s="54"/>
      <c r="DR431" s="54"/>
      <c r="DS431" s="54"/>
      <c r="DT431" s="54"/>
      <c r="DU431" s="54"/>
      <c r="DV431" s="54"/>
      <c r="DW431" s="54"/>
      <c r="DX431" s="54"/>
      <c r="DY431" s="54"/>
      <c r="DZ431" s="54"/>
      <c r="EA431" s="54"/>
      <c r="EB431" s="54"/>
      <c r="EC431" s="54"/>
      <c r="ED431" s="54"/>
      <c r="EE431" s="54"/>
      <c r="EF431" s="54"/>
      <c r="EG431" s="54"/>
      <c r="EH431" s="54"/>
      <c r="EI431" s="54"/>
      <c r="EJ431" s="54"/>
      <c r="EK431" s="54"/>
      <c r="EL431" s="54"/>
      <c r="EM431" s="54"/>
      <c r="EN431" s="54"/>
      <c r="EO431" s="54"/>
      <c r="EP431" s="54"/>
      <c r="EQ431" s="54"/>
      <c r="ER431" s="54"/>
      <c r="ES431" s="54"/>
      <c r="ET431" s="54"/>
      <c r="EU431" s="54"/>
      <c r="EV431" s="54"/>
      <c r="EW431" s="54"/>
      <c r="EX431" s="54"/>
      <c r="EY431" s="54"/>
      <c r="EZ431" s="54"/>
      <c r="FA431" s="54"/>
      <c r="FB431" s="54"/>
      <c r="FC431" s="54"/>
      <c r="FD431" s="54"/>
      <c r="FE431" s="54"/>
      <c r="FF431" s="54"/>
      <c r="FG431" s="54"/>
      <c r="FH431" s="54"/>
      <c r="FI431" s="54"/>
      <c r="FJ431" s="54"/>
      <c r="FK431" s="54"/>
      <c r="FL431" s="54"/>
      <c r="FM431" s="54"/>
      <c r="FN431" s="54"/>
      <c r="FO431" s="54"/>
      <c r="FP431" s="54"/>
      <c r="FQ431" s="54"/>
      <c r="FR431" s="54"/>
      <c r="FS431" s="54"/>
      <c r="FT431" s="54"/>
      <c r="FU431" s="54"/>
      <c r="FV431" s="54"/>
      <c r="FW431" s="54"/>
      <c r="FX431" s="54"/>
      <c r="FY431" s="54"/>
      <c r="FZ431" s="54"/>
      <c r="GA431" s="54"/>
      <c r="GB431" s="54"/>
      <c r="GC431" s="54"/>
      <c r="GD431" s="54"/>
      <c r="GE431" s="54"/>
      <c r="GF431" s="54"/>
      <c r="GG431" s="54"/>
      <c r="GH431" s="54"/>
      <c r="GI431" s="54"/>
      <c r="GJ431" s="54"/>
      <c r="GK431" s="54"/>
      <c r="GL431" s="54"/>
      <c r="GM431" s="54"/>
      <c r="GN431" s="54"/>
    </row>
    <row r="432" spans="1:196">
      <c r="A432" s="209"/>
      <c r="B432" s="209"/>
      <c r="C432" s="209"/>
      <c r="D432" s="209"/>
      <c r="E432" s="209"/>
      <c r="F432" s="209"/>
      <c r="G432" s="209"/>
      <c r="H432" s="61"/>
      <c r="I432" s="69"/>
      <c r="J432" s="69"/>
      <c r="K432" s="214"/>
      <c r="L432" s="214"/>
      <c r="M432" s="214"/>
      <c r="N432" s="54"/>
      <c r="O432" s="54"/>
      <c r="P432" s="54"/>
      <c r="Q432" s="54"/>
      <c r="R432" s="54"/>
      <c r="S432" s="54"/>
      <c r="T432" s="54"/>
      <c r="U432" s="54"/>
      <c r="V432" s="54"/>
      <c r="W432" s="54"/>
      <c r="X432" s="54"/>
      <c r="Y432" s="54"/>
      <c r="Z432" s="54"/>
      <c r="AA432" s="54"/>
      <c r="AB432" s="54"/>
      <c r="AC432" s="54"/>
      <c r="AD432" s="54"/>
      <c r="AE432" s="54"/>
      <c r="AF432" s="54"/>
      <c r="AG432" s="54"/>
      <c r="AH432" s="54"/>
      <c r="AI432" s="54"/>
      <c r="AJ432" s="54"/>
      <c r="AK432" s="54"/>
      <c r="AL432" s="54"/>
      <c r="AM432" s="54"/>
      <c r="AN432" s="54"/>
      <c r="AO432" s="54"/>
      <c r="AP432" s="54"/>
      <c r="AQ432" s="54"/>
      <c r="AR432" s="54"/>
      <c r="AS432" s="54"/>
      <c r="AT432" s="54"/>
      <c r="AU432" s="54"/>
      <c r="AV432" s="54"/>
      <c r="AW432" s="54"/>
      <c r="AX432" s="54"/>
      <c r="AY432" s="54"/>
      <c r="AZ432" s="54"/>
      <c r="BA432" s="54"/>
      <c r="BB432" s="54"/>
      <c r="BC432" s="54"/>
      <c r="BD432" s="54"/>
      <c r="BE432" s="54"/>
      <c r="BF432" s="54"/>
      <c r="BG432" s="54"/>
      <c r="BH432" s="54"/>
      <c r="BI432" s="54"/>
      <c r="BJ432" s="54"/>
      <c r="BK432" s="54"/>
      <c r="BL432" s="54"/>
      <c r="BM432" s="54"/>
      <c r="BN432" s="54"/>
      <c r="BO432" s="54"/>
      <c r="BP432" s="54"/>
      <c r="BQ432" s="54"/>
      <c r="BR432" s="54"/>
      <c r="BS432" s="54"/>
      <c r="BT432" s="54"/>
      <c r="BU432" s="54"/>
      <c r="BV432" s="54"/>
      <c r="BW432" s="54"/>
      <c r="BX432" s="54"/>
      <c r="BY432" s="54"/>
      <c r="BZ432" s="54"/>
      <c r="CA432" s="54"/>
      <c r="CB432" s="54"/>
      <c r="CC432" s="54"/>
      <c r="CD432" s="54"/>
      <c r="CE432" s="54"/>
      <c r="CF432" s="54"/>
      <c r="CG432" s="54"/>
      <c r="CH432" s="54"/>
      <c r="CI432" s="54"/>
      <c r="CJ432" s="54"/>
      <c r="CK432" s="54"/>
      <c r="CL432" s="54"/>
      <c r="CM432" s="54"/>
      <c r="CN432" s="54"/>
      <c r="CO432" s="54"/>
      <c r="CP432" s="54"/>
      <c r="CQ432" s="54"/>
      <c r="CR432" s="54"/>
      <c r="CS432" s="54"/>
      <c r="CT432" s="54"/>
      <c r="CU432" s="54"/>
      <c r="CV432" s="54"/>
      <c r="CW432" s="54"/>
      <c r="CX432" s="54"/>
      <c r="CY432" s="54"/>
      <c r="CZ432" s="54"/>
      <c r="DA432" s="54"/>
      <c r="DB432" s="54"/>
      <c r="DC432" s="54"/>
      <c r="DD432" s="54"/>
      <c r="DE432" s="54"/>
      <c r="DF432" s="54"/>
      <c r="DG432" s="54"/>
      <c r="DH432" s="54"/>
      <c r="DI432" s="54"/>
      <c r="DJ432" s="54"/>
      <c r="DK432" s="54"/>
      <c r="DL432" s="54"/>
      <c r="DM432" s="54"/>
      <c r="DN432" s="54"/>
      <c r="DO432" s="54"/>
      <c r="DP432" s="54"/>
      <c r="DQ432" s="54"/>
      <c r="DR432" s="54"/>
      <c r="DS432" s="54"/>
      <c r="DT432" s="54"/>
      <c r="DU432" s="54"/>
      <c r="DV432" s="54"/>
      <c r="DW432" s="54"/>
      <c r="DX432" s="54"/>
      <c r="DY432" s="54"/>
      <c r="DZ432" s="54"/>
      <c r="EA432" s="54"/>
      <c r="EB432" s="54"/>
      <c r="EC432" s="54"/>
      <c r="ED432" s="54"/>
      <c r="EE432" s="54"/>
      <c r="EF432" s="54"/>
      <c r="EG432" s="54"/>
      <c r="EH432" s="54"/>
      <c r="EI432" s="54"/>
      <c r="EJ432" s="54"/>
      <c r="EK432" s="54"/>
      <c r="EL432" s="54"/>
      <c r="EM432" s="54"/>
      <c r="EN432" s="54"/>
      <c r="EO432" s="54"/>
      <c r="EP432" s="54"/>
      <c r="EQ432" s="54"/>
      <c r="ER432" s="54"/>
      <c r="ES432" s="54"/>
      <c r="ET432" s="54"/>
      <c r="EU432" s="54"/>
      <c r="EV432" s="54"/>
      <c r="EW432" s="54"/>
      <c r="EX432" s="54"/>
      <c r="EY432" s="54"/>
      <c r="EZ432" s="54"/>
      <c r="FA432" s="54"/>
      <c r="FB432" s="54"/>
      <c r="FC432" s="54"/>
      <c r="FD432" s="54"/>
      <c r="FE432" s="54"/>
      <c r="FF432" s="54"/>
      <c r="FG432" s="54"/>
      <c r="FH432" s="54"/>
      <c r="FI432" s="54"/>
      <c r="FJ432" s="54"/>
      <c r="FK432" s="54"/>
      <c r="FL432" s="54"/>
      <c r="FM432" s="54"/>
      <c r="FN432" s="54"/>
      <c r="FO432" s="54"/>
      <c r="FP432" s="54"/>
      <c r="FQ432" s="54"/>
      <c r="FR432" s="54"/>
      <c r="FS432" s="54"/>
      <c r="FT432" s="54"/>
      <c r="FU432" s="54"/>
      <c r="FV432" s="54"/>
      <c r="FW432" s="54"/>
      <c r="FX432" s="54"/>
      <c r="FY432" s="54"/>
      <c r="FZ432" s="54"/>
      <c r="GA432" s="54"/>
      <c r="GB432" s="54"/>
      <c r="GC432" s="54"/>
      <c r="GD432" s="54"/>
      <c r="GE432" s="54"/>
      <c r="GF432" s="54"/>
      <c r="GG432" s="54"/>
      <c r="GH432" s="54"/>
      <c r="GI432" s="54"/>
      <c r="GJ432" s="54"/>
      <c r="GK432" s="54"/>
      <c r="GL432" s="54"/>
      <c r="GM432" s="54"/>
      <c r="GN432" s="54"/>
    </row>
    <row r="433" spans="1:196">
      <c r="A433" s="209"/>
      <c r="B433" s="209"/>
      <c r="C433" s="209"/>
      <c r="D433" s="209"/>
      <c r="E433" s="209"/>
      <c r="F433" s="209"/>
      <c r="G433" s="209"/>
      <c r="H433" s="61"/>
      <c r="I433" s="69"/>
      <c r="J433" s="69"/>
      <c r="K433" s="214"/>
      <c r="L433" s="214"/>
      <c r="M433" s="214"/>
      <c r="N433" s="54"/>
      <c r="O433" s="54"/>
      <c r="P433" s="54"/>
      <c r="Q433" s="54"/>
      <c r="R433" s="54"/>
      <c r="S433" s="54"/>
      <c r="T433" s="54"/>
      <c r="U433" s="54"/>
      <c r="V433" s="54"/>
      <c r="W433" s="54"/>
      <c r="X433" s="54"/>
      <c r="Y433" s="54"/>
      <c r="Z433" s="54"/>
      <c r="AA433" s="54"/>
      <c r="AB433" s="54"/>
      <c r="AC433" s="54"/>
      <c r="AD433" s="54"/>
      <c r="AE433" s="54"/>
      <c r="AF433" s="54"/>
      <c r="AG433" s="54"/>
      <c r="AH433" s="54"/>
      <c r="AI433" s="54"/>
      <c r="AJ433" s="54"/>
      <c r="AK433" s="54"/>
      <c r="AL433" s="54"/>
      <c r="AM433" s="54"/>
      <c r="AN433" s="54"/>
      <c r="AO433" s="54"/>
      <c r="AP433" s="54"/>
      <c r="AQ433" s="54"/>
      <c r="AR433" s="54"/>
      <c r="AS433" s="54"/>
      <c r="AT433" s="54"/>
      <c r="AU433" s="54"/>
      <c r="AV433" s="54"/>
      <c r="AW433" s="54"/>
      <c r="AX433" s="54"/>
      <c r="AY433" s="54"/>
      <c r="AZ433" s="54"/>
      <c r="BA433" s="54"/>
      <c r="BB433" s="54"/>
      <c r="BC433" s="54"/>
      <c r="BD433" s="54"/>
      <c r="BE433" s="54"/>
      <c r="BF433" s="54"/>
      <c r="BG433" s="54"/>
      <c r="BH433" s="54"/>
      <c r="BI433" s="54"/>
      <c r="BJ433" s="54"/>
      <c r="BK433" s="54"/>
      <c r="BL433" s="54"/>
      <c r="BM433" s="54"/>
      <c r="BN433" s="54"/>
      <c r="BO433" s="54"/>
      <c r="BP433" s="54"/>
      <c r="BQ433" s="54"/>
      <c r="BR433" s="54"/>
      <c r="BS433" s="54"/>
      <c r="BT433" s="54"/>
      <c r="BU433" s="54"/>
      <c r="BV433" s="54"/>
      <c r="BW433" s="54"/>
      <c r="BX433" s="54"/>
      <c r="BY433" s="54"/>
      <c r="BZ433" s="54"/>
      <c r="CA433" s="54"/>
      <c r="CB433" s="54"/>
      <c r="CC433" s="54"/>
      <c r="CD433" s="54"/>
      <c r="CE433" s="54"/>
      <c r="CF433" s="54"/>
      <c r="CG433" s="54"/>
      <c r="CH433" s="54"/>
      <c r="CI433" s="54"/>
      <c r="CJ433" s="54"/>
      <c r="CK433" s="54"/>
      <c r="CL433" s="54"/>
      <c r="CM433" s="54"/>
      <c r="CN433" s="54"/>
      <c r="CO433" s="54"/>
      <c r="CP433" s="54"/>
      <c r="CQ433" s="54"/>
      <c r="CR433" s="54"/>
      <c r="CS433" s="54"/>
      <c r="CT433" s="54"/>
      <c r="CU433" s="54"/>
      <c r="CV433" s="54"/>
      <c r="CW433" s="54"/>
      <c r="CX433" s="54"/>
      <c r="CY433" s="54"/>
      <c r="CZ433" s="54"/>
      <c r="DA433" s="54"/>
      <c r="DB433" s="54"/>
      <c r="DC433" s="54"/>
      <c r="DD433" s="54"/>
      <c r="DE433" s="54"/>
      <c r="DF433" s="54"/>
      <c r="DG433" s="54"/>
      <c r="DH433" s="54"/>
      <c r="DI433" s="54"/>
      <c r="DJ433" s="54"/>
      <c r="DK433" s="54"/>
      <c r="DL433" s="54"/>
      <c r="DM433" s="54"/>
      <c r="DN433" s="54"/>
      <c r="DO433" s="54"/>
      <c r="DP433" s="54"/>
      <c r="DQ433" s="54"/>
      <c r="DR433" s="54"/>
      <c r="DS433" s="54"/>
      <c r="DT433" s="54"/>
      <c r="DU433" s="54"/>
      <c r="DV433" s="54"/>
      <c r="DW433" s="54"/>
      <c r="DX433" s="54"/>
      <c r="DY433" s="54"/>
      <c r="DZ433" s="54"/>
      <c r="EA433" s="54"/>
      <c r="EB433" s="54"/>
      <c r="EC433" s="54"/>
      <c r="ED433" s="54"/>
      <c r="EE433" s="54"/>
      <c r="EF433" s="54"/>
      <c r="EG433" s="54"/>
      <c r="EH433" s="54"/>
      <c r="EI433" s="54"/>
      <c r="EJ433" s="54"/>
      <c r="EK433" s="54"/>
      <c r="EL433" s="54"/>
      <c r="EM433" s="54"/>
      <c r="EN433" s="54"/>
      <c r="EO433" s="54"/>
      <c r="EP433" s="54"/>
      <c r="EQ433" s="54"/>
      <c r="ER433" s="54"/>
      <c r="ES433" s="54"/>
      <c r="ET433" s="54"/>
      <c r="EU433" s="54"/>
      <c r="EV433" s="54"/>
      <c r="EW433" s="54"/>
      <c r="EX433" s="54"/>
      <c r="EY433" s="54"/>
      <c r="EZ433" s="54"/>
      <c r="FA433" s="54"/>
      <c r="FB433" s="54"/>
      <c r="FC433" s="54"/>
      <c r="FD433" s="54"/>
      <c r="FE433" s="54"/>
      <c r="FF433" s="54"/>
      <c r="FG433" s="54"/>
      <c r="FH433" s="54"/>
      <c r="FI433" s="54"/>
      <c r="FJ433" s="54"/>
      <c r="FK433" s="54"/>
      <c r="FL433" s="54"/>
      <c r="FM433" s="54"/>
      <c r="FN433" s="54"/>
      <c r="FO433" s="54"/>
      <c r="FP433" s="54"/>
      <c r="FQ433" s="54"/>
      <c r="FR433" s="54"/>
      <c r="FS433" s="54"/>
      <c r="FT433" s="54"/>
      <c r="FU433" s="54"/>
      <c r="FV433" s="54"/>
      <c r="FW433" s="54"/>
      <c r="FX433" s="54"/>
      <c r="FY433" s="54"/>
      <c r="FZ433" s="54"/>
      <c r="GA433" s="54"/>
      <c r="GB433" s="54"/>
      <c r="GC433" s="54"/>
      <c r="GD433" s="54"/>
      <c r="GE433" s="54"/>
      <c r="GF433" s="54"/>
      <c r="GG433" s="54"/>
      <c r="GH433" s="54"/>
      <c r="GI433" s="54"/>
      <c r="GJ433" s="54"/>
      <c r="GK433" s="54"/>
      <c r="GL433" s="54"/>
      <c r="GM433" s="54"/>
      <c r="GN433" s="54"/>
    </row>
    <row r="434" spans="1:196">
      <c r="A434" s="209"/>
      <c r="B434" s="209"/>
      <c r="C434" s="209"/>
      <c r="D434" s="209"/>
      <c r="E434" s="209"/>
      <c r="F434" s="209"/>
      <c r="G434" s="209"/>
      <c r="H434" s="61"/>
      <c r="I434" s="69"/>
      <c r="J434" s="69"/>
      <c r="K434" s="214"/>
      <c r="L434" s="214"/>
      <c r="M434" s="214"/>
      <c r="N434" s="54"/>
      <c r="O434" s="54"/>
      <c r="P434" s="54"/>
      <c r="Q434" s="54"/>
      <c r="R434" s="54"/>
      <c r="S434" s="54"/>
      <c r="T434" s="54"/>
      <c r="U434" s="54"/>
      <c r="V434" s="54"/>
      <c r="W434" s="54"/>
      <c r="X434" s="54"/>
      <c r="Y434" s="54"/>
      <c r="Z434" s="54"/>
      <c r="AA434" s="54"/>
      <c r="AB434" s="54"/>
      <c r="AC434" s="54"/>
      <c r="AD434" s="54"/>
      <c r="AE434" s="54"/>
      <c r="AF434" s="54"/>
      <c r="AG434" s="54"/>
      <c r="AH434" s="54"/>
      <c r="AI434" s="54"/>
      <c r="AJ434" s="54"/>
      <c r="AK434" s="54"/>
      <c r="AL434" s="54"/>
      <c r="AM434" s="54"/>
      <c r="AN434" s="54"/>
      <c r="AO434" s="54"/>
      <c r="AP434" s="54"/>
      <c r="AQ434" s="54"/>
      <c r="AR434" s="54"/>
      <c r="AS434" s="54"/>
      <c r="AT434" s="54"/>
      <c r="AU434" s="54"/>
      <c r="AV434" s="54"/>
      <c r="AW434" s="54"/>
      <c r="AX434" s="54"/>
      <c r="AY434" s="54"/>
      <c r="AZ434" s="54"/>
      <c r="BA434" s="54"/>
      <c r="BB434" s="54"/>
      <c r="BC434" s="54"/>
      <c r="BD434" s="54"/>
      <c r="BE434" s="54"/>
      <c r="BF434" s="54"/>
      <c r="BG434" s="54"/>
      <c r="BH434" s="54"/>
      <c r="BI434" s="54"/>
      <c r="BJ434" s="54"/>
      <c r="BK434" s="54"/>
      <c r="BL434" s="54"/>
      <c r="BM434" s="54"/>
      <c r="BN434" s="54"/>
      <c r="BO434" s="54"/>
      <c r="BP434" s="54"/>
      <c r="BQ434" s="54"/>
      <c r="BR434" s="54"/>
      <c r="BS434" s="54"/>
      <c r="BT434" s="54"/>
      <c r="BU434" s="54"/>
      <c r="BV434" s="54"/>
      <c r="BW434" s="54"/>
      <c r="BX434" s="54"/>
      <c r="BY434" s="54"/>
      <c r="BZ434" s="54"/>
      <c r="CA434" s="54"/>
      <c r="CB434" s="54"/>
      <c r="CC434" s="54"/>
      <c r="CD434" s="54"/>
      <c r="CE434" s="54"/>
      <c r="CF434" s="54"/>
      <c r="CG434" s="54"/>
      <c r="CH434" s="54"/>
      <c r="CI434" s="54"/>
      <c r="CJ434" s="54"/>
      <c r="CK434" s="54"/>
      <c r="CL434" s="54"/>
      <c r="CM434" s="54"/>
      <c r="CN434" s="54"/>
      <c r="CO434" s="54"/>
      <c r="CP434" s="54"/>
      <c r="CQ434" s="54"/>
      <c r="CR434" s="54"/>
      <c r="CS434" s="54"/>
      <c r="CT434" s="54"/>
      <c r="CU434" s="54"/>
      <c r="CV434" s="54"/>
      <c r="CW434" s="54"/>
      <c r="CX434" s="54"/>
      <c r="CY434" s="54"/>
      <c r="CZ434" s="54"/>
      <c r="DA434" s="54"/>
      <c r="DB434" s="54"/>
      <c r="DC434" s="54"/>
      <c r="DD434" s="54"/>
      <c r="DE434" s="54"/>
      <c r="DF434" s="54"/>
      <c r="DG434" s="54"/>
      <c r="DH434" s="54"/>
      <c r="DI434" s="54"/>
      <c r="DJ434" s="54"/>
      <c r="DK434" s="54"/>
      <c r="DL434" s="54"/>
      <c r="DM434" s="54"/>
      <c r="DN434" s="54"/>
      <c r="DO434" s="54"/>
      <c r="DP434" s="54"/>
      <c r="DQ434" s="54"/>
      <c r="DR434" s="54"/>
      <c r="DS434" s="54"/>
      <c r="DT434" s="54"/>
      <c r="DU434" s="54"/>
      <c r="DV434" s="54"/>
      <c r="DW434" s="54"/>
      <c r="DX434" s="54"/>
      <c r="DY434" s="54"/>
      <c r="DZ434" s="54"/>
      <c r="EA434" s="54"/>
      <c r="EB434" s="54"/>
      <c r="EC434" s="54"/>
      <c r="ED434" s="54"/>
      <c r="EE434" s="54"/>
      <c r="EF434" s="54"/>
      <c r="EG434" s="54"/>
      <c r="EH434" s="54"/>
      <c r="EI434" s="54"/>
      <c r="EJ434" s="54"/>
      <c r="EK434" s="54"/>
      <c r="EL434" s="54"/>
      <c r="EM434" s="54"/>
      <c r="EN434" s="54"/>
      <c r="EO434" s="54"/>
      <c r="EP434" s="54"/>
      <c r="EQ434" s="54"/>
      <c r="ER434" s="54"/>
      <c r="ES434" s="54"/>
      <c r="ET434" s="54"/>
      <c r="EU434" s="54"/>
      <c r="EV434" s="54"/>
      <c r="EW434" s="54"/>
      <c r="EX434" s="54"/>
      <c r="EY434" s="54"/>
      <c r="EZ434" s="54"/>
      <c r="FA434" s="54"/>
      <c r="FB434" s="54"/>
      <c r="FC434" s="54"/>
      <c r="FD434" s="54"/>
      <c r="FE434" s="54"/>
      <c r="FF434" s="54"/>
      <c r="FG434" s="54"/>
      <c r="FH434" s="54"/>
      <c r="FI434" s="54"/>
      <c r="FJ434" s="54"/>
      <c r="FK434" s="54"/>
      <c r="FL434" s="54"/>
      <c r="FM434" s="54"/>
      <c r="FN434" s="54"/>
      <c r="FO434" s="54"/>
      <c r="FP434" s="54"/>
      <c r="FQ434" s="54"/>
      <c r="FR434" s="54"/>
      <c r="FS434" s="54"/>
      <c r="FT434" s="54"/>
      <c r="FU434" s="54"/>
      <c r="FV434" s="54"/>
      <c r="FW434" s="54"/>
      <c r="FX434" s="54"/>
      <c r="FY434" s="54"/>
      <c r="FZ434" s="54"/>
      <c r="GA434" s="54"/>
      <c r="GB434" s="54"/>
      <c r="GC434" s="54"/>
      <c r="GD434" s="54"/>
      <c r="GE434" s="54"/>
      <c r="GF434" s="54"/>
      <c r="GG434" s="54"/>
      <c r="GH434" s="54"/>
      <c r="GI434" s="54"/>
      <c r="GJ434" s="54"/>
      <c r="GK434" s="54"/>
      <c r="GL434" s="54"/>
      <c r="GM434" s="54"/>
      <c r="GN434" s="54"/>
    </row>
    <row r="435" spans="1:196">
      <c r="A435" s="209"/>
      <c r="B435" s="209"/>
      <c r="C435" s="209"/>
      <c r="D435" s="209"/>
      <c r="E435" s="209"/>
      <c r="F435" s="209"/>
      <c r="G435" s="209"/>
      <c r="H435" s="61"/>
      <c r="I435" s="69"/>
      <c r="J435" s="69"/>
      <c r="K435" s="214"/>
      <c r="L435" s="214"/>
      <c r="M435" s="214"/>
      <c r="N435" s="54"/>
      <c r="O435" s="54"/>
      <c r="P435" s="54"/>
      <c r="Q435" s="54"/>
      <c r="R435" s="54"/>
      <c r="S435" s="54"/>
      <c r="T435" s="54"/>
      <c r="U435" s="54"/>
      <c r="V435" s="54"/>
      <c r="W435" s="54"/>
      <c r="X435" s="54"/>
      <c r="Y435" s="54"/>
      <c r="Z435" s="54"/>
      <c r="AA435" s="54"/>
      <c r="AB435" s="54"/>
      <c r="AC435" s="54"/>
      <c r="AD435" s="54"/>
      <c r="AE435" s="54"/>
      <c r="AF435" s="54"/>
      <c r="AG435" s="54"/>
      <c r="AH435" s="54"/>
      <c r="AI435" s="54"/>
      <c r="AJ435" s="54"/>
      <c r="AK435" s="54"/>
      <c r="AL435" s="54"/>
      <c r="AM435" s="54"/>
      <c r="AN435" s="54"/>
      <c r="AO435" s="54"/>
      <c r="AP435" s="54"/>
      <c r="AQ435" s="54"/>
      <c r="AR435" s="54"/>
      <c r="AS435" s="54"/>
      <c r="AT435" s="54"/>
      <c r="AU435" s="54"/>
      <c r="AV435" s="54"/>
      <c r="AW435" s="54"/>
      <c r="AX435" s="54"/>
      <c r="AY435" s="54"/>
      <c r="AZ435" s="54"/>
      <c r="BA435" s="54"/>
      <c r="BB435" s="54"/>
      <c r="BC435" s="54"/>
      <c r="BD435" s="54"/>
      <c r="BE435" s="54"/>
      <c r="BF435" s="54"/>
      <c r="BG435" s="54"/>
      <c r="BH435" s="54"/>
      <c r="BI435" s="54"/>
      <c r="BJ435" s="54"/>
      <c r="BK435" s="54"/>
      <c r="BL435" s="54"/>
      <c r="BM435" s="54"/>
      <c r="BN435" s="54"/>
      <c r="BO435" s="54"/>
      <c r="BP435" s="54"/>
      <c r="BQ435" s="54"/>
      <c r="BR435" s="54"/>
      <c r="BS435" s="54"/>
      <c r="BT435" s="54"/>
      <c r="BU435" s="54"/>
      <c r="BV435" s="54"/>
      <c r="BW435" s="54"/>
      <c r="BX435" s="54"/>
      <c r="BY435" s="54"/>
      <c r="BZ435" s="54"/>
      <c r="CA435" s="54"/>
      <c r="CB435" s="54"/>
      <c r="CC435" s="54"/>
      <c r="CD435" s="54"/>
      <c r="CE435" s="54"/>
      <c r="CF435" s="54"/>
      <c r="CG435" s="54"/>
      <c r="CH435" s="54"/>
      <c r="CI435" s="54"/>
      <c r="CJ435" s="54"/>
      <c r="CK435" s="54"/>
      <c r="CL435" s="54"/>
      <c r="CM435" s="54"/>
      <c r="CN435" s="54"/>
      <c r="CO435" s="54"/>
      <c r="CP435" s="54"/>
      <c r="CQ435" s="54"/>
      <c r="CR435" s="54"/>
      <c r="CS435" s="54"/>
      <c r="CT435" s="54"/>
      <c r="CU435" s="54"/>
      <c r="CV435" s="54"/>
      <c r="CW435" s="54"/>
      <c r="CX435" s="54"/>
      <c r="CY435" s="54"/>
      <c r="CZ435" s="54"/>
      <c r="DA435" s="54"/>
      <c r="DB435" s="54"/>
      <c r="DC435" s="54"/>
      <c r="DD435" s="54"/>
      <c r="DE435" s="54"/>
      <c r="DF435" s="54"/>
      <c r="DG435" s="54"/>
      <c r="DH435" s="54"/>
      <c r="DI435" s="54"/>
      <c r="DJ435" s="54"/>
      <c r="DK435" s="54"/>
      <c r="DL435" s="54"/>
      <c r="DM435" s="54"/>
      <c r="DN435" s="54"/>
      <c r="DO435" s="54"/>
      <c r="DP435" s="54"/>
      <c r="DQ435" s="54"/>
      <c r="DR435" s="54"/>
      <c r="DS435" s="54"/>
      <c r="DT435" s="54"/>
      <c r="DU435" s="54"/>
      <c r="DV435" s="54"/>
      <c r="DW435" s="54"/>
      <c r="DX435" s="54"/>
      <c r="DY435" s="54"/>
      <c r="DZ435" s="54"/>
      <c r="EA435" s="54"/>
      <c r="EB435" s="54"/>
      <c r="EC435" s="54"/>
      <c r="ED435" s="54"/>
      <c r="EE435" s="54"/>
      <c r="EF435" s="54"/>
      <c r="EG435" s="54"/>
      <c r="EH435" s="54"/>
      <c r="EI435" s="54"/>
      <c r="EJ435" s="54"/>
      <c r="EK435" s="54"/>
      <c r="EL435" s="54"/>
      <c r="EM435" s="54"/>
      <c r="EN435" s="54"/>
      <c r="EO435" s="54"/>
      <c r="EP435" s="54"/>
      <c r="EQ435" s="54"/>
      <c r="ER435" s="54"/>
      <c r="ES435" s="54"/>
      <c r="ET435" s="54"/>
      <c r="EU435" s="54"/>
      <c r="EV435" s="54"/>
      <c r="EW435" s="54"/>
      <c r="EX435" s="54"/>
      <c r="EY435" s="54"/>
      <c r="EZ435" s="54"/>
      <c r="FA435" s="54"/>
      <c r="FB435" s="54"/>
      <c r="FC435" s="54"/>
      <c r="FD435" s="54"/>
      <c r="FE435" s="54"/>
      <c r="FF435" s="54"/>
      <c r="FG435" s="54"/>
      <c r="FH435" s="54"/>
      <c r="FI435" s="54"/>
      <c r="FJ435" s="54"/>
      <c r="FK435" s="54"/>
      <c r="FL435" s="54"/>
      <c r="FM435" s="54"/>
      <c r="FN435" s="54"/>
      <c r="FO435" s="54"/>
      <c r="FP435" s="54"/>
      <c r="FQ435" s="54"/>
      <c r="FR435" s="54"/>
      <c r="FS435" s="54"/>
      <c r="FT435" s="54"/>
      <c r="FU435" s="54"/>
      <c r="FV435" s="54"/>
      <c r="FW435" s="54"/>
      <c r="FX435" s="54"/>
      <c r="FY435" s="54"/>
      <c r="FZ435" s="54"/>
      <c r="GA435" s="54"/>
      <c r="GB435" s="54"/>
      <c r="GC435" s="54"/>
      <c r="GD435" s="54"/>
      <c r="GE435" s="54"/>
      <c r="GF435" s="54"/>
      <c r="GG435" s="54"/>
      <c r="GH435" s="54"/>
      <c r="GI435" s="54"/>
      <c r="GJ435" s="54"/>
      <c r="GK435" s="54"/>
      <c r="GL435" s="54"/>
      <c r="GM435" s="54"/>
      <c r="GN435" s="54"/>
    </row>
    <row r="436" spans="1:196">
      <c r="A436" s="209"/>
      <c r="B436" s="209"/>
      <c r="C436" s="209"/>
      <c r="D436" s="209"/>
      <c r="E436" s="209"/>
      <c r="F436" s="209"/>
      <c r="G436" s="209"/>
      <c r="H436" s="61"/>
      <c r="I436" s="69"/>
      <c r="J436" s="69"/>
      <c r="K436" s="214"/>
      <c r="L436" s="214"/>
      <c r="M436" s="214"/>
      <c r="N436" s="54"/>
      <c r="O436" s="54"/>
      <c r="P436" s="54"/>
      <c r="Q436" s="54"/>
      <c r="R436" s="54"/>
      <c r="S436" s="54"/>
      <c r="T436" s="54"/>
      <c r="U436" s="54"/>
      <c r="V436" s="54"/>
      <c r="W436" s="54"/>
      <c r="X436" s="54"/>
      <c r="Y436" s="54"/>
      <c r="Z436" s="54"/>
      <c r="AA436" s="54"/>
      <c r="AB436" s="54"/>
      <c r="AC436" s="54"/>
      <c r="AD436" s="54"/>
      <c r="AE436" s="54"/>
      <c r="AF436" s="54"/>
      <c r="AG436" s="54"/>
      <c r="AH436" s="54"/>
      <c r="AI436" s="54"/>
      <c r="AJ436" s="54"/>
      <c r="AK436" s="54"/>
      <c r="AL436" s="54"/>
      <c r="AM436" s="54"/>
      <c r="AN436" s="54"/>
      <c r="AO436" s="54"/>
      <c r="AP436" s="54"/>
      <c r="AQ436" s="54"/>
      <c r="AR436" s="54"/>
      <c r="AS436" s="54"/>
      <c r="AT436" s="54"/>
      <c r="AU436" s="54"/>
      <c r="AV436" s="54"/>
      <c r="AW436" s="54"/>
      <c r="AX436" s="54"/>
      <c r="AY436" s="54"/>
      <c r="AZ436" s="54"/>
      <c r="BA436" s="54"/>
      <c r="BB436" s="54"/>
      <c r="BC436" s="54"/>
      <c r="BD436" s="54"/>
      <c r="BE436" s="54"/>
      <c r="BF436" s="54"/>
      <c r="BG436" s="54"/>
      <c r="BH436" s="54"/>
      <c r="BI436" s="54"/>
      <c r="BJ436" s="54"/>
      <c r="BK436" s="54"/>
      <c r="BL436" s="54"/>
      <c r="BM436" s="54"/>
      <c r="BN436" s="54"/>
      <c r="BO436" s="54"/>
      <c r="BP436" s="54"/>
      <c r="BQ436" s="54"/>
      <c r="BR436" s="54"/>
      <c r="BS436" s="54"/>
      <c r="BT436" s="54"/>
      <c r="BU436" s="54"/>
      <c r="BV436" s="54"/>
      <c r="BW436" s="54"/>
      <c r="BX436" s="54"/>
      <c r="BY436" s="54"/>
      <c r="BZ436" s="54"/>
      <c r="CA436" s="54"/>
      <c r="CB436" s="54"/>
      <c r="CC436" s="54"/>
      <c r="CD436" s="54"/>
      <c r="CE436" s="54"/>
      <c r="CF436" s="54"/>
      <c r="CG436" s="54"/>
      <c r="CH436" s="54"/>
      <c r="CI436" s="54"/>
      <c r="CJ436" s="54"/>
      <c r="CK436" s="54"/>
      <c r="CL436" s="54"/>
      <c r="CM436" s="54"/>
      <c r="CN436" s="54"/>
      <c r="CO436" s="54"/>
      <c r="CP436" s="54"/>
      <c r="CQ436" s="54"/>
      <c r="CR436" s="54"/>
      <c r="CS436" s="54"/>
      <c r="CT436" s="54"/>
      <c r="CU436" s="54"/>
      <c r="CV436" s="54"/>
      <c r="CW436" s="54"/>
      <c r="CX436" s="54"/>
      <c r="CY436" s="54"/>
      <c r="CZ436" s="54"/>
      <c r="DA436" s="54"/>
      <c r="DB436" s="54"/>
      <c r="DC436" s="54"/>
      <c r="DD436" s="54"/>
      <c r="DE436" s="54"/>
      <c r="DF436" s="54"/>
      <c r="DG436" s="54"/>
      <c r="DH436" s="54"/>
      <c r="DI436" s="54"/>
      <c r="DJ436" s="54"/>
      <c r="DK436" s="54"/>
      <c r="DL436" s="54"/>
      <c r="DM436" s="54"/>
      <c r="DN436" s="54"/>
      <c r="DO436" s="54"/>
      <c r="DP436" s="54"/>
      <c r="DQ436" s="54"/>
      <c r="DR436" s="54"/>
      <c r="DS436" s="54"/>
      <c r="DT436" s="54"/>
      <c r="DU436" s="54"/>
      <c r="DV436" s="54"/>
      <c r="DW436" s="54"/>
      <c r="DX436" s="54"/>
      <c r="DY436" s="54"/>
      <c r="DZ436" s="54"/>
      <c r="EA436" s="54"/>
      <c r="EB436" s="54"/>
      <c r="EC436" s="54"/>
      <c r="ED436" s="54"/>
      <c r="EE436" s="54"/>
      <c r="EF436" s="54"/>
      <c r="EG436" s="54"/>
      <c r="EH436" s="54"/>
      <c r="EI436" s="54"/>
      <c r="EJ436" s="54"/>
      <c r="EK436" s="54"/>
      <c r="EL436" s="54"/>
      <c r="EM436" s="54"/>
      <c r="EN436" s="54"/>
      <c r="EO436" s="54"/>
      <c r="EP436" s="54"/>
      <c r="EQ436" s="54"/>
      <c r="ER436" s="54"/>
      <c r="ES436" s="54"/>
      <c r="ET436" s="54"/>
      <c r="EU436" s="54"/>
      <c r="EV436" s="54"/>
      <c r="EW436" s="54"/>
      <c r="EX436" s="54"/>
      <c r="EY436" s="54"/>
      <c r="EZ436" s="54"/>
      <c r="FA436" s="54"/>
      <c r="FB436" s="54"/>
      <c r="FC436" s="54"/>
      <c r="FD436" s="54"/>
      <c r="FE436" s="54"/>
      <c r="FF436" s="54"/>
      <c r="FG436" s="54"/>
      <c r="FH436" s="54"/>
      <c r="FI436" s="54"/>
      <c r="FJ436" s="54"/>
      <c r="FK436" s="54"/>
      <c r="FL436" s="54"/>
      <c r="FM436" s="54"/>
      <c r="FN436" s="54"/>
      <c r="FO436" s="54"/>
      <c r="FP436" s="54"/>
      <c r="FQ436" s="54"/>
      <c r="FR436" s="54"/>
      <c r="FS436" s="54"/>
      <c r="FT436" s="54"/>
      <c r="FU436" s="54"/>
      <c r="FV436" s="54"/>
      <c r="FW436" s="54"/>
      <c r="FX436" s="54"/>
      <c r="FY436" s="54"/>
      <c r="FZ436" s="54"/>
      <c r="GA436" s="54"/>
      <c r="GB436" s="54"/>
      <c r="GC436" s="54"/>
      <c r="GD436" s="54"/>
      <c r="GE436" s="54"/>
      <c r="GF436" s="54"/>
      <c r="GG436" s="54"/>
      <c r="GH436" s="54"/>
      <c r="GI436" s="54"/>
      <c r="GJ436" s="54"/>
      <c r="GK436" s="54"/>
      <c r="GL436" s="54"/>
      <c r="GM436" s="54"/>
      <c r="GN436" s="54"/>
    </row>
    <row r="437" spans="1:196">
      <c r="A437" s="209"/>
      <c r="B437" s="209"/>
      <c r="C437" s="209"/>
      <c r="D437" s="209"/>
      <c r="E437" s="209"/>
      <c r="F437" s="209"/>
      <c r="G437" s="209"/>
      <c r="H437" s="61"/>
      <c r="I437" s="69"/>
      <c r="J437" s="69"/>
      <c r="K437" s="214"/>
      <c r="L437" s="214"/>
      <c r="M437" s="214"/>
      <c r="N437" s="54"/>
      <c r="O437" s="54"/>
      <c r="P437" s="54"/>
      <c r="Q437" s="54"/>
      <c r="R437" s="54"/>
      <c r="S437" s="54"/>
      <c r="T437" s="54"/>
      <c r="U437" s="54"/>
      <c r="V437" s="54"/>
      <c r="W437" s="54"/>
      <c r="X437" s="54"/>
      <c r="Y437" s="54"/>
      <c r="Z437" s="54"/>
      <c r="AA437" s="54"/>
      <c r="AB437" s="54"/>
      <c r="AC437" s="54"/>
      <c r="AD437" s="54"/>
      <c r="AE437" s="54"/>
      <c r="AF437" s="54"/>
      <c r="AG437" s="54"/>
      <c r="AH437" s="54"/>
      <c r="AI437" s="54"/>
      <c r="AJ437" s="54"/>
      <c r="AK437" s="54"/>
      <c r="AL437" s="54"/>
      <c r="AM437" s="54"/>
      <c r="AN437" s="54"/>
      <c r="AO437" s="54"/>
      <c r="AP437" s="54"/>
      <c r="AQ437" s="54"/>
      <c r="AR437" s="54"/>
      <c r="AS437" s="54"/>
      <c r="AT437" s="54"/>
      <c r="AU437" s="54"/>
      <c r="AV437" s="54"/>
      <c r="AW437" s="54"/>
      <c r="AX437" s="54"/>
      <c r="AY437" s="54"/>
      <c r="AZ437" s="54"/>
      <c r="BA437" s="54"/>
      <c r="BB437" s="54"/>
      <c r="BC437" s="54"/>
      <c r="BD437" s="54"/>
      <c r="BE437" s="54"/>
      <c r="BF437" s="54"/>
      <c r="BG437" s="54"/>
      <c r="BH437" s="54"/>
      <c r="BI437" s="54"/>
      <c r="BJ437" s="54"/>
      <c r="BK437" s="54"/>
      <c r="BL437" s="54"/>
      <c r="BM437" s="54"/>
      <c r="BN437" s="54"/>
      <c r="BO437" s="54"/>
      <c r="BP437" s="54"/>
      <c r="BQ437" s="54"/>
      <c r="BR437" s="54"/>
      <c r="BS437" s="54"/>
      <c r="BT437" s="54"/>
      <c r="BU437" s="54"/>
      <c r="BV437" s="54"/>
      <c r="BW437" s="54"/>
      <c r="BX437" s="54"/>
      <c r="BY437" s="54"/>
      <c r="BZ437" s="54"/>
      <c r="CA437" s="54"/>
      <c r="CB437" s="54"/>
      <c r="CC437" s="54"/>
      <c r="CD437" s="54"/>
      <c r="CE437" s="54"/>
      <c r="CF437" s="54"/>
      <c r="CG437" s="54"/>
      <c r="CH437" s="54"/>
      <c r="CI437" s="54"/>
      <c r="CJ437" s="54"/>
      <c r="CK437" s="54"/>
      <c r="CL437" s="54"/>
      <c r="CM437" s="54"/>
      <c r="CN437" s="54"/>
      <c r="CO437" s="54"/>
      <c r="CP437" s="54"/>
      <c r="CQ437" s="54"/>
      <c r="CR437" s="54"/>
      <c r="CS437" s="54"/>
      <c r="CT437" s="54"/>
      <c r="CU437" s="54"/>
      <c r="CV437" s="54"/>
      <c r="CW437" s="54"/>
      <c r="CX437" s="54"/>
      <c r="CY437" s="54"/>
      <c r="CZ437" s="54"/>
      <c r="DA437" s="54"/>
      <c r="DB437" s="54"/>
      <c r="DC437" s="54"/>
      <c r="DD437" s="54"/>
      <c r="DE437" s="54"/>
      <c r="DF437" s="54"/>
      <c r="DG437" s="54"/>
      <c r="DH437" s="54"/>
      <c r="DI437" s="54"/>
      <c r="DJ437" s="54"/>
      <c r="DK437" s="54"/>
      <c r="DL437" s="54"/>
      <c r="DM437" s="54"/>
      <c r="DN437" s="54"/>
      <c r="DO437" s="54"/>
      <c r="DP437" s="54"/>
      <c r="DQ437" s="54"/>
      <c r="DR437" s="54"/>
      <c r="DS437" s="54"/>
      <c r="DT437" s="54"/>
      <c r="DU437" s="54"/>
      <c r="DV437" s="54"/>
      <c r="DW437" s="54"/>
      <c r="DX437" s="54"/>
      <c r="DY437" s="54"/>
      <c r="DZ437" s="54"/>
      <c r="EA437" s="54"/>
      <c r="EB437" s="54"/>
      <c r="EC437" s="54"/>
      <c r="ED437" s="54"/>
      <c r="EE437" s="54"/>
      <c r="EF437" s="54"/>
      <c r="EG437" s="54"/>
      <c r="EH437" s="54"/>
      <c r="EI437" s="54"/>
      <c r="EJ437" s="54"/>
      <c r="EK437" s="54"/>
      <c r="EL437" s="54"/>
      <c r="EM437" s="54"/>
      <c r="EN437" s="54"/>
      <c r="EO437" s="54"/>
      <c r="EP437" s="54"/>
      <c r="EQ437" s="54"/>
      <c r="ER437" s="54"/>
      <c r="ES437" s="54"/>
      <c r="ET437" s="54"/>
      <c r="EU437" s="54"/>
      <c r="EV437" s="54"/>
      <c r="EW437" s="54"/>
      <c r="EX437" s="54"/>
      <c r="EY437" s="54"/>
      <c r="EZ437" s="54"/>
      <c r="FA437" s="54"/>
      <c r="FB437" s="54"/>
      <c r="FC437" s="54"/>
      <c r="FD437" s="54"/>
      <c r="FE437" s="54"/>
      <c r="FF437" s="54"/>
      <c r="FG437" s="54"/>
      <c r="FH437" s="54"/>
      <c r="FI437" s="54"/>
      <c r="FJ437" s="54"/>
      <c r="FK437" s="54"/>
      <c r="FL437" s="54"/>
      <c r="FM437" s="54"/>
      <c r="FN437" s="54"/>
      <c r="FO437" s="54"/>
      <c r="FP437" s="54"/>
      <c r="FQ437" s="54"/>
      <c r="FR437" s="54"/>
      <c r="FS437" s="54"/>
      <c r="FT437" s="54"/>
      <c r="FU437" s="54"/>
      <c r="FV437" s="54"/>
      <c r="FW437" s="54"/>
      <c r="FX437" s="54"/>
      <c r="FY437" s="54"/>
      <c r="FZ437" s="54"/>
      <c r="GA437" s="54"/>
      <c r="GB437" s="54"/>
      <c r="GC437" s="54"/>
      <c r="GD437" s="54"/>
      <c r="GE437" s="54"/>
      <c r="GF437" s="54"/>
      <c r="GG437" s="54"/>
      <c r="GH437" s="54"/>
      <c r="GI437" s="54"/>
      <c r="GJ437" s="54"/>
      <c r="GK437" s="54"/>
      <c r="GL437" s="54"/>
      <c r="GM437" s="54"/>
      <c r="GN437" s="54"/>
    </row>
    <row r="438" spans="1:196">
      <c r="A438" s="209"/>
      <c r="B438" s="209"/>
      <c r="C438" s="209"/>
      <c r="D438" s="209"/>
      <c r="E438" s="209"/>
      <c r="F438" s="209"/>
      <c r="G438" s="209"/>
      <c r="H438" s="61"/>
      <c r="I438" s="69"/>
      <c r="J438" s="69"/>
      <c r="K438" s="214"/>
      <c r="L438" s="214"/>
      <c r="M438" s="214"/>
      <c r="N438" s="54"/>
      <c r="O438" s="54"/>
      <c r="P438" s="54"/>
      <c r="Q438" s="54"/>
      <c r="R438" s="54"/>
      <c r="S438" s="54"/>
      <c r="T438" s="54"/>
      <c r="U438" s="54"/>
      <c r="V438" s="54"/>
      <c r="W438" s="54"/>
      <c r="X438" s="54"/>
      <c r="Y438" s="54"/>
      <c r="Z438" s="54"/>
      <c r="AA438" s="54"/>
      <c r="AB438" s="54"/>
      <c r="AC438" s="54"/>
      <c r="AD438" s="54"/>
      <c r="AE438" s="54"/>
      <c r="AF438" s="54"/>
      <c r="AG438" s="54"/>
      <c r="AH438" s="54"/>
      <c r="AI438" s="54"/>
      <c r="AJ438" s="54"/>
      <c r="AK438" s="54"/>
      <c r="AL438" s="54"/>
      <c r="AM438" s="54"/>
      <c r="AN438" s="54"/>
      <c r="AO438" s="54"/>
      <c r="AP438" s="54"/>
      <c r="AQ438" s="54"/>
      <c r="AR438" s="54"/>
      <c r="AS438" s="54"/>
      <c r="AT438" s="54"/>
      <c r="AU438" s="54"/>
      <c r="AV438" s="54"/>
      <c r="AW438" s="54"/>
      <c r="AX438" s="54"/>
      <c r="AY438" s="54"/>
      <c r="AZ438" s="54"/>
      <c r="BA438" s="54"/>
      <c r="BB438" s="54"/>
      <c r="BC438" s="54"/>
      <c r="BD438" s="54"/>
      <c r="BE438" s="54"/>
      <c r="BF438" s="54"/>
      <c r="BG438" s="54"/>
      <c r="BH438" s="54"/>
      <c r="BI438" s="54"/>
      <c r="BJ438" s="54"/>
      <c r="BK438" s="54"/>
      <c r="BL438" s="54"/>
      <c r="BM438" s="54"/>
      <c r="BN438" s="54"/>
      <c r="BO438" s="54"/>
      <c r="BP438" s="54"/>
      <c r="BQ438" s="54"/>
      <c r="BR438" s="54"/>
      <c r="BS438" s="54"/>
      <c r="BT438" s="54"/>
      <c r="BU438" s="54"/>
      <c r="BV438" s="54"/>
      <c r="BW438" s="54"/>
      <c r="BX438" s="54"/>
      <c r="BY438" s="54"/>
      <c r="BZ438" s="54"/>
      <c r="CA438" s="54"/>
      <c r="CB438" s="54"/>
      <c r="CC438" s="54"/>
      <c r="CD438" s="54"/>
      <c r="CE438" s="54"/>
      <c r="CF438" s="54"/>
      <c r="CG438" s="54"/>
      <c r="CH438" s="54"/>
      <c r="CI438" s="54"/>
      <c r="CJ438" s="54"/>
      <c r="CK438" s="54"/>
      <c r="CL438" s="54"/>
      <c r="CM438" s="54"/>
      <c r="CN438" s="54"/>
      <c r="CO438" s="54"/>
      <c r="CP438" s="54"/>
      <c r="CQ438" s="54"/>
      <c r="CR438" s="54"/>
      <c r="CS438" s="54"/>
      <c r="CT438" s="54"/>
      <c r="CU438" s="54"/>
      <c r="CV438" s="54"/>
      <c r="CW438" s="54"/>
      <c r="CX438" s="54"/>
      <c r="CY438" s="54"/>
      <c r="CZ438" s="54"/>
      <c r="DA438" s="54"/>
      <c r="DB438" s="54"/>
      <c r="DC438" s="54"/>
      <c r="DD438" s="54"/>
      <c r="DE438" s="54"/>
      <c r="DF438" s="54"/>
      <c r="DG438" s="54"/>
      <c r="DH438" s="54"/>
      <c r="DI438" s="54"/>
      <c r="DJ438" s="54"/>
      <c r="DK438" s="54"/>
      <c r="DL438" s="54"/>
      <c r="DM438" s="54"/>
      <c r="DN438" s="54"/>
      <c r="DO438" s="54"/>
      <c r="DP438" s="54"/>
      <c r="DQ438" s="54"/>
      <c r="DR438" s="54"/>
      <c r="DS438" s="54"/>
      <c r="DT438" s="54"/>
      <c r="DU438" s="54"/>
      <c r="DV438" s="54"/>
      <c r="DW438" s="54"/>
      <c r="DX438" s="54"/>
      <c r="DY438" s="54"/>
      <c r="DZ438" s="54"/>
      <c r="EA438" s="54"/>
      <c r="EB438" s="54"/>
      <c r="EC438" s="54"/>
      <c r="ED438" s="54"/>
      <c r="EE438" s="54"/>
      <c r="EF438" s="54"/>
      <c r="EG438" s="54"/>
      <c r="EH438" s="54"/>
      <c r="EI438" s="54"/>
      <c r="EJ438" s="54"/>
      <c r="EK438" s="54"/>
      <c r="EL438" s="54"/>
      <c r="EM438" s="54"/>
      <c r="EN438" s="54"/>
      <c r="EO438" s="54"/>
      <c r="EP438" s="54"/>
      <c r="EQ438" s="54"/>
      <c r="ER438" s="54"/>
      <c r="ES438" s="54"/>
      <c r="ET438" s="54"/>
      <c r="EU438" s="54"/>
      <c r="EV438" s="54"/>
      <c r="EW438" s="54"/>
      <c r="EX438" s="54"/>
      <c r="EY438" s="54"/>
      <c r="EZ438" s="54"/>
      <c r="FA438" s="54"/>
      <c r="FB438" s="54"/>
      <c r="FC438" s="54"/>
      <c r="FD438" s="54"/>
      <c r="FE438" s="54"/>
      <c r="FF438" s="54"/>
      <c r="FG438" s="54"/>
      <c r="FH438" s="54"/>
      <c r="FI438" s="54"/>
      <c r="FJ438" s="54"/>
      <c r="FK438" s="54"/>
      <c r="FL438" s="54"/>
      <c r="FM438" s="54"/>
      <c r="FN438" s="54"/>
      <c r="FO438" s="54"/>
      <c r="FP438" s="54"/>
      <c r="FQ438" s="54"/>
      <c r="FR438" s="54"/>
      <c r="FS438" s="54"/>
      <c r="FT438" s="54"/>
      <c r="FU438" s="54"/>
      <c r="FV438" s="54"/>
      <c r="FW438" s="54"/>
      <c r="FX438" s="54"/>
      <c r="FY438" s="54"/>
      <c r="FZ438" s="54"/>
      <c r="GA438" s="54"/>
      <c r="GB438" s="54"/>
      <c r="GC438" s="54"/>
      <c r="GD438" s="54"/>
      <c r="GE438" s="54"/>
      <c r="GF438" s="54"/>
      <c r="GG438" s="54"/>
      <c r="GH438" s="54"/>
      <c r="GI438" s="54"/>
      <c r="GJ438" s="54"/>
      <c r="GK438" s="54"/>
      <c r="GL438" s="54"/>
      <c r="GM438" s="54"/>
      <c r="GN438" s="54"/>
    </row>
    <row r="439" spans="1:196">
      <c r="A439" s="209"/>
      <c r="B439" s="209"/>
      <c r="C439" s="209"/>
      <c r="D439" s="209"/>
      <c r="E439" s="209"/>
      <c r="F439" s="209"/>
      <c r="G439" s="209"/>
      <c r="H439" s="61"/>
      <c r="I439" s="69"/>
      <c r="J439" s="69"/>
      <c r="K439" s="214"/>
      <c r="L439" s="214"/>
      <c r="M439" s="214"/>
      <c r="N439" s="54"/>
      <c r="O439" s="54"/>
      <c r="P439" s="54"/>
      <c r="Q439" s="54"/>
      <c r="R439" s="54"/>
      <c r="S439" s="54"/>
      <c r="T439" s="54"/>
      <c r="U439" s="54"/>
      <c r="V439" s="54"/>
      <c r="W439" s="54"/>
      <c r="X439" s="54"/>
      <c r="Y439" s="54"/>
      <c r="Z439" s="54"/>
      <c r="AA439" s="54"/>
      <c r="AB439" s="54"/>
      <c r="AC439" s="54"/>
      <c r="AD439" s="54"/>
      <c r="AE439" s="54"/>
      <c r="AF439" s="54"/>
      <c r="AG439" s="54"/>
      <c r="AH439" s="54"/>
      <c r="AI439" s="54"/>
      <c r="AJ439" s="54"/>
      <c r="AK439" s="54"/>
      <c r="AL439" s="54"/>
      <c r="AM439" s="54"/>
      <c r="AN439" s="54"/>
      <c r="AO439" s="54"/>
      <c r="AP439" s="54"/>
      <c r="AQ439" s="54"/>
      <c r="AR439" s="54"/>
      <c r="AS439" s="54"/>
      <c r="AT439" s="54"/>
      <c r="AU439" s="54"/>
      <c r="AV439" s="54"/>
      <c r="AW439" s="54"/>
      <c r="AX439" s="54"/>
      <c r="AY439" s="54"/>
      <c r="AZ439" s="54"/>
      <c r="BA439" s="54"/>
      <c r="BB439" s="54"/>
      <c r="BC439" s="54"/>
      <c r="BD439" s="54"/>
      <c r="BE439" s="54"/>
      <c r="BF439" s="54"/>
      <c r="BG439" s="54"/>
      <c r="BH439" s="54"/>
      <c r="BI439" s="54"/>
      <c r="BJ439" s="54"/>
      <c r="BK439" s="54"/>
      <c r="BL439" s="54"/>
      <c r="BM439" s="54"/>
      <c r="BN439" s="54"/>
      <c r="BO439" s="54"/>
      <c r="BP439" s="54"/>
      <c r="BQ439" s="54"/>
      <c r="BR439" s="54"/>
      <c r="BS439" s="54"/>
      <c r="BT439" s="54"/>
      <c r="BU439" s="54"/>
      <c r="BV439" s="54"/>
      <c r="BW439" s="54"/>
      <c r="BX439" s="54"/>
      <c r="BY439" s="54"/>
      <c r="BZ439" s="54"/>
      <c r="CA439" s="54"/>
      <c r="CB439" s="54"/>
      <c r="CC439" s="54"/>
      <c r="CD439" s="54"/>
      <c r="CE439" s="54"/>
      <c r="CF439" s="54"/>
      <c r="CG439" s="54"/>
      <c r="CH439" s="54"/>
      <c r="CI439" s="54"/>
      <c r="CJ439" s="54"/>
      <c r="CK439" s="54"/>
      <c r="CL439" s="54"/>
      <c r="CM439" s="54"/>
      <c r="CN439" s="54"/>
      <c r="CO439" s="54"/>
      <c r="CP439" s="54"/>
      <c r="CQ439" s="54"/>
      <c r="CR439" s="54"/>
      <c r="CS439" s="54"/>
      <c r="CT439" s="54"/>
      <c r="CU439" s="54"/>
      <c r="CV439" s="54"/>
      <c r="CW439" s="54"/>
      <c r="CX439" s="54"/>
      <c r="CY439" s="54"/>
      <c r="CZ439" s="54"/>
      <c r="DA439" s="54"/>
      <c r="DB439" s="54"/>
      <c r="DC439" s="54"/>
      <c r="DD439" s="54"/>
      <c r="DE439" s="54"/>
      <c r="DF439" s="54"/>
      <c r="DG439" s="54"/>
      <c r="DH439" s="54"/>
      <c r="DI439" s="54"/>
      <c r="DJ439" s="54"/>
      <c r="DK439" s="54"/>
      <c r="DL439" s="54"/>
      <c r="DM439" s="54"/>
      <c r="DN439" s="54"/>
      <c r="DO439" s="54"/>
      <c r="DP439" s="54"/>
      <c r="DQ439" s="54"/>
      <c r="DR439" s="54"/>
      <c r="DS439" s="54"/>
      <c r="DT439" s="54"/>
      <c r="DU439" s="54"/>
      <c r="DV439" s="54"/>
      <c r="DW439" s="54"/>
      <c r="DX439" s="54"/>
      <c r="DY439" s="54"/>
      <c r="DZ439" s="54"/>
      <c r="EA439" s="54"/>
      <c r="EB439" s="54"/>
      <c r="EC439" s="54"/>
      <c r="ED439" s="54"/>
      <c r="EE439" s="54"/>
      <c r="EF439" s="54"/>
      <c r="EG439" s="54"/>
      <c r="EH439" s="54"/>
      <c r="EI439" s="54"/>
      <c r="EJ439" s="54"/>
      <c r="EK439" s="54"/>
      <c r="EL439" s="54"/>
      <c r="EM439" s="54"/>
      <c r="EN439" s="54"/>
      <c r="EO439" s="54"/>
      <c r="EP439" s="54"/>
      <c r="EQ439" s="54"/>
      <c r="ER439" s="54"/>
      <c r="ES439" s="54"/>
      <c r="ET439" s="54"/>
      <c r="EU439" s="54"/>
      <c r="EV439" s="54"/>
      <c r="EW439" s="54"/>
      <c r="EX439" s="54"/>
      <c r="EY439" s="54"/>
      <c r="EZ439" s="54"/>
      <c r="FA439" s="54"/>
      <c r="FB439" s="54"/>
      <c r="FC439" s="54"/>
      <c r="FD439" s="54"/>
      <c r="FE439" s="54"/>
      <c r="FF439" s="54"/>
      <c r="FG439" s="54"/>
      <c r="FH439" s="54"/>
      <c r="FI439" s="54"/>
      <c r="FJ439" s="54"/>
      <c r="FK439" s="54"/>
      <c r="FL439" s="54"/>
      <c r="FM439" s="54"/>
      <c r="FN439" s="54"/>
      <c r="FO439" s="54"/>
      <c r="FP439" s="54"/>
      <c r="FQ439" s="54"/>
      <c r="FR439" s="54"/>
      <c r="FS439" s="54"/>
      <c r="FT439" s="54"/>
      <c r="FU439" s="54"/>
      <c r="FV439" s="54"/>
      <c r="FW439" s="54"/>
      <c r="FX439" s="54"/>
      <c r="FY439" s="54"/>
      <c r="FZ439" s="54"/>
      <c r="GA439" s="54"/>
      <c r="GB439" s="54"/>
      <c r="GC439" s="54"/>
      <c r="GD439" s="54"/>
      <c r="GE439" s="54"/>
      <c r="GF439" s="54"/>
      <c r="GG439" s="54"/>
      <c r="GH439" s="54"/>
      <c r="GI439" s="54"/>
      <c r="GJ439" s="54"/>
      <c r="GK439" s="54"/>
      <c r="GL439" s="54"/>
      <c r="GM439" s="54"/>
      <c r="GN439" s="54"/>
    </row>
    <row r="440" spans="1:196">
      <c r="A440" s="209"/>
      <c r="B440" s="209"/>
      <c r="C440" s="209"/>
      <c r="D440" s="209"/>
      <c r="E440" s="209"/>
      <c r="F440" s="209"/>
      <c r="G440" s="209"/>
      <c r="H440" s="61"/>
      <c r="I440" s="69"/>
      <c r="J440" s="69"/>
      <c r="K440" s="214"/>
      <c r="L440" s="214"/>
      <c r="M440" s="214"/>
      <c r="N440" s="54"/>
      <c r="O440" s="54"/>
      <c r="P440" s="54"/>
      <c r="Q440" s="54"/>
      <c r="R440" s="54"/>
      <c r="S440" s="54"/>
      <c r="T440" s="54"/>
      <c r="U440" s="54"/>
      <c r="V440" s="54"/>
      <c r="W440" s="54"/>
      <c r="X440" s="54"/>
      <c r="Y440" s="54"/>
      <c r="Z440" s="54"/>
      <c r="AA440" s="54"/>
      <c r="AB440" s="54"/>
      <c r="AC440" s="54"/>
      <c r="AD440" s="54"/>
      <c r="AE440" s="54"/>
      <c r="AF440" s="54"/>
      <c r="AG440" s="54"/>
      <c r="AH440" s="54"/>
      <c r="AI440" s="54"/>
      <c r="AJ440" s="54"/>
      <c r="AK440" s="54"/>
      <c r="AL440" s="54"/>
      <c r="AM440" s="54"/>
      <c r="AN440" s="54"/>
      <c r="AO440" s="54"/>
      <c r="AP440" s="54"/>
      <c r="AQ440" s="54"/>
      <c r="AR440" s="54"/>
      <c r="AS440" s="54"/>
      <c r="AT440" s="54"/>
      <c r="AU440" s="54"/>
      <c r="AV440" s="54"/>
      <c r="AW440" s="54"/>
      <c r="AX440" s="54"/>
      <c r="AY440" s="54"/>
      <c r="AZ440" s="54"/>
      <c r="BA440" s="54"/>
      <c r="BB440" s="54"/>
      <c r="BC440" s="54"/>
      <c r="BD440" s="54"/>
      <c r="BE440" s="54"/>
      <c r="BF440" s="54"/>
      <c r="BG440" s="54"/>
      <c r="BH440" s="54"/>
      <c r="BI440" s="54"/>
      <c r="BJ440" s="54"/>
      <c r="BK440" s="54"/>
      <c r="BL440" s="54"/>
      <c r="BM440" s="54"/>
      <c r="BN440" s="54"/>
      <c r="BO440" s="54"/>
      <c r="BP440" s="54"/>
      <c r="BQ440" s="54"/>
      <c r="BR440" s="54"/>
      <c r="BS440" s="54"/>
      <c r="BT440" s="54"/>
      <c r="BU440" s="54"/>
      <c r="BV440" s="54"/>
      <c r="BW440" s="54"/>
      <c r="BX440" s="54"/>
      <c r="BY440" s="54"/>
      <c r="BZ440" s="54"/>
      <c r="CA440" s="54"/>
      <c r="CB440" s="54"/>
      <c r="CC440" s="54"/>
      <c r="CD440" s="54"/>
      <c r="CE440" s="54"/>
      <c r="CF440" s="54"/>
      <c r="CG440" s="54"/>
      <c r="CH440" s="54"/>
      <c r="CI440" s="54"/>
      <c r="CJ440" s="54"/>
      <c r="CK440" s="54"/>
      <c r="CL440" s="54"/>
      <c r="CM440" s="54"/>
      <c r="CN440" s="54"/>
      <c r="CO440" s="54"/>
      <c r="CP440" s="54"/>
      <c r="CQ440" s="54"/>
      <c r="CR440" s="54"/>
      <c r="CS440" s="54"/>
      <c r="CT440" s="54"/>
      <c r="CU440" s="54"/>
      <c r="CV440" s="54"/>
      <c r="CW440" s="54"/>
      <c r="CX440" s="54"/>
      <c r="CY440" s="54"/>
      <c r="CZ440" s="54"/>
      <c r="DA440" s="54"/>
      <c r="DB440" s="54"/>
      <c r="DC440" s="54"/>
      <c r="DD440" s="54"/>
      <c r="DE440" s="54"/>
      <c r="DF440" s="54"/>
      <c r="DG440" s="54"/>
      <c r="DH440" s="54"/>
      <c r="DI440" s="54"/>
      <c r="DJ440" s="54"/>
      <c r="DK440" s="54"/>
      <c r="DL440" s="54"/>
      <c r="DM440" s="54"/>
      <c r="DN440" s="54"/>
      <c r="DO440" s="54"/>
      <c r="DP440" s="54"/>
      <c r="DQ440" s="54"/>
      <c r="DR440" s="54"/>
      <c r="DS440" s="54"/>
      <c r="DT440" s="54"/>
      <c r="DU440" s="54"/>
      <c r="DV440" s="54"/>
      <c r="DW440" s="54"/>
      <c r="DX440" s="54"/>
      <c r="DY440" s="54"/>
      <c r="DZ440" s="54"/>
      <c r="EA440" s="54"/>
      <c r="EB440" s="54"/>
      <c r="EC440" s="54"/>
      <c r="ED440" s="54"/>
      <c r="EE440" s="54"/>
      <c r="EF440" s="54"/>
      <c r="EG440" s="54"/>
      <c r="EH440" s="54"/>
      <c r="EI440" s="54"/>
      <c r="EJ440" s="54"/>
      <c r="EK440" s="54"/>
      <c r="EL440" s="54"/>
      <c r="EM440" s="54"/>
      <c r="EN440" s="54"/>
      <c r="EO440" s="54"/>
      <c r="EP440" s="54"/>
      <c r="EQ440" s="54"/>
      <c r="ER440" s="54"/>
      <c r="ES440" s="54"/>
      <c r="ET440" s="54"/>
      <c r="EU440" s="54"/>
      <c r="EV440" s="54"/>
      <c r="EW440" s="54"/>
      <c r="EX440" s="54"/>
      <c r="EY440" s="54"/>
      <c r="EZ440" s="54"/>
      <c r="FA440" s="54"/>
      <c r="FB440" s="54"/>
      <c r="FC440" s="54"/>
      <c r="FD440" s="54"/>
      <c r="FE440" s="54"/>
      <c r="FF440" s="54"/>
      <c r="FG440" s="54"/>
      <c r="FH440" s="54"/>
      <c r="FI440" s="54"/>
      <c r="FJ440" s="54"/>
      <c r="FK440" s="54"/>
      <c r="FL440" s="54"/>
      <c r="FM440" s="54"/>
      <c r="FN440" s="54"/>
      <c r="FO440" s="54"/>
      <c r="FP440" s="54"/>
      <c r="FQ440" s="54"/>
      <c r="FR440" s="54"/>
      <c r="FS440" s="54"/>
      <c r="FT440" s="54"/>
      <c r="FU440" s="54"/>
      <c r="FV440" s="54"/>
      <c r="FW440" s="54"/>
      <c r="FX440" s="54"/>
      <c r="FY440" s="54"/>
      <c r="FZ440" s="54"/>
      <c r="GA440" s="54"/>
      <c r="GB440" s="54"/>
      <c r="GC440" s="54"/>
      <c r="GD440" s="54"/>
      <c r="GE440" s="54"/>
      <c r="GF440" s="54"/>
      <c r="GG440" s="54"/>
      <c r="GH440" s="54"/>
      <c r="GI440" s="54"/>
      <c r="GJ440" s="54"/>
      <c r="GK440" s="54"/>
      <c r="GL440" s="54"/>
      <c r="GM440" s="54"/>
      <c r="GN440" s="54"/>
    </row>
    <row r="441" spans="1:196">
      <c r="A441" s="209"/>
      <c r="B441" s="209"/>
      <c r="C441" s="209"/>
      <c r="D441" s="209"/>
      <c r="E441" s="209"/>
      <c r="F441" s="209"/>
      <c r="G441" s="209"/>
      <c r="H441" s="61"/>
      <c r="I441" s="69"/>
      <c r="J441" s="69"/>
      <c r="K441" s="214"/>
      <c r="L441" s="214"/>
      <c r="M441" s="214"/>
      <c r="N441" s="54"/>
      <c r="O441" s="54"/>
      <c r="P441" s="54"/>
      <c r="Q441" s="54"/>
      <c r="R441" s="54"/>
      <c r="S441" s="54"/>
      <c r="T441" s="54"/>
      <c r="U441" s="54"/>
      <c r="V441" s="54"/>
      <c r="W441" s="54"/>
      <c r="X441" s="54"/>
      <c r="Y441" s="54"/>
      <c r="Z441" s="54"/>
      <c r="AA441" s="54"/>
      <c r="AB441" s="54"/>
      <c r="AC441" s="54"/>
      <c r="AD441" s="54"/>
      <c r="AE441" s="54"/>
      <c r="AF441" s="54"/>
      <c r="AG441" s="54"/>
      <c r="AH441" s="54"/>
      <c r="AI441" s="54"/>
      <c r="AJ441" s="54"/>
      <c r="AK441" s="54"/>
      <c r="AL441" s="54"/>
      <c r="AM441" s="54"/>
      <c r="AN441" s="54"/>
      <c r="AO441" s="54"/>
      <c r="AP441" s="54"/>
      <c r="AQ441" s="54"/>
      <c r="AR441" s="54"/>
      <c r="AS441" s="54"/>
      <c r="AT441" s="54"/>
      <c r="AU441" s="54"/>
      <c r="AV441" s="54"/>
      <c r="AW441" s="54"/>
      <c r="AX441" s="54"/>
      <c r="AY441" s="54"/>
      <c r="AZ441" s="54"/>
      <c r="BA441" s="54"/>
      <c r="BB441" s="54"/>
      <c r="BC441" s="54"/>
      <c r="BD441" s="54"/>
      <c r="BE441" s="54"/>
      <c r="BF441" s="54"/>
      <c r="BG441" s="54"/>
      <c r="BH441" s="54"/>
      <c r="BI441" s="54"/>
      <c r="BJ441" s="54"/>
      <c r="BK441" s="54"/>
      <c r="BL441" s="54"/>
      <c r="BM441" s="54"/>
      <c r="BN441" s="54"/>
      <c r="BO441" s="54"/>
      <c r="BP441" s="54"/>
      <c r="BQ441" s="54"/>
      <c r="BR441" s="54"/>
      <c r="BS441" s="54"/>
      <c r="BT441" s="54"/>
      <c r="BU441" s="54"/>
      <c r="BV441" s="54"/>
      <c r="BW441" s="54"/>
      <c r="BX441" s="54"/>
      <c r="BY441" s="54"/>
      <c r="BZ441" s="54"/>
      <c r="CA441" s="54"/>
      <c r="CB441" s="54"/>
      <c r="CC441" s="54"/>
      <c r="CD441" s="54"/>
      <c r="CE441" s="54"/>
      <c r="CF441" s="54"/>
      <c r="CG441" s="54"/>
      <c r="CH441" s="54"/>
      <c r="CI441" s="54"/>
      <c r="CJ441" s="54"/>
      <c r="CK441" s="54"/>
      <c r="CL441" s="54"/>
      <c r="CM441" s="54"/>
      <c r="CN441" s="54"/>
      <c r="CO441" s="54"/>
      <c r="CP441" s="54"/>
      <c r="CQ441" s="54"/>
      <c r="CR441" s="54"/>
      <c r="CS441" s="54"/>
      <c r="CT441" s="54"/>
      <c r="CU441" s="54"/>
      <c r="CV441" s="54"/>
      <c r="CW441" s="54"/>
      <c r="CX441" s="54"/>
      <c r="CY441" s="54"/>
      <c r="CZ441" s="54"/>
      <c r="DA441" s="54"/>
      <c r="DB441" s="54"/>
      <c r="DC441" s="54"/>
      <c r="DD441" s="54"/>
      <c r="DE441" s="54"/>
      <c r="DF441" s="54"/>
      <c r="DG441" s="54"/>
      <c r="DH441" s="54"/>
      <c r="DI441" s="54"/>
      <c r="DJ441" s="54"/>
      <c r="DK441" s="54"/>
      <c r="DL441" s="54"/>
      <c r="DM441" s="54"/>
      <c r="DN441" s="54"/>
      <c r="DO441" s="54"/>
      <c r="DP441" s="54"/>
      <c r="DQ441" s="54"/>
      <c r="DR441" s="54"/>
      <c r="DS441" s="54"/>
      <c r="DT441" s="54"/>
      <c r="DU441" s="54"/>
      <c r="DV441" s="54"/>
      <c r="DW441" s="54"/>
      <c r="DX441" s="54"/>
      <c r="DY441" s="54"/>
      <c r="DZ441" s="54"/>
      <c r="EA441" s="54"/>
      <c r="EB441" s="54"/>
      <c r="EC441" s="54"/>
      <c r="ED441" s="54"/>
      <c r="EE441" s="54"/>
      <c r="EF441" s="54"/>
      <c r="EG441" s="54"/>
      <c r="EH441" s="54"/>
      <c r="EI441" s="54"/>
      <c r="EJ441" s="54"/>
      <c r="EK441" s="54"/>
      <c r="EL441" s="54"/>
      <c r="EM441" s="54"/>
      <c r="EN441" s="54"/>
      <c r="EO441" s="54"/>
      <c r="EP441" s="54"/>
      <c r="EQ441" s="54"/>
      <c r="ER441" s="54"/>
      <c r="ES441" s="54"/>
      <c r="ET441" s="54"/>
      <c r="EU441" s="54"/>
      <c r="EV441" s="54"/>
      <c r="EW441" s="54"/>
      <c r="EX441" s="54"/>
      <c r="EY441" s="54"/>
      <c r="EZ441" s="54"/>
      <c r="FA441" s="54"/>
      <c r="FB441" s="54"/>
      <c r="FC441" s="54"/>
      <c r="FD441" s="54"/>
      <c r="FE441" s="54"/>
      <c r="FF441" s="54"/>
      <c r="FG441" s="54"/>
      <c r="FH441" s="54"/>
      <c r="FI441" s="54"/>
      <c r="FJ441" s="54"/>
      <c r="FK441" s="54"/>
      <c r="FL441" s="54"/>
      <c r="FM441" s="54"/>
      <c r="FN441" s="54"/>
      <c r="FO441" s="54"/>
      <c r="FP441" s="54"/>
      <c r="FQ441" s="54"/>
      <c r="FR441" s="54"/>
      <c r="FS441" s="54"/>
      <c r="FT441" s="54"/>
      <c r="FU441" s="54"/>
      <c r="FV441" s="54"/>
      <c r="FW441" s="54"/>
      <c r="FX441" s="54"/>
      <c r="FY441" s="54"/>
      <c r="FZ441" s="54"/>
      <c r="GA441" s="54"/>
      <c r="GB441" s="54"/>
      <c r="GC441" s="54"/>
      <c r="GD441" s="54"/>
      <c r="GE441" s="54"/>
      <c r="GF441" s="54"/>
      <c r="GG441" s="54"/>
      <c r="GH441" s="54"/>
      <c r="GI441" s="54"/>
      <c r="GJ441" s="54"/>
      <c r="GK441" s="54"/>
      <c r="GL441" s="54"/>
      <c r="GM441" s="54"/>
      <c r="GN441" s="54"/>
    </row>
    <row r="442" spans="1:196">
      <c r="A442" s="209"/>
      <c r="B442" s="209"/>
      <c r="C442" s="209"/>
      <c r="D442" s="209"/>
      <c r="E442" s="209"/>
      <c r="F442" s="209"/>
      <c r="G442" s="209"/>
      <c r="H442" s="61"/>
      <c r="I442" s="69"/>
      <c r="J442" s="69"/>
      <c r="K442" s="214"/>
      <c r="L442" s="214"/>
      <c r="M442" s="214"/>
      <c r="N442" s="54"/>
      <c r="O442" s="54"/>
      <c r="P442" s="54"/>
      <c r="Q442" s="54"/>
      <c r="R442" s="54"/>
      <c r="S442" s="54"/>
      <c r="T442" s="54"/>
      <c r="U442" s="54"/>
      <c r="V442" s="54"/>
      <c r="W442" s="54"/>
      <c r="X442" s="54"/>
      <c r="Y442" s="54"/>
      <c r="Z442" s="54"/>
      <c r="AA442" s="54"/>
      <c r="AB442" s="54"/>
      <c r="AC442" s="54"/>
      <c r="AD442" s="54"/>
      <c r="AE442" s="54"/>
      <c r="AF442" s="54"/>
      <c r="AG442" s="54"/>
      <c r="AH442" s="54"/>
      <c r="AI442" s="54"/>
      <c r="AJ442" s="54"/>
      <c r="AK442" s="54"/>
      <c r="AL442" s="54"/>
      <c r="AM442" s="54"/>
      <c r="AN442" s="54"/>
      <c r="AO442" s="54"/>
      <c r="AP442" s="54"/>
      <c r="AQ442" s="54"/>
      <c r="AR442" s="54"/>
      <c r="AS442" s="54"/>
      <c r="AT442" s="54"/>
      <c r="AU442" s="54"/>
      <c r="AV442" s="54"/>
      <c r="AW442" s="54"/>
      <c r="AX442" s="54"/>
      <c r="AY442" s="54"/>
      <c r="AZ442" s="54"/>
      <c r="BA442" s="54"/>
      <c r="BB442" s="54"/>
      <c r="BC442" s="54"/>
      <c r="BD442" s="54"/>
      <c r="BE442" s="54"/>
      <c r="BF442" s="54"/>
      <c r="BG442" s="54"/>
      <c r="BH442" s="54"/>
      <c r="BI442" s="54"/>
      <c r="BJ442" s="54"/>
      <c r="BK442" s="54"/>
      <c r="BL442" s="54"/>
      <c r="BM442" s="54"/>
      <c r="BN442" s="54"/>
      <c r="BO442" s="54"/>
      <c r="BP442" s="54"/>
      <c r="BQ442" s="54"/>
      <c r="BR442" s="54"/>
      <c r="BS442" s="54"/>
      <c r="BT442" s="54"/>
      <c r="BU442" s="54"/>
      <c r="BV442" s="54"/>
      <c r="BW442" s="54"/>
      <c r="BX442" s="54"/>
      <c r="BY442" s="54"/>
      <c r="BZ442" s="54"/>
      <c r="CA442" s="54"/>
      <c r="CB442" s="54"/>
      <c r="CC442" s="54"/>
      <c r="CD442" s="54"/>
      <c r="CE442" s="54"/>
      <c r="CF442" s="54"/>
      <c r="CG442" s="54"/>
      <c r="CH442" s="54"/>
      <c r="CI442" s="54"/>
      <c r="CJ442" s="54"/>
      <c r="CK442" s="54"/>
      <c r="CL442" s="54"/>
      <c r="CM442" s="54"/>
      <c r="CN442" s="54"/>
      <c r="CO442" s="54"/>
      <c r="CP442" s="54"/>
      <c r="CQ442" s="54"/>
      <c r="CR442" s="54"/>
      <c r="CS442" s="54"/>
      <c r="CT442" s="54"/>
      <c r="CU442" s="54"/>
      <c r="CV442" s="54"/>
      <c r="CW442" s="54"/>
      <c r="CX442" s="54"/>
      <c r="CY442" s="54"/>
      <c r="CZ442" s="54"/>
      <c r="DA442" s="54"/>
      <c r="DB442" s="54"/>
      <c r="DC442" s="54"/>
      <c r="DD442" s="54"/>
      <c r="DE442" s="54"/>
      <c r="DF442" s="54"/>
      <c r="DG442" s="54"/>
      <c r="DH442" s="54"/>
      <c r="DI442" s="54"/>
      <c r="DJ442" s="54"/>
      <c r="DK442" s="54"/>
      <c r="DL442" s="54"/>
      <c r="DM442" s="54"/>
      <c r="DN442" s="54"/>
      <c r="DO442" s="54"/>
      <c r="DP442" s="54"/>
      <c r="DQ442" s="54"/>
      <c r="DR442" s="54"/>
      <c r="DS442" s="54"/>
      <c r="DT442" s="54"/>
      <c r="DU442" s="54"/>
      <c r="DV442" s="54"/>
      <c r="DW442" s="54"/>
      <c r="DX442" s="54"/>
      <c r="DY442" s="54"/>
      <c r="DZ442" s="54"/>
      <c r="EA442" s="54"/>
      <c r="EB442" s="54"/>
      <c r="EC442" s="54"/>
      <c r="ED442" s="54"/>
      <c r="EE442" s="54"/>
      <c r="EF442" s="54"/>
      <c r="EG442" s="54"/>
      <c r="EH442" s="54"/>
      <c r="EI442" s="54"/>
      <c r="EJ442" s="54"/>
      <c r="EK442" s="54"/>
      <c r="EL442" s="54"/>
      <c r="EM442" s="54"/>
      <c r="EN442" s="54"/>
      <c r="EO442" s="54"/>
      <c r="EP442" s="54"/>
      <c r="EQ442" s="54"/>
      <c r="ER442" s="54"/>
      <c r="ES442" s="54"/>
      <c r="ET442" s="54"/>
      <c r="EU442" s="54"/>
      <c r="EV442" s="54"/>
      <c r="EW442" s="54"/>
      <c r="EX442" s="54"/>
      <c r="EY442" s="54"/>
      <c r="EZ442" s="54"/>
      <c r="FA442" s="54"/>
      <c r="FB442" s="54"/>
      <c r="FC442" s="54"/>
      <c r="FD442" s="54"/>
      <c r="FE442" s="54"/>
      <c r="FF442" s="54"/>
      <c r="FG442" s="54"/>
      <c r="FH442" s="54"/>
      <c r="FI442" s="54"/>
      <c r="FJ442" s="54"/>
      <c r="FK442" s="54"/>
      <c r="FL442" s="54"/>
      <c r="FM442" s="54"/>
      <c r="FN442" s="54"/>
      <c r="FO442" s="54"/>
      <c r="FP442" s="54"/>
      <c r="FQ442" s="54"/>
      <c r="FR442" s="54"/>
      <c r="FS442" s="54"/>
      <c r="FT442" s="54"/>
      <c r="FU442" s="54"/>
      <c r="FV442" s="54"/>
      <c r="FW442" s="54"/>
      <c r="FX442" s="54"/>
      <c r="FY442" s="54"/>
      <c r="FZ442" s="54"/>
      <c r="GA442" s="54"/>
      <c r="GB442" s="54"/>
      <c r="GC442" s="54"/>
      <c r="GD442" s="54"/>
      <c r="GE442" s="54"/>
      <c r="GF442" s="54"/>
      <c r="GG442" s="54"/>
      <c r="GH442" s="54"/>
      <c r="GI442" s="54"/>
      <c r="GJ442" s="54"/>
      <c r="GK442" s="54"/>
      <c r="GL442" s="54"/>
      <c r="GM442" s="54"/>
      <c r="GN442" s="54"/>
    </row>
    <row r="443" spans="1:196">
      <c r="A443" s="209"/>
      <c r="B443" s="209"/>
      <c r="C443" s="209"/>
      <c r="D443" s="209"/>
      <c r="E443" s="209"/>
      <c r="F443" s="209"/>
      <c r="G443" s="209"/>
      <c r="H443" s="61"/>
      <c r="I443" s="69"/>
      <c r="J443" s="69"/>
      <c r="K443" s="214"/>
      <c r="L443" s="214"/>
      <c r="M443" s="214"/>
      <c r="N443" s="54"/>
      <c r="O443" s="54"/>
      <c r="P443" s="54"/>
      <c r="Q443" s="54"/>
      <c r="R443" s="54"/>
      <c r="S443" s="54"/>
      <c r="T443" s="54"/>
      <c r="U443" s="54"/>
      <c r="V443" s="54"/>
      <c r="W443" s="54"/>
      <c r="X443" s="54"/>
      <c r="Y443" s="54"/>
      <c r="Z443" s="54"/>
      <c r="AA443" s="54"/>
      <c r="AB443" s="54"/>
      <c r="AC443" s="54"/>
      <c r="AD443" s="54"/>
      <c r="AE443" s="54"/>
      <c r="AF443" s="54"/>
      <c r="AG443" s="54"/>
      <c r="AH443" s="54"/>
      <c r="AI443" s="54"/>
      <c r="AJ443" s="54"/>
      <c r="AK443" s="54"/>
      <c r="AL443" s="54"/>
      <c r="AM443" s="54"/>
      <c r="AN443" s="54"/>
      <c r="AO443" s="54"/>
      <c r="AP443" s="54"/>
      <c r="AQ443" s="54"/>
      <c r="AR443" s="54"/>
      <c r="AS443" s="54"/>
      <c r="AT443" s="54"/>
      <c r="AU443" s="54"/>
      <c r="AV443" s="54"/>
      <c r="AW443" s="54"/>
      <c r="AX443" s="54"/>
      <c r="AY443" s="54"/>
      <c r="AZ443" s="54"/>
      <c r="BA443" s="54"/>
      <c r="BB443" s="54"/>
      <c r="BC443" s="54"/>
      <c r="BD443" s="54"/>
      <c r="BE443" s="54"/>
      <c r="BF443" s="54"/>
      <c r="BG443" s="54"/>
      <c r="BH443" s="54"/>
      <c r="BI443" s="54"/>
      <c r="BJ443" s="54"/>
      <c r="BK443" s="54"/>
      <c r="BL443" s="54"/>
      <c r="BM443" s="54"/>
      <c r="BN443" s="54"/>
      <c r="BO443" s="54"/>
      <c r="BP443" s="54"/>
      <c r="BQ443" s="54"/>
      <c r="BR443" s="54"/>
      <c r="BS443" s="54"/>
      <c r="BT443" s="54"/>
      <c r="BU443" s="54"/>
      <c r="BV443" s="54"/>
      <c r="BW443" s="54"/>
      <c r="BX443" s="54"/>
      <c r="BY443" s="54"/>
      <c r="BZ443" s="54"/>
      <c r="CA443" s="54"/>
      <c r="CB443" s="54"/>
      <c r="CC443" s="54"/>
      <c r="CD443" s="54"/>
      <c r="CE443" s="54"/>
      <c r="CF443" s="54"/>
      <c r="CG443" s="54"/>
      <c r="CH443" s="54"/>
      <c r="CI443" s="54"/>
      <c r="CJ443" s="54"/>
      <c r="CK443" s="54"/>
      <c r="CL443" s="54"/>
      <c r="CM443" s="54"/>
      <c r="CN443" s="54"/>
      <c r="CO443" s="54"/>
      <c r="CP443" s="54"/>
      <c r="CQ443" s="54"/>
      <c r="CR443" s="54"/>
      <c r="CS443" s="54"/>
      <c r="CT443" s="54"/>
      <c r="CU443" s="54"/>
      <c r="CV443" s="54"/>
      <c r="CW443" s="54"/>
      <c r="CX443" s="54"/>
      <c r="CY443" s="54"/>
      <c r="CZ443" s="54"/>
      <c r="DA443" s="54"/>
      <c r="DB443" s="54"/>
      <c r="DC443" s="54"/>
      <c r="DD443" s="54"/>
      <c r="DE443" s="54"/>
      <c r="DF443" s="54"/>
      <c r="DG443" s="54"/>
      <c r="DH443" s="54"/>
      <c r="DI443" s="54"/>
      <c r="DJ443" s="54"/>
      <c r="DK443" s="54"/>
      <c r="DL443" s="54"/>
      <c r="DM443" s="54"/>
      <c r="DN443" s="54"/>
      <c r="DO443" s="54"/>
      <c r="DP443" s="54"/>
      <c r="DQ443" s="54"/>
      <c r="DR443" s="54"/>
      <c r="DS443" s="54"/>
      <c r="DT443" s="54"/>
      <c r="DU443" s="54"/>
      <c r="DV443" s="54"/>
      <c r="DW443" s="54"/>
      <c r="DX443" s="54"/>
      <c r="DY443" s="54"/>
      <c r="DZ443" s="54"/>
      <c r="EA443" s="54"/>
      <c r="EB443" s="54"/>
      <c r="EC443" s="54"/>
      <c r="ED443" s="54"/>
      <c r="EE443" s="54"/>
      <c r="EF443" s="54"/>
      <c r="EG443" s="54"/>
      <c r="EH443" s="54"/>
      <c r="EI443" s="54"/>
      <c r="EJ443" s="54"/>
      <c r="EK443" s="54"/>
      <c r="EL443" s="54"/>
      <c r="EM443" s="54"/>
      <c r="EN443" s="54"/>
      <c r="EO443" s="54"/>
      <c r="EP443" s="54"/>
      <c r="EQ443" s="54"/>
      <c r="ER443" s="54"/>
      <c r="ES443" s="54"/>
      <c r="ET443" s="54"/>
      <c r="EU443" s="54"/>
      <c r="EV443" s="54"/>
      <c r="EW443" s="54"/>
      <c r="EX443" s="54"/>
      <c r="EY443" s="54"/>
      <c r="EZ443" s="54"/>
      <c r="FA443" s="54"/>
      <c r="FB443" s="54"/>
      <c r="FC443" s="54"/>
      <c r="FD443" s="54"/>
      <c r="FE443" s="54"/>
      <c r="FF443" s="54"/>
      <c r="FG443" s="54"/>
      <c r="FH443" s="54"/>
      <c r="FI443" s="54"/>
      <c r="FJ443" s="54"/>
      <c r="FK443" s="54"/>
      <c r="FL443" s="54"/>
      <c r="FM443" s="54"/>
      <c r="FN443" s="54"/>
      <c r="FO443" s="54"/>
      <c r="FP443" s="54"/>
      <c r="FQ443" s="54"/>
      <c r="FR443" s="54"/>
      <c r="FS443" s="54"/>
      <c r="FT443" s="54"/>
      <c r="FU443" s="54"/>
      <c r="FV443" s="54"/>
      <c r="FW443" s="54"/>
      <c r="FX443" s="54"/>
      <c r="FY443" s="54"/>
      <c r="FZ443" s="54"/>
      <c r="GA443" s="54"/>
      <c r="GB443" s="54"/>
      <c r="GC443" s="54"/>
      <c r="GD443" s="54"/>
      <c r="GE443" s="54"/>
      <c r="GF443" s="54"/>
      <c r="GG443" s="54"/>
      <c r="GH443" s="54"/>
      <c r="GI443" s="54"/>
      <c r="GJ443" s="54"/>
      <c r="GK443" s="54"/>
      <c r="GL443" s="54"/>
      <c r="GM443" s="54"/>
      <c r="GN443" s="54"/>
    </row>
    <row r="444" spans="1:196">
      <c r="A444" s="209"/>
      <c r="B444" s="209"/>
      <c r="C444" s="209"/>
      <c r="D444" s="209"/>
      <c r="E444" s="209"/>
      <c r="F444" s="209"/>
      <c r="G444" s="209"/>
      <c r="H444" s="61"/>
      <c r="I444" s="69"/>
      <c r="J444" s="69"/>
      <c r="K444" s="214"/>
      <c r="L444" s="214"/>
      <c r="M444" s="214"/>
      <c r="N444" s="54"/>
      <c r="O444" s="54"/>
      <c r="P444" s="54"/>
      <c r="Q444" s="54"/>
      <c r="R444" s="54"/>
      <c r="S444" s="54"/>
      <c r="T444" s="54"/>
      <c r="U444" s="54"/>
      <c r="V444" s="54"/>
      <c r="W444" s="54"/>
      <c r="X444" s="54"/>
      <c r="Y444" s="54"/>
      <c r="Z444" s="54"/>
      <c r="AA444" s="54"/>
      <c r="AB444" s="54"/>
      <c r="AC444" s="54"/>
      <c r="AD444" s="54"/>
      <c r="AE444" s="54"/>
      <c r="AF444" s="54"/>
      <c r="AG444" s="54"/>
      <c r="AH444" s="54"/>
      <c r="AI444" s="54"/>
      <c r="AJ444" s="54"/>
      <c r="AK444" s="54"/>
      <c r="AL444" s="54"/>
      <c r="AM444" s="54"/>
      <c r="AN444" s="54"/>
      <c r="AO444" s="54"/>
      <c r="AP444" s="54"/>
      <c r="AQ444" s="54"/>
      <c r="AR444" s="54"/>
      <c r="AS444" s="54"/>
      <c r="AT444" s="54"/>
      <c r="AU444" s="54"/>
      <c r="AV444" s="54"/>
      <c r="AW444" s="54"/>
      <c r="AX444" s="54"/>
      <c r="AY444" s="54"/>
      <c r="AZ444" s="54"/>
      <c r="BA444" s="54"/>
      <c r="BB444" s="54"/>
      <c r="BC444" s="54"/>
      <c r="BD444" s="54"/>
      <c r="BE444" s="54"/>
      <c r="BF444" s="54"/>
      <c r="BG444" s="54"/>
      <c r="BH444" s="54"/>
      <c r="BI444" s="54"/>
      <c r="BJ444" s="54"/>
      <c r="BK444" s="54"/>
      <c r="BL444" s="54"/>
      <c r="BM444" s="54"/>
      <c r="BN444" s="54"/>
      <c r="BO444" s="54"/>
      <c r="BP444" s="54"/>
      <c r="BQ444" s="54"/>
      <c r="BR444" s="54"/>
      <c r="BS444" s="54"/>
      <c r="BT444" s="54"/>
      <c r="BU444" s="54"/>
      <c r="BV444" s="54"/>
      <c r="BW444" s="54"/>
      <c r="BX444" s="54"/>
      <c r="BY444" s="54"/>
      <c r="BZ444" s="54"/>
      <c r="CA444" s="54"/>
      <c r="CB444" s="54"/>
      <c r="CC444" s="54"/>
      <c r="CD444" s="54"/>
      <c r="CE444" s="54"/>
      <c r="CF444" s="54"/>
      <c r="CG444" s="54"/>
      <c r="CH444" s="54"/>
      <c r="CI444" s="54"/>
      <c r="CJ444" s="54"/>
      <c r="CK444" s="54"/>
      <c r="CL444" s="54"/>
      <c r="CM444" s="54"/>
      <c r="CN444" s="54"/>
      <c r="CO444" s="54"/>
      <c r="CP444" s="54"/>
      <c r="CQ444" s="54"/>
      <c r="CR444" s="54"/>
      <c r="CS444" s="54"/>
      <c r="CT444" s="54"/>
      <c r="CU444" s="54"/>
      <c r="CV444" s="54"/>
      <c r="CW444" s="54"/>
      <c r="CX444" s="54"/>
      <c r="CY444" s="54"/>
      <c r="CZ444" s="54"/>
      <c r="DA444" s="54"/>
      <c r="DB444" s="54"/>
      <c r="DC444" s="54"/>
      <c r="DD444" s="54"/>
      <c r="DE444" s="54"/>
      <c r="DF444" s="54"/>
      <c r="DG444" s="54"/>
      <c r="DH444" s="54"/>
      <c r="DI444" s="54"/>
      <c r="DJ444" s="54"/>
      <c r="DK444" s="54"/>
      <c r="DL444" s="54"/>
      <c r="DM444" s="54"/>
      <c r="DN444" s="54"/>
      <c r="DO444" s="54"/>
      <c r="DP444" s="54"/>
      <c r="DQ444" s="54"/>
      <c r="DR444" s="54"/>
      <c r="DS444" s="54"/>
      <c r="DT444" s="54"/>
      <c r="DU444" s="54"/>
      <c r="DV444" s="54"/>
      <c r="DW444" s="54"/>
      <c r="DX444" s="54"/>
      <c r="DY444" s="54"/>
      <c r="DZ444" s="54"/>
      <c r="EA444" s="54"/>
      <c r="EB444" s="54"/>
      <c r="EC444" s="54"/>
      <c r="ED444" s="54"/>
      <c r="EE444" s="54"/>
      <c r="EF444" s="54"/>
      <c r="EG444" s="54"/>
      <c r="EH444" s="54"/>
      <c r="EI444" s="54"/>
      <c r="EJ444" s="54"/>
      <c r="EK444" s="54"/>
      <c r="EL444" s="54"/>
      <c r="EM444" s="54"/>
      <c r="EN444" s="54"/>
      <c r="EO444" s="54"/>
      <c r="EP444" s="54"/>
      <c r="EQ444" s="54"/>
      <c r="ER444" s="54"/>
      <c r="ES444" s="54"/>
      <c r="ET444" s="54"/>
      <c r="EU444" s="54"/>
      <c r="EV444" s="54"/>
      <c r="EW444" s="54"/>
      <c r="EX444" s="54"/>
      <c r="EY444" s="54"/>
      <c r="EZ444" s="54"/>
      <c r="FA444" s="54"/>
      <c r="FB444" s="54"/>
      <c r="FC444" s="54"/>
      <c r="FD444" s="54"/>
      <c r="FE444" s="54"/>
      <c r="FF444" s="54"/>
      <c r="FG444" s="54"/>
      <c r="FH444" s="54"/>
      <c r="FI444" s="54"/>
      <c r="FJ444" s="54"/>
      <c r="FK444" s="54"/>
      <c r="FL444" s="54"/>
      <c r="FM444" s="54"/>
      <c r="FN444" s="54"/>
      <c r="FO444" s="54"/>
      <c r="FP444" s="54"/>
      <c r="FQ444" s="54"/>
      <c r="FR444" s="54"/>
      <c r="FS444" s="54"/>
      <c r="FT444" s="54"/>
      <c r="FU444" s="54"/>
      <c r="FV444" s="54"/>
      <c r="FW444" s="54"/>
      <c r="FX444" s="54"/>
      <c r="FY444" s="54"/>
      <c r="FZ444" s="54"/>
      <c r="GA444" s="54"/>
      <c r="GB444" s="54"/>
      <c r="GC444" s="54"/>
      <c r="GD444" s="54"/>
      <c r="GE444" s="54"/>
      <c r="GF444" s="54"/>
      <c r="GG444" s="54"/>
      <c r="GH444" s="54"/>
      <c r="GI444" s="54"/>
      <c r="GJ444" s="54"/>
      <c r="GK444" s="54"/>
      <c r="GL444" s="54"/>
      <c r="GM444" s="54"/>
      <c r="GN444" s="54"/>
    </row>
    <row r="445" spans="1:196">
      <c r="A445" s="209"/>
      <c r="B445" s="209"/>
      <c r="C445" s="209"/>
      <c r="D445" s="209"/>
      <c r="E445" s="209"/>
      <c r="F445" s="209"/>
      <c r="G445" s="209"/>
      <c r="H445" s="61"/>
      <c r="I445" s="69"/>
      <c r="J445" s="69"/>
      <c r="K445" s="214"/>
      <c r="L445" s="214"/>
      <c r="M445" s="214"/>
      <c r="N445" s="54"/>
      <c r="O445" s="54"/>
      <c r="P445" s="54"/>
      <c r="Q445" s="54"/>
      <c r="R445" s="54"/>
      <c r="S445" s="54"/>
      <c r="T445" s="54"/>
      <c r="U445" s="54"/>
      <c r="V445" s="54"/>
      <c r="W445" s="54"/>
      <c r="X445" s="54"/>
      <c r="Y445" s="54"/>
      <c r="Z445" s="54"/>
      <c r="AA445" s="54"/>
      <c r="AB445" s="54"/>
      <c r="AC445" s="54"/>
      <c r="AD445" s="54"/>
      <c r="AE445" s="54"/>
      <c r="AF445" s="54"/>
      <c r="AG445" s="54"/>
      <c r="AH445" s="54"/>
      <c r="AI445" s="54"/>
      <c r="AJ445" s="54"/>
      <c r="AK445" s="54"/>
      <c r="AL445" s="54"/>
      <c r="AM445" s="54"/>
      <c r="AN445" s="54"/>
      <c r="AO445" s="54"/>
      <c r="AP445" s="54"/>
      <c r="AQ445" s="54"/>
      <c r="AR445" s="54"/>
      <c r="AS445" s="54"/>
      <c r="AT445" s="54"/>
      <c r="AU445" s="54"/>
      <c r="AV445" s="54"/>
      <c r="AW445" s="54"/>
      <c r="AX445" s="54"/>
      <c r="AY445" s="54"/>
      <c r="AZ445" s="54"/>
      <c r="BA445" s="54"/>
      <c r="BB445" s="54"/>
      <c r="BC445" s="54"/>
      <c r="BD445" s="54"/>
      <c r="BE445" s="54"/>
      <c r="BF445" s="54"/>
      <c r="BG445" s="54"/>
      <c r="BH445" s="54"/>
      <c r="BI445" s="54"/>
      <c r="BJ445" s="54"/>
      <c r="BK445" s="54"/>
      <c r="BL445" s="54"/>
      <c r="BM445" s="54"/>
      <c r="BN445" s="54"/>
      <c r="BO445" s="54"/>
      <c r="BP445" s="54"/>
      <c r="BQ445" s="54"/>
      <c r="BR445" s="54"/>
      <c r="BS445" s="54"/>
      <c r="BT445" s="54"/>
      <c r="BU445" s="54"/>
      <c r="BV445" s="54"/>
      <c r="BW445" s="54"/>
      <c r="BX445" s="54"/>
      <c r="BY445" s="54"/>
      <c r="BZ445" s="54"/>
      <c r="CA445" s="54"/>
      <c r="CB445" s="54"/>
      <c r="CC445" s="54"/>
      <c r="CD445" s="54"/>
      <c r="CE445" s="54"/>
      <c r="CF445" s="54"/>
      <c r="CG445" s="54"/>
      <c r="CH445" s="54"/>
      <c r="CI445" s="54"/>
      <c r="CJ445" s="54"/>
      <c r="CK445" s="54"/>
      <c r="CL445" s="54"/>
      <c r="CM445" s="54"/>
      <c r="CN445" s="54"/>
      <c r="CO445" s="54"/>
      <c r="CP445" s="54"/>
      <c r="CQ445" s="54"/>
      <c r="CR445" s="54"/>
      <c r="CS445" s="54"/>
      <c r="CT445" s="54"/>
      <c r="CU445" s="54"/>
      <c r="CV445" s="54"/>
      <c r="CW445" s="54"/>
      <c r="CX445" s="54"/>
      <c r="CY445" s="54"/>
      <c r="CZ445" s="54"/>
      <c r="DA445" s="54"/>
      <c r="DB445" s="54"/>
      <c r="DC445" s="54"/>
      <c r="DD445" s="54"/>
      <c r="DE445" s="54"/>
      <c r="DF445" s="54"/>
      <c r="DG445" s="54"/>
      <c r="DH445" s="54"/>
      <c r="DI445" s="54"/>
      <c r="DJ445" s="54"/>
      <c r="DK445" s="54"/>
      <c r="DL445" s="54"/>
      <c r="DM445" s="54"/>
      <c r="DN445" s="54"/>
      <c r="DO445" s="54"/>
      <c r="DP445" s="54"/>
      <c r="DQ445" s="54"/>
      <c r="DR445" s="54"/>
      <c r="DS445" s="54"/>
      <c r="DT445" s="54"/>
      <c r="DU445" s="54"/>
      <c r="DV445" s="54"/>
      <c r="DW445" s="54"/>
      <c r="DX445" s="54"/>
      <c r="DY445" s="54"/>
      <c r="DZ445" s="54"/>
      <c r="EA445" s="54"/>
      <c r="EB445" s="54"/>
      <c r="EC445" s="54"/>
      <c r="ED445" s="54"/>
      <c r="EE445" s="54"/>
      <c r="EF445" s="54"/>
      <c r="EG445" s="54"/>
      <c r="EH445" s="54"/>
      <c r="EI445" s="54"/>
      <c r="EJ445" s="54"/>
      <c r="EK445" s="54"/>
      <c r="EL445" s="54"/>
      <c r="EM445" s="54"/>
      <c r="EN445" s="54"/>
      <c r="EO445" s="54"/>
      <c r="EP445" s="54"/>
      <c r="EQ445" s="54"/>
      <c r="ER445" s="54"/>
      <c r="ES445" s="54"/>
      <c r="ET445" s="54"/>
      <c r="EU445" s="54"/>
      <c r="EV445" s="54"/>
      <c r="EW445" s="54"/>
      <c r="EX445" s="54"/>
      <c r="EY445" s="54"/>
      <c r="EZ445" s="54"/>
      <c r="FA445" s="54"/>
      <c r="FB445" s="54"/>
      <c r="FC445" s="54"/>
      <c r="FD445" s="54"/>
      <c r="FE445" s="54"/>
      <c r="FF445" s="54"/>
      <c r="FG445" s="54"/>
      <c r="FH445" s="54"/>
      <c r="FI445" s="54"/>
      <c r="FJ445" s="54"/>
      <c r="FK445" s="54"/>
      <c r="FL445" s="54"/>
      <c r="FM445" s="54"/>
      <c r="FN445" s="54"/>
      <c r="FO445" s="54"/>
      <c r="FP445" s="54"/>
      <c r="FQ445" s="54"/>
      <c r="FR445" s="54"/>
      <c r="FS445" s="54"/>
      <c r="FT445" s="54"/>
      <c r="FU445" s="54"/>
      <c r="FV445" s="54"/>
      <c r="FW445" s="54"/>
      <c r="FX445" s="54"/>
      <c r="FY445" s="54"/>
      <c r="FZ445" s="54"/>
      <c r="GA445" s="54"/>
      <c r="GB445" s="54"/>
      <c r="GC445" s="54"/>
      <c r="GD445" s="54"/>
      <c r="GE445" s="54"/>
      <c r="GF445" s="54"/>
      <c r="GG445" s="54"/>
      <c r="GH445" s="54"/>
      <c r="GI445" s="54"/>
      <c r="GJ445" s="54"/>
      <c r="GK445" s="54"/>
      <c r="GL445" s="54"/>
      <c r="GM445" s="54"/>
      <c r="GN445" s="54"/>
    </row>
    <row r="446" spans="1:196">
      <c r="A446" s="209"/>
      <c r="B446" s="209"/>
      <c r="C446" s="209"/>
      <c r="D446" s="209"/>
      <c r="E446" s="209"/>
      <c r="F446" s="209"/>
      <c r="G446" s="209"/>
      <c r="H446" s="61"/>
      <c r="I446" s="69"/>
      <c r="J446" s="69"/>
      <c r="K446" s="214"/>
      <c r="L446" s="214"/>
      <c r="M446" s="214"/>
      <c r="N446" s="54"/>
      <c r="O446" s="54"/>
      <c r="P446" s="54"/>
      <c r="Q446" s="54"/>
      <c r="R446" s="54"/>
      <c r="S446" s="54"/>
      <c r="T446" s="54"/>
      <c r="U446" s="54"/>
      <c r="V446" s="54"/>
      <c r="W446" s="54"/>
      <c r="X446" s="54"/>
      <c r="Y446" s="54"/>
      <c r="Z446" s="54"/>
      <c r="AA446" s="54"/>
      <c r="AB446" s="54"/>
      <c r="AC446" s="54"/>
      <c r="AD446" s="54"/>
      <c r="AE446" s="54"/>
      <c r="AF446" s="54"/>
      <c r="AG446" s="54"/>
      <c r="AH446" s="54"/>
      <c r="AI446" s="54"/>
      <c r="AJ446" s="54"/>
      <c r="AK446" s="54"/>
      <c r="AL446" s="54"/>
      <c r="AM446" s="54"/>
      <c r="AN446" s="54"/>
      <c r="AO446" s="54"/>
      <c r="AP446" s="54"/>
      <c r="AQ446" s="54"/>
      <c r="AR446" s="54"/>
      <c r="AS446" s="54"/>
      <c r="AT446" s="54"/>
      <c r="AU446" s="54"/>
      <c r="AV446" s="54"/>
      <c r="AW446" s="54"/>
      <c r="AX446" s="54"/>
      <c r="AY446" s="54"/>
      <c r="AZ446" s="54"/>
      <c r="BA446" s="54"/>
      <c r="BB446" s="54"/>
      <c r="BC446" s="54"/>
      <c r="BD446" s="54"/>
      <c r="BE446" s="54"/>
      <c r="BF446" s="54"/>
      <c r="BG446" s="54"/>
      <c r="BH446" s="54"/>
      <c r="BI446" s="54"/>
      <c r="BJ446" s="54"/>
      <c r="BK446" s="54"/>
      <c r="BL446" s="54"/>
      <c r="BM446" s="54"/>
      <c r="BN446" s="54"/>
      <c r="BO446" s="54"/>
      <c r="BP446" s="54"/>
      <c r="BQ446" s="54"/>
      <c r="BR446" s="54"/>
      <c r="BS446" s="54"/>
      <c r="BT446" s="54"/>
      <c r="BU446" s="54"/>
      <c r="BV446" s="54"/>
      <c r="BW446" s="54"/>
      <c r="BX446" s="54"/>
      <c r="BY446" s="54"/>
      <c r="BZ446" s="54"/>
      <c r="CA446" s="54"/>
      <c r="CB446" s="54"/>
      <c r="CC446" s="54"/>
      <c r="CD446" s="54"/>
      <c r="CE446" s="54"/>
      <c r="CF446" s="54"/>
      <c r="CG446" s="54"/>
      <c r="CH446" s="54"/>
      <c r="CI446" s="54"/>
      <c r="CJ446" s="54"/>
      <c r="CK446" s="54"/>
      <c r="CL446" s="54"/>
      <c r="CM446" s="54"/>
      <c r="CN446" s="54"/>
      <c r="CO446" s="54"/>
      <c r="CP446" s="54"/>
      <c r="CQ446" s="54"/>
      <c r="CR446" s="54"/>
      <c r="CS446" s="54"/>
      <c r="CT446" s="54"/>
      <c r="CU446" s="54"/>
      <c r="CV446" s="54"/>
      <c r="CW446" s="54"/>
      <c r="CX446" s="54"/>
      <c r="CY446" s="54"/>
      <c r="CZ446" s="54"/>
      <c r="DA446" s="54"/>
      <c r="DB446" s="54"/>
      <c r="DC446" s="54"/>
      <c r="DD446" s="54"/>
      <c r="DE446" s="54"/>
      <c r="DF446" s="54"/>
      <c r="DG446" s="54"/>
      <c r="DH446" s="54"/>
      <c r="DI446" s="54"/>
      <c r="DJ446" s="54"/>
      <c r="DK446" s="54"/>
      <c r="DL446" s="54"/>
      <c r="DM446" s="54"/>
      <c r="DN446" s="54"/>
      <c r="DO446" s="54"/>
      <c r="DP446" s="54"/>
      <c r="DQ446" s="54"/>
      <c r="DR446" s="54"/>
      <c r="DS446" s="54"/>
      <c r="DT446" s="54"/>
      <c r="DU446" s="54"/>
      <c r="DV446" s="54"/>
      <c r="DW446" s="54"/>
      <c r="DX446" s="54"/>
      <c r="DY446" s="54"/>
      <c r="DZ446" s="54"/>
      <c r="EA446" s="54"/>
      <c r="EB446" s="54"/>
      <c r="EC446" s="54"/>
      <c r="ED446" s="54"/>
      <c r="EE446" s="54"/>
      <c r="EF446" s="54"/>
      <c r="EG446" s="54"/>
      <c r="EH446" s="54"/>
      <c r="EI446" s="54"/>
      <c r="EJ446" s="54"/>
      <c r="EK446" s="54"/>
      <c r="EL446" s="54"/>
      <c r="EM446" s="54"/>
      <c r="EN446" s="54"/>
      <c r="EO446" s="54"/>
      <c r="EP446" s="54"/>
      <c r="EQ446" s="54"/>
      <c r="ER446" s="54"/>
      <c r="ES446" s="54"/>
      <c r="ET446" s="54"/>
      <c r="EU446" s="54"/>
      <c r="EV446" s="54"/>
      <c r="EW446" s="54"/>
      <c r="EX446" s="54"/>
      <c r="EY446" s="54"/>
      <c r="EZ446" s="54"/>
      <c r="FA446" s="54"/>
      <c r="FB446" s="54"/>
      <c r="FC446" s="54"/>
      <c r="FD446" s="54"/>
      <c r="FE446" s="54"/>
      <c r="FF446" s="54"/>
      <c r="FG446" s="54"/>
      <c r="FH446" s="54"/>
      <c r="FI446" s="54"/>
      <c r="FJ446" s="54"/>
      <c r="FK446" s="54"/>
      <c r="FL446" s="54"/>
      <c r="FM446" s="54"/>
      <c r="FN446" s="54"/>
      <c r="FO446" s="54"/>
      <c r="FP446" s="54"/>
      <c r="FQ446" s="54"/>
      <c r="FR446" s="54"/>
      <c r="FS446" s="54"/>
      <c r="FT446" s="54"/>
      <c r="FU446" s="54"/>
      <c r="FV446" s="54"/>
      <c r="FW446" s="54"/>
      <c r="FX446" s="54"/>
      <c r="FY446" s="54"/>
      <c r="FZ446" s="54"/>
      <c r="GA446" s="54"/>
      <c r="GB446" s="54"/>
      <c r="GC446" s="54"/>
      <c r="GD446" s="54"/>
      <c r="GE446" s="54"/>
      <c r="GF446" s="54"/>
      <c r="GG446" s="54"/>
      <c r="GH446" s="54"/>
      <c r="GI446" s="54"/>
      <c r="GJ446" s="54"/>
      <c r="GK446" s="54"/>
      <c r="GL446" s="54"/>
      <c r="GM446" s="54"/>
      <c r="GN446" s="54"/>
    </row>
    <row r="447" spans="1:196">
      <c r="A447" s="209"/>
      <c r="B447" s="209"/>
      <c r="C447" s="209"/>
      <c r="D447" s="209"/>
      <c r="E447" s="209"/>
      <c r="F447" s="209"/>
      <c r="G447" s="209"/>
      <c r="H447" s="61"/>
      <c r="I447" s="69"/>
      <c r="J447" s="69"/>
      <c r="K447" s="214"/>
      <c r="L447" s="214"/>
      <c r="M447" s="214"/>
      <c r="N447" s="54"/>
      <c r="O447" s="54"/>
      <c r="P447" s="54"/>
      <c r="Q447" s="54"/>
      <c r="R447" s="54"/>
      <c r="S447" s="54"/>
      <c r="T447" s="54"/>
      <c r="U447" s="54"/>
      <c r="V447" s="54"/>
      <c r="W447" s="54"/>
      <c r="X447" s="54"/>
      <c r="Y447" s="54"/>
      <c r="Z447" s="54"/>
      <c r="AA447" s="54"/>
      <c r="AB447" s="54"/>
      <c r="AC447" s="54"/>
      <c r="AD447" s="54"/>
      <c r="AE447" s="54"/>
      <c r="AF447" s="54"/>
      <c r="AG447" s="54"/>
      <c r="AH447" s="54"/>
      <c r="AI447" s="54"/>
      <c r="AJ447" s="54"/>
      <c r="AK447" s="54"/>
      <c r="AL447" s="54"/>
      <c r="AM447" s="54"/>
      <c r="AN447" s="54"/>
      <c r="AO447" s="54"/>
      <c r="AP447" s="54"/>
      <c r="AQ447" s="54"/>
      <c r="AR447" s="54"/>
      <c r="AS447" s="54"/>
      <c r="AT447" s="54"/>
      <c r="AU447" s="54"/>
      <c r="AV447" s="54"/>
      <c r="AW447" s="54"/>
      <c r="AX447" s="54"/>
      <c r="AY447" s="54"/>
      <c r="AZ447" s="54"/>
      <c r="BA447" s="54"/>
      <c r="BB447" s="54"/>
      <c r="BC447" s="54"/>
      <c r="BD447" s="54"/>
      <c r="BE447" s="54"/>
      <c r="BF447" s="54"/>
      <c r="BG447" s="54"/>
      <c r="BH447" s="54"/>
      <c r="BI447" s="54"/>
      <c r="BJ447" s="54"/>
      <c r="BK447" s="54"/>
      <c r="BL447" s="54"/>
      <c r="BM447" s="54"/>
      <c r="BN447" s="54"/>
      <c r="BO447" s="54"/>
      <c r="BP447" s="54"/>
      <c r="BQ447" s="54"/>
      <c r="BR447" s="54"/>
      <c r="BS447" s="54"/>
      <c r="BT447" s="54"/>
      <c r="BU447" s="54"/>
      <c r="BV447" s="54"/>
      <c r="BW447" s="54"/>
      <c r="BX447" s="54"/>
      <c r="BY447" s="54"/>
      <c r="BZ447" s="54"/>
      <c r="CA447" s="54"/>
      <c r="CB447" s="54"/>
      <c r="CC447" s="54"/>
      <c r="CD447" s="54"/>
      <c r="CE447" s="54"/>
      <c r="CF447" s="54"/>
      <c r="CG447" s="54"/>
      <c r="CH447" s="54"/>
      <c r="CI447" s="54"/>
      <c r="CJ447" s="54"/>
      <c r="CK447" s="54"/>
      <c r="CL447" s="54"/>
      <c r="CM447" s="54"/>
      <c r="CN447" s="54"/>
      <c r="CO447" s="54"/>
      <c r="CP447" s="54"/>
      <c r="CQ447" s="54"/>
      <c r="CR447" s="54"/>
      <c r="CS447" s="54"/>
      <c r="CT447" s="54"/>
      <c r="CU447" s="54"/>
      <c r="CV447" s="54"/>
      <c r="CW447" s="54"/>
      <c r="CX447" s="54"/>
      <c r="CY447" s="54"/>
      <c r="CZ447" s="54"/>
      <c r="DA447" s="54"/>
      <c r="DB447" s="54"/>
      <c r="DC447" s="54"/>
      <c r="DD447" s="54"/>
      <c r="DE447" s="54"/>
      <c r="DF447" s="54"/>
      <c r="DG447" s="54"/>
      <c r="DH447" s="54"/>
      <c r="DI447" s="54"/>
      <c r="DJ447" s="54"/>
      <c r="DK447" s="54"/>
      <c r="DL447" s="54"/>
      <c r="DM447" s="54"/>
      <c r="DN447" s="54"/>
      <c r="DO447" s="54"/>
      <c r="DP447" s="54"/>
      <c r="DQ447" s="54"/>
      <c r="DR447" s="54"/>
      <c r="DS447" s="54"/>
      <c r="DT447" s="54"/>
      <c r="DU447" s="54"/>
      <c r="DV447" s="54"/>
      <c r="DW447" s="54"/>
      <c r="DX447" s="54"/>
      <c r="DY447" s="54"/>
      <c r="DZ447" s="54"/>
      <c r="EA447" s="54"/>
      <c r="EB447" s="54"/>
      <c r="EC447" s="54"/>
      <c r="ED447" s="54"/>
      <c r="EE447" s="54"/>
      <c r="EF447" s="54"/>
      <c r="EG447" s="54"/>
      <c r="EH447" s="54"/>
      <c r="EI447" s="54"/>
      <c r="EJ447" s="54"/>
      <c r="EK447" s="54"/>
      <c r="EL447" s="54"/>
      <c r="EM447" s="54"/>
      <c r="EN447" s="54"/>
      <c r="EO447" s="54"/>
      <c r="EP447" s="54"/>
      <c r="EQ447" s="54"/>
      <c r="ER447" s="54"/>
      <c r="ES447" s="54"/>
      <c r="ET447" s="54"/>
      <c r="EU447" s="54"/>
      <c r="EV447" s="54"/>
      <c r="EW447" s="54"/>
      <c r="EX447" s="54"/>
      <c r="EY447" s="54"/>
      <c r="EZ447" s="54"/>
      <c r="FA447" s="54"/>
      <c r="FB447" s="54"/>
      <c r="FC447" s="54"/>
      <c r="FD447" s="54"/>
      <c r="FE447" s="54"/>
      <c r="FF447" s="54"/>
      <c r="FG447" s="54"/>
      <c r="FH447" s="54"/>
      <c r="FI447" s="54"/>
      <c r="FJ447" s="54"/>
      <c r="FK447" s="54"/>
      <c r="FL447" s="54"/>
      <c r="FM447" s="54"/>
      <c r="FN447" s="54"/>
      <c r="FO447" s="54"/>
      <c r="FP447" s="54"/>
      <c r="FQ447" s="54"/>
      <c r="FR447" s="54"/>
      <c r="FS447" s="54"/>
      <c r="FT447" s="54"/>
      <c r="FU447" s="54"/>
      <c r="FV447" s="54"/>
      <c r="FW447" s="54"/>
      <c r="FX447" s="54"/>
      <c r="FY447" s="54"/>
      <c r="FZ447" s="54"/>
      <c r="GA447" s="54"/>
      <c r="GB447" s="54"/>
      <c r="GC447" s="54"/>
      <c r="GD447" s="54"/>
      <c r="GE447" s="54"/>
      <c r="GF447" s="54"/>
      <c r="GG447" s="54"/>
      <c r="GH447" s="54"/>
      <c r="GI447" s="54"/>
      <c r="GJ447" s="54"/>
      <c r="GK447" s="54"/>
      <c r="GL447" s="54"/>
      <c r="GM447" s="54"/>
      <c r="GN447" s="54"/>
    </row>
    <row r="448" spans="1:196">
      <c r="A448" s="209"/>
      <c r="B448" s="209"/>
      <c r="C448" s="209"/>
      <c r="D448" s="209"/>
      <c r="E448" s="209"/>
      <c r="F448" s="209"/>
      <c r="G448" s="209"/>
      <c r="H448" s="61"/>
      <c r="I448" s="69"/>
      <c r="J448" s="69"/>
      <c r="K448" s="214"/>
      <c r="L448" s="214"/>
      <c r="M448" s="214"/>
      <c r="N448" s="54"/>
      <c r="O448" s="54"/>
      <c r="P448" s="54"/>
      <c r="Q448" s="54"/>
      <c r="R448" s="54"/>
      <c r="S448" s="54"/>
      <c r="T448" s="54"/>
      <c r="U448" s="54"/>
      <c r="V448" s="54"/>
      <c r="W448" s="54"/>
      <c r="X448" s="54"/>
      <c r="Y448" s="54"/>
      <c r="Z448" s="54"/>
      <c r="AA448" s="54"/>
      <c r="AB448" s="54"/>
      <c r="AC448" s="54"/>
      <c r="AD448" s="54"/>
      <c r="AE448" s="54"/>
      <c r="AF448" s="54"/>
      <c r="AG448" s="54"/>
      <c r="AH448" s="54"/>
      <c r="AI448" s="54"/>
      <c r="AJ448" s="54"/>
      <c r="AK448" s="54"/>
      <c r="AL448" s="54"/>
      <c r="AM448" s="54"/>
      <c r="AN448" s="54"/>
      <c r="AO448" s="54"/>
      <c r="AP448" s="54"/>
      <c r="AQ448" s="54"/>
      <c r="AR448" s="54"/>
      <c r="AS448" s="54"/>
      <c r="AT448" s="54"/>
      <c r="AU448" s="54"/>
      <c r="AV448" s="54"/>
      <c r="AW448" s="54"/>
      <c r="AX448" s="54"/>
      <c r="AY448" s="54"/>
      <c r="AZ448" s="54"/>
      <c r="BA448" s="54"/>
      <c r="BB448" s="54"/>
      <c r="BC448" s="54"/>
      <c r="BD448" s="54"/>
      <c r="BE448" s="54"/>
      <c r="BF448" s="54"/>
      <c r="BG448" s="54"/>
      <c r="BH448" s="54"/>
      <c r="BI448" s="54"/>
      <c r="BJ448" s="54"/>
      <c r="BK448" s="54"/>
      <c r="BL448" s="54"/>
      <c r="BM448" s="54"/>
      <c r="BN448" s="54"/>
      <c r="BO448" s="54"/>
      <c r="BP448" s="54"/>
      <c r="BQ448" s="54"/>
      <c r="BR448" s="54"/>
      <c r="BS448" s="54"/>
      <c r="BT448" s="54"/>
      <c r="BU448" s="54"/>
      <c r="BV448" s="54"/>
      <c r="BW448" s="54"/>
      <c r="BX448" s="54"/>
      <c r="BY448" s="54"/>
      <c r="BZ448" s="54"/>
      <c r="CA448" s="54"/>
      <c r="CB448" s="54"/>
      <c r="CC448" s="54"/>
      <c r="CD448" s="54"/>
      <c r="CE448" s="54"/>
      <c r="CF448" s="54"/>
      <c r="CG448" s="54"/>
      <c r="CH448" s="54"/>
      <c r="CI448" s="54"/>
      <c r="CJ448" s="54"/>
      <c r="CK448" s="54"/>
      <c r="CL448" s="54"/>
      <c r="CM448" s="54"/>
      <c r="CN448" s="54"/>
      <c r="CO448" s="54"/>
      <c r="CP448" s="54"/>
      <c r="CQ448" s="54"/>
      <c r="CR448" s="54"/>
      <c r="CS448" s="54"/>
      <c r="CT448" s="54"/>
      <c r="CU448" s="54"/>
      <c r="CV448" s="54"/>
      <c r="CW448" s="54"/>
      <c r="CX448" s="54"/>
      <c r="CY448" s="54"/>
      <c r="CZ448" s="54"/>
      <c r="DA448" s="54"/>
      <c r="DB448" s="54"/>
      <c r="DC448" s="54"/>
      <c r="DD448" s="54"/>
      <c r="DE448" s="54"/>
      <c r="DF448" s="54"/>
      <c r="DG448" s="54"/>
      <c r="DH448" s="54"/>
      <c r="DI448" s="54"/>
      <c r="DJ448" s="54"/>
      <c r="DK448" s="54"/>
      <c r="DL448" s="54"/>
      <c r="DM448" s="54"/>
      <c r="DN448" s="54"/>
      <c r="DO448" s="54"/>
      <c r="DP448" s="54"/>
      <c r="DQ448" s="54"/>
      <c r="DR448" s="54"/>
      <c r="DS448" s="54"/>
      <c r="DT448" s="54"/>
      <c r="DU448" s="54"/>
      <c r="DV448" s="54"/>
      <c r="DW448" s="54"/>
      <c r="DX448" s="54"/>
      <c r="DY448" s="54"/>
      <c r="DZ448" s="54"/>
      <c r="EA448" s="54"/>
      <c r="EB448" s="54"/>
      <c r="EC448" s="54"/>
      <c r="ED448" s="54"/>
      <c r="EE448" s="54"/>
      <c r="EF448" s="54"/>
      <c r="EG448" s="54"/>
      <c r="EH448" s="54"/>
      <c r="EI448" s="54"/>
      <c r="EJ448" s="54"/>
      <c r="EK448" s="54"/>
      <c r="EL448" s="54"/>
      <c r="EM448" s="54"/>
      <c r="EN448" s="54"/>
      <c r="EO448" s="54"/>
      <c r="EP448" s="54"/>
      <c r="EQ448" s="54"/>
      <c r="ER448" s="54"/>
      <c r="ES448" s="54"/>
      <c r="ET448" s="54"/>
      <c r="EU448" s="54"/>
      <c r="EV448" s="54"/>
      <c r="EW448" s="54"/>
      <c r="EX448" s="54"/>
      <c r="EY448" s="54"/>
      <c r="EZ448" s="54"/>
      <c r="FA448" s="54"/>
      <c r="FB448" s="54"/>
      <c r="FC448" s="54"/>
      <c r="FD448" s="54"/>
      <c r="FE448" s="54"/>
      <c r="FF448" s="54"/>
      <c r="FG448" s="54"/>
      <c r="FH448" s="54"/>
      <c r="FI448" s="54"/>
      <c r="FJ448" s="54"/>
      <c r="FK448" s="54"/>
      <c r="FL448" s="54"/>
      <c r="FM448" s="54"/>
      <c r="FN448" s="54"/>
      <c r="FO448" s="54"/>
      <c r="FP448" s="54"/>
      <c r="FQ448" s="54"/>
      <c r="FR448" s="54"/>
      <c r="FS448" s="54"/>
      <c r="FT448" s="54"/>
      <c r="FU448" s="54"/>
      <c r="FV448" s="54"/>
      <c r="FW448" s="54"/>
      <c r="FX448" s="54"/>
      <c r="FY448" s="54"/>
      <c r="FZ448" s="54"/>
      <c r="GA448" s="54"/>
      <c r="GB448" s="54"/>
      <c r="GC448" s="54"/>
      <c r="GD448" s="54"/>
      <c r="GE448" s="54"/>
      <c r="GF448" s="54"/>
      <c r="GG448" s="54"/>
      <c r="GH448" s="54"/>
      <c r="GI448" s="54"/>
      <c r="GJ448" s="54"/>
      <c r="GK448" s="54"/>
      <c r="GL448" s="54"/>
      <c r="GM448" s="54"/>
      <c r="GN448" s="54"/>
    </row>
    <row r="449" spans="1:196">
      <c r="A449" s="209"/>
      <c r="B449" s="209"/>
      <c r="C449" s="209"/>
      <c r="D449" s="209"/>
      <c r="E449" s="209"/>
      <c r="F449" s="209"/>
      <c r="G449" s="209"/>
      <c r="H449" s="61"/>
      <c r="I449" s="69"/>
      <c r="J449" s="69"/>
      <c r="K449" s="214"/>
      <c r="L449" s="214"/>
      <c r="M449" s="214"/>
      <c r="N449" s="54"/>
      <c r="O449" s="54"/>
      <c r="P449" s="54"/>
      <c r="Q449" s="54"/>
      <c r="R449" s="54"/>
      <c r="S449" s="54"/>
      <c r="T449" s="54"/>
      <c r="U449" s="54"/>
      <c r="V449" s="54"/>
      <c r="W449" s="54"/>
      <c r="X449" s="54"/>
      <c r="Y449" s="54"/>
      <c r="Z449" s="54"/>
      <c r="AA449" s="54"/>
      <c r="AB449" s="54"/>
      <c r="AC449" s="54"/>
      <c r="AD449" s="54"/>
      <c r="AE449" s="54"/>
      <c r="AF449" s="54"/>
      <c r="AG449" s="54"/>
      <c r="AH449" s="54"/>
      <c r="AI449" s="54"/>
      <c r="AJ449" s="54"/>
      <c r="AK449" s="54"/>
      <c r="AL449" s="54"/>
      <c r="AM449" s="54"/>
      <c r="AN449" s="54"/>
      <c r="AO449" s="54"/>
      <c r="AP449" s="54"/>
      <c r="AQ449" s="54"/>
      <c r="AR449" s="54"/>
      <c r="AS449" s="54"/>
      <c r="AT449" s="54"/>
      <c r="AU449" s="54"/>
      <c r="AV449" s="54"/>
      <c r="AW449" s="54"/>
      <c r="AX449" s="54"/>
      <c r="AY449" s="54"/>
      <c r="AZ449" s="54"/>
      <c r="BA449" s="54"/>
      <c r="BB449" s="54"/>
      <c r="BC449" s="54"/>
      <c r="BD449" s="54"/>
      <c r="BE449" s="54"/>
      <c r="BF449" s="54"/>
      <c r="BG449" s="54"/>
      <c r="BH449" s="54"/>
      <c r="BI449" s="54"/>
      <c r="BJ449" s="54"/>
      <c r="BK449" s="54"/>
      <c r="BL449" s="54"/>
      <c r="BM449" s="54"/>
      <c r="BN449" s="54"/>
      <c r="BO449" s="54"/>
      <c r="BP449" s="54"/>
      <c r="BQ449" s="54"/>
      <c r="BR449" s="54"/>
      <c r="BS449" s="54"/>
      <c r="BT449" s="54"/>
      <c r="BU449" s="54"/>
      <c r="BV449" s="54"/>
      <c r="BW449" s="54"/>
      <c r="BX449" s="54"/>
      <c r="BY449" s="54"/>
      <c r="BZ449" s="54"/>
      <c r="CA449" s="54"/>
      <c r="CB449" s="54"/>
      <c r="CC449" s="54"/>
      <c r="CD449" s="54"/>
      <c r="CE449" s="54"/>
      <c r="CF449" s="54"/>
      <c r="CG449" s="54"/>
      <c r="CH449" s="54"/>
      <c r="CI449" s="54"/>
      <c r="CJ449" s="54"/>
      <c r="CK449" s="54"/>
      <c r="CL449" s="54"/>
      <c r="CM449" s="54"/>
      <c r="CN449" s="54"/>
      <c r="CO449" s="54"/>
      <c r="CP449" s="54"/>
      <c r="CQ449" s="54"/>
      <c r="CR449" s="54"/>
      <c r="CS449" s="54"/>
      <c r="CT449" s="54"/>
      <c r="CU449" s="54"/>
      <c r="CV449" s="54"/>
      <c r="CW449" s="54"/>
      <c r="CX449" s="54"/>
      <c r="CY449" s="54"/>
      <c r="CZ449" s="54"/>
      <c r="DA449" s="54"/>
      <c r="DB449" s="54"/>
      <c r="DC449" s="54"/>
      <c r="DD449" s="54"/>
      <c r="DE449" s="54"/>
      <c r="DF449" s="54"/>
      <c r="DG449" s="54"/>
      <c r="DH449" s="54"/>
      <c r="DI449" s="54"/>
      <c r="DJ449" s="54"/>
      <c r="DK449" s="54"/>
      <c r="DL449" s="54"/>
      <c r="DM449" s="54"/>
      <c r="DN449" s="54"/>
      <c r="DO449" s="54"/>
      <c r="DP449" s="54"/>
      <c r="DQ449" s="54"/>
      <c r="DR449" s="54"/>
      <c r="DS449" s="54"/>
      <c r="DT449" s="54"/>
      <c r="DU449" s="54"/>
      <c r="DV449" s="54"/>
      <c r="DW449" s="54"/>
      <c r="DX449" s="54"/>
      <c r="DY449" s="54"/>
      <c r="DZ449" s="54"/>
      <c r="EA449" s="54"/>
      <c r="EB449" s="54"/>
      <c r="EC449" s="54"/>
      <c r="ED449" s="54"/>
      <c r="EE449" s="54"/>
      <c r="EF449" s="54"/>
      <c r="EG449" s="54"/>
      <c r="EH449" s="54"/>
      <c r="EI449" s="54"/>
      <c r="EJ449" s="54"/>
      <c r="EK449" s="54"/>
      <c r="EL449" s="54"/>
      <c r="EM449" s="54"/>
      <c r="EN449" s="54"/>
      <c r="EO449" s="54"/>
      <c r="EP449" s="54"/>
      <c r="EQ449" s="54"/>
      <c r="ER449" s="54"/>
      <c r="ES449" s="54"/>
      <c r="ET449" s="54"/>
      <c r="EU449" s="54"/>
      <c r="EV449" s="54"/>
      <c r="EW449" s="54"/>
      <c r="EX449" s="54"/>
      <c r="EY449" s="54"/>
      <c r="EZ449" s="54"/>
      <c r="FA449" s="54"/>
      <c r="FB449" s="54"/>
      <c r="FC449" s="54"/>
      <c r="FD449" s="54"/>
      <c r="FE449" s="54"/>
      <c r="FF449" s="54"/>
      <c r="FG449" s="54"/>
      <c r="FH449" s="54"/>
      <c r="FI449" s="54"/>
      <c r="FJ449" s="54"/>
      <c r="FK449" s="54"/>
      <c r="FL449" s="54"/>
      <c r="FM449" s="54"/>
      <c r="FN449" s="54"/>
      <c r="FO449" s="54"/>
      <c r="FP449" s="54"/>
      <c r="FQ449" s="54"/>
      <c r="FR449" s="54"/>
      <c r="FS449" s="54"/>
      <c r="FT449" s="54"/>
      <c r="FU449" s="54"/>
      <c r="FV449" s="54"/>
      <c r="FW449" s="54"/>
      <c r="FX449" s="54"/>
      <c r="FY449" s="54"/>
      <c r="FZ449" s="54"/>
      <c r="GA449" s="54"/>
      <c r="GB449" s="54"/>
      <c r="GC449" s="54"/>
      <c r="GD449" s="54"/>
      <c r="GE449" s="54"/>
      <c r="GF449" s="54"/>
      <c r="GG449" s="54"/>
      <c r="GH449" s="54"/>
      <c r="GI449" s="54"/>
      <c r="GJ449" s="54"/>
      <c r="GK449" s="54"/>
      <c r="GL449" s="54"/>
      <c r="GM449" s="54"/>
      <c r="GN449" s="54"/>
    </row>
    <row r="450" spans="1:196">
      <c r="A450" s="209"/>
      <c r="B450" s="209"/>
      <c r="C450" s="209"/>
      <c r="D450" s="209"/>
      <c r="E450" s="209"/>
      <c r="F450" s="209"/>
      <c r="G450" s="209"/>
      <c r="H450" s="61"/>
      <c r="I450" s="69"/>
      <c r="J450" s="69"/>
      <c r="K450" s="214"/>
      <c r="L450" s="214"/>
      <c r="M450" s="214"/>
      <c r="N450" s="54"/>
      <c r="O450" s="54"/>
      <c r="P450" s="54"/>
      <c r="Q450" s="54"/>
      <c r="R450" s="54"/>
      <c r="S450" s="54"/>
      <c r="T450" s="54"/>
      <c r="U450" s="54"/>
      <c r="V450" s="54"/>
      <c r="W450" s="54"/>
      <c r="X450" s="54"/>
      <c r="Y450" s="54"/>
      <c r="Z450" s="54"/>
      <c r="AA450" s="54"/>
      <c r="AB450" s="54"/>
      <c r="AC450" s="54"/>
      <c r="AD450" s="54"/>
      <c r="AE450" s="54"/>
      <c r="AF450" s="54"/>
      <c r="AG450" s="54"/>
      <c r="AH450" s="54"/>
      <c r="AI450" s="54"/>
      <c r="AJ450" s="54"/>
      <c r="AK450" s="54"/>
      <c r="AL450" s="54"/>
      <c r="AM450" s="54"/>
      <c r="AN450" s="54"/>
      <c r="AO450" s="54"/>
      <c r="AP450" s="54"/>
      <c r="AQ450" s="54"/>
      <c r="AR450" s="54"/>
      <c r="AS450" s="54"/>
      <c r="AT450" s="54"/>
      <c r="AU450" s="54"/>
      <c r="AV450" s="54"/>
      <c r="AW450" s="54"/>
      <c r="AX450" s="54"/>
      <c r="AY450" s="54"/>
      <c r="AZ450" s="54"/>
      <c r="BA450" s="54"/>
      <c r="BB450" s="54"/>
      <c r="BC450" s="54"/>
      <c r="BD450" s="54"/>
      <c r="BE450" s="54"/>
      <c r="BF450" s="54"/>
      <c r="BG450" s="54"/>
      <c r="BH450" s="54"/>
      <c r="BI450" s="54"/>
      <c r="BJ450" s="54"/>
      <c r="BK450" s="54"/>
      <c r="BL450" s="54"/>
      <c r="BM450" s="54"/>
      <c r="BN450" s="54"/>
      <c r="BO450" s="54"/>
      <c r="BP450" s="54"/>
      <c r="BQ450" s="54"/>
      <c r="BR450" s="54"/>
      <c r="BS450" s="54"/>
      <c r="BT450" s="54"/>
      <c r="BU450" s="54"/>
      <c r="BV450" s="54"/>
      <c r="BW450" s="54"/>
      <c r="BX450" s="54"/>
      <c r="BY450" s="54"/>
      <c r="BZ450" s="54"/>
      <c r="CA450" s="54"/>
      <c r="CB450" s="54"/>
      <c r="CC450" s="54"/>
      <c r="CD450" s="54"/>
      <c r="CE450" s="54"/>
      <c r="CF450" s="54"/>
      <c r="CG450" s="54"/>
      <c r="CH450" s="54"/>
      <c r="CI450" s="54"/>
      <c r="CJ450" s="54"/>
      <c r="CK450" s="54"/>
      <c r="CL450" s="54"/>
      <c r="CM450" s="54"/>
      <c r="CN450" s="54"/>
      <c r="CO450" s="54"/>
      <c r="CP450" s="54"/>
      <c r="CQ450" s="54"/>
      <c r="CR450" s="54"/>
      <c r="CS450" s="54"/>
      <c r="CT450" s="54"/>
      <c r="CU450" s="54"/>
      <c r="CV450" s="54"/>
      <c r="CW450" s="54"/>
      <c r="CX450" s="54"/>
      <c r="CY450" s="54"/>
      <c r="CZ450" s="54"/>
      <c r="DA450" s="54"/>
      <c r="DB450" s="54"/>
      <c r="DC450" s="54"/>
      <c r="DD450" s="54"/>
      <c r="DE450" s="54"/>
      <c r="DF450" s="54"/>
      <c r="DG450" s="54"/>
      <c r="DH450" s="54"/>
      <c r="DI450" s="54"/>
      <c r="DJ450" s="54"/>
      <c r="DK450" s="54"/>
      <c r="DL450" s="54"/>
      <c r="DM450" s="54"/>
      <c r="DN450" s="54"/>
      <c r="DO450" s="54"/>
      <c r="DP450" s="54"/>
      <c r="DQ450" s="54"/>
      <c r="DR450" s="54"/>
      <c r="DS450" s="54"/>
      <c r="DT450" s="54"/>
      <c r="DU450" s="54"/>
      <c r="DV450" s="54"/>
      <c r="DW450" s="54"/>
      <c r="DX450" s="54"/>
      <c r="DY450" s="54"/>
      <c r="DZ450" s="54"/>
      <c r="EA450" s="54"/>
      <c r="EB450" s="54"/>
      <c r="EC450" s="54"/>
      <c r="ED450" s="54"/>
      <c r="EE450" s="54"/>
      <c r="EF450" s="54"/>
      <c r="EG450" s="54"/>
      <c r="EH450" s="54"/>
      <c r="EI450" s="54"/>
      <c r="EJ450" s="54"/>
      <c r="EK450" s="54"/>
      <c r="EL450" s="54"/>
      <c r="EM450" s="54"/>
      <c r="EN450" s="54"/>
      <c r="EO450" s="54"/>
      <c r="EP450" s="54"/>
      <c r="EQ450" s="54"/>
      <c r="ER450" s="54"/>
      <c r="ES450" s="54"/>
      <c r="ET450" s="54"/>
      <c r="EU450" s="54"/>
      <c r="EV450" s="54"/>
      <c r="EW450" s="54"/>
      <c r="EX450" s="54"/>
      <c r="EY450" s="54"/>
      <c r="EZ450" s="54"/>
      <c r="FA450" s="54"/>
      <c r="FB450" s="54"/>
      <c r="FC450" s="54"/>
      <c r="FD450" s="54"/>
      <c r="FE450" s="54"/>
      <c r="FF450" s="54"/>
      <c r="FG450" s="54"/>
      <c r="FH450" s="54"/>
      <c r="FI450" s="54"/>
      <c r="FJ450" s="54"/>
      <c r="FK450" s="54"/>
      <c r="FL450" s="54"/>
      <c r="FM450" s="54"/>
      <c r="FN450" s="54"/>
      <c r="FO450" s="54"/>
      <c r="FP450" s="54"/>
      <c r="FQ450" s="54"/>
      <c r="FR450" s="54"/>
      <c r="FS450" s="54"/>
      <c r="FT450" s="54"/>
      <c r="FU450" s="54"/>
      <c r="FV450" s="54"/>
      <c r="FW450" s="54"/>
      <c r="FX450" s="54"/>
      <c r="FY450" s="54"/>
      <c r="FZ450" s="54"/>
      <c r="GA450" s="54"/>
      <c r="GB450" s="54"/>
      <c r="GC450" s="54"/>
      <c r="GD450" s="54"/>
      <c r="GE450" s="54"/>
      <c r="GF450" s="54"/>
      <c r="GG450" s="54"/>
      <c r="GH450" s="54"/>
      <c r="GI450" s="54"/>
      <c r="GJ450" s="54"/>
      <c r="GK450" s="54"/>
      <c r="GL450" s="54"/>
      <c r="GM450" s="54"/>
      <c r="GN450" s="54"/>
    </row>
    <row r="451" spans="1:196">
      <c r="A451" s="209"/>
      <c r="B451" s="209"/>
      <c r="C451" s="209"/>
      <c r="D451" s="209"/>
      <c r="E451" s="209"/>
      <c r="F451" s="209"/>
      <c r="G451" s="209"/>
      <c r="H451" s="61"/>
      <c r="I451" s="69"/>
      <c r="J451" s="69"/>
      <c r="K451" s="214"/>
      <c r="L451" s="214"/>
      <c r="M451" s="214"/>
      <c r="N451" s="54"/>
      <c r="O451" s="54"/>
      <c r="P451" s="54"/>
      <c r="Q451" s="54"/>
      <c r="R451" s="54"/>
      <c r="S451" s="54"/>
      <c r="T451" s="54"/>
      <c r="U451" s="54"/>
      <c r="V451" s="54"/>
      <c r="W451" s="54"/>
      <c r="X451" s="54"/>
      <c r="Y451" s="54"/>
      <c r="Z451" s="54"/>
      <c r="AA451" s="54"/>
      <c r="AB451" s="54"/>
      <c r="AC451" s="54"/>
      <c r="AD451" s="54"/>
      <c r="AE451" s="54"/>
      <c r="AF451" s="54"/>
      <c r="AG451" s="54"/>
      <c r="AH451" s="54"/>
      <c r="AI451" s="54"/>
      <c r="AJ451" s="54"/>
      <c r="AK451" s="54"/>
      <c r="AL451" s="54"/>
      <c r="AM451" s="54"/>
      <c r="AN451" s="54"/>
      <c r="AO451" s="54"/>
      <c r="AP451" s="54"/>
      <c r="AQ451" s="54"/>
      <c r="AR451" s="54"/>
      <c r="AS451" s="54"/>
      <c r="AT451" s="54"/>
      <c r="AU451" s="54"/>
      <c r="AV451" s="54"/>
      <c r="AW451" s="54"/>
      <c r="AX451" s="54"/>
      <c r="AY451" s="54"/>
      <c r="AZ451" s="54"/>
      <c r="BA451" s="54"/>
      <c r="BB451" s="54"/>
      <c r="BC451" s="54"/>
      <c r="BD451" s="54"/>
      <c r="BE451" s="54"/>
      <c r="BF451" s="54"/>
      <c r="BG451" s="54"/>
      <c r="BH451" s="54"/>
      <c r="BI451" s="54"/>
      <c r="BJ451" s="54"/>
      <c r="BK451" s="54"/>
      <c r="BL451" s="54"/>
      <c r="BM451" s="54"/>
      <c r="BN451" s="54"/>
      <c r="BO451" s="54"/>
      <c r="BP451" s="54"/>
      <c r="BQ451" s="54"/>
      <c r="BR451" s="54"/>
      <c r="BS451" s="54"/>
      <c r="BT451" s="54"/>
      <c r="BU451" s="54"/>
      <c r="BV451" s="54"/>
      <c r="BW451" s="54"/>
      <c r="BX451" s="54"/>
      <c r="BY451" s="54"/>
      <c r="BZ451" s="54"/>
      <c r="CA451" s="54"/>
      <c r="CB451" s="54"/>
      <c r="CC451" s="54"/>
      <c r="CD451" s="54"/>
      <c r="CE451" s="54"/>
      <c r="CF451" s="54"/>
      <c r="CG451" s="54"/>
      <c r="CH451" s="54"/>
      <c r="CI451" s="54"/>
      <c r="CJ451" s="54"/>
      <c r="CK451" s="54"/>
      <c r="CL451" s="54"/>
      <c r="CM451" s="54"/>
      <c r="CN451" s="54"/>
      <c r="CO451" s="54"/>
      <c r="CP451" s="54"/>
      <c r="CQ451" s="54"/>
      <c r="CR451" s="54"/>
      <c r="CS451" s="54"/>
      <c r="CT451" s="54"/>
      <c r="CU451" s="54"/>
      <c r="CV451" s="54"/>
      <c r="CW451" s="54"/>
      <c r="CX451" s="54"/>
      <c r="CY451" s="54"/>
      <c r="CZ451" s="54"/>
      <c r="DA451" s="54"/>
      <c r="DB451" s="54"/>
      <c r="DC451" s="54"/>
      <c r="DD451" s="54"/>
      <c r="DE451" s="54"/>
      <c r="DF451" s="54"/>
      <c r="DG451" s="54"/>
      <c r="DH451" s="54"/>
      <c r="DI451" s="54"/>
      <c r="DJ451" s="54"/>
      <c r="DK451" s="54"/>
      <c r="DL451" s="54"/>
      <c r="DM451" s="54"/>
      <c r="DN451" s="54"/>
      <c r="DO451" s="54"/>
      <c r="DP451" s="54"/>
      <c r="DQ451" s="54"/>
      <c r="DR451" s="54"/>
      <c r="DS451" s="54"/>
      <c r="DT451" s="54"/>
      <c r="DU451" s="54"/>
      <c r="DV451" s="54"/>
      <c r="DW451" s="54"/>
      <c r="DX451" s="54"/>
      <c r="DY451" s="54"/>
      <c r="DZ451" s="54"/>
      <c r="EA451" s="54"/>
      <c r="EB451" s="54"/>
      <c r="EC451" s="54"/>
      <c r="ED451" s="54"/>
      <c r="EE451" s="54"/>
      <c r="EF451" s="54"/>
      <c r="EG451" s="54"/>
      <c r="EH451" s="54"/>
      <c r="EI451" s="54"/>
      <c r="EJ451" s="54"/>
      <c r="EK451" s="54"/>
      <c r="EL451" s="54"/>
      <c r="EM451" s="54"/>
      <c r="EN451" s="54"/>
      <c r="EO451" s="54"/>
      <c r="EP451" s="54"/>
      <c r="EQ451" s="54"/>
      <c r="ER451" s="54"/>
      <c r="ES451" s="54"/>
      <c r="ET451" s="54"/>
      <c r="EU451" s="54"/>
      <c r="EV451" s="54"/>
      <c r="EW451" s="54"/>
      <c r="EX451" s="54"/>
      <c r="EY451" s="54"/>
      <c r="EZ451" s="54"/>
      <c r="FA451" s="54"/>
      <c r="FB451" s="54"/>
      <c r="FC451" s="54"/>
      <c r="FD451" s="54"/>
      <c r="FE451" s="54"/>
      <c r="FF451" s="54"/>
      <c r="FG451" s="54"/>
      <c r="FH451" s="54"/>
      <c r="FI451" s="54"/>
      <c r="FJ451" s="54"/>
      <c r="FK451" s="54"/>
      <c r="FL451" s="54"/>
      <c r="FM451" s="54"/>
      <c r="FN451" s="54"/>
      <c r="FO451" s="54"/>
      <c r="FP451" s="54"/>
      <c r="FQ451" s="54"/>
      <c r="FR451" s="54"/>
      <c r="FS451" s="54"/>
      <c r="FT451" s="54"/>
      <c r="FU451" s="54"/>
      <c r="FV451" s="54"/>
      <c r="FW451" s="54"/>
      <c r="FX451" s="54"/>
      <c r="FY451" s="54"/>
      <c r="FZ451" s="54"/>
      <c r="GA451" s="54"/>
      <c r="GB451" s="54"/>
      <c r="GC451" s="54"/>
      <c r="GD451" s="54"/>
      <c r="GE451" s="54"/>
      <c r="GF451" s="54"/>
      <c r="GG451" s="54"/>
      <c r="GH451" s="54"/>
      <c r="GI451" s="54"/>
      <c r="GJ451" s="54"/>
      <c r="GK451" s="54"/>
      <c r="GL451" s="54"/>
      <c r="GM451" s="54"/>
      <c r="GN451" s="54"/>
    </row>
    <row r="452" spans="1:196">
      <c r="A452" s="209"/>
      <c r="B452" s="209"/>
      <c r="C452" s="209"/>
      <c r="D452" s="209"/>
      <c r="E452" s="209"/>
      <c r="F452" s="209"/>
      <c r="G452" s="209"/>
      <c r="H452" s="61"/>
      <c r="I452" s="69"/>
      <c r="J452" s="69"/>
      <c r="K452" s="214"/>
      <c r="L452" s="214"/>
      <c r="M452" s="214"/>
      <c r="N452" s="54"/>
      <c r="O452" s="54"/>
      <c r="P452" s="54"/>
      <c r="Q452" s="54"/>
      <c r="R452" s="54"/>
      <c r="S452" s="54"/>
      <c r="T452" s="54"/>
      <c r="U452" s="54"/>
      <c r="V452" s="54"/>
      <c r="W452" s="54"/>
      <c r="X452" s="54"/>
      <c r="Y452" s="54"/>
      <c r="Z452" s="54"/>
      <c r="AA452" s="54"/>
      <c r="AB452" s="54"/>
      <c r="AC452" s="54"/>
      <c r="AD452" s="54"/>
      <c r="AE452" s="54"/>
      <c r="AF452" s="54"/>
      <c r="AG452" s="54"/>
      <c r="AH452" s="54"/>
      <c r="AI452" s="54"/>
      <c r="AJ452" s="54"/>
      <c r="AK452" s="54"/>
      <c r="AL452" s="54"/>
      <c r="AM452" s="54"/>
      <c r="AN452" s="54"/>
      <c r="AO452" s="54"/>
      <c r="AP452" s="54"/>
      <c r="AQ452" s="54"/>
      <c r="AR452" s="54"/>
      <c r="AS452" s="54"/>
      <c r="AT452" s="54"/>
      <c r="AU452" s="54"/>
      <c r="AV452" s="54"/>
      <c r="AW452" s="54"/>
      <c r="AX452" s="54"/>
      <c r="AY452" s="54"/>
      <c r="AZ452" s="54"/>
      <c r="BA452" s="54"/>
      <c r="BB452" s="54"/>
      <c r="BC452" s="54"/>
      <c r="BD452" s="54"/>
      <c r="BE452" s="54"/>
      <c r="BF452" s="54"/>
      <c r="BG452" s="54"/>
      <c r="BH452" s="54"/>
      <c r="BI452" s="54"/>
      <c r="BJ452" s="54"/>
      <c r="BK452" s="54"/>
      <c r="BL452" s="54"/>
      <c r="BM452" s="54"/>
      <c r="BN452" s="54"/>
      <c r="BO452" s="54"/>
      <c r="BP452" s="54"/>
      <c r="BQ452" s="54"/>
      <c r="BR452" s="54"/>
      <c r="BS452" s="54"/>
      <c r="BT452" s="54"/>
      <c r="BU452" s="54"/>
      <c r="BV452" s="54"/>
      <c r="BW452" s="54"/>
      <c r="BX452" s="54"/>
      <c r="BY452" s="54"/>
      <c r="BZ452" s="54"/>
      <c r="CA452" s="54"/>
      <c r="CB452" s="54"/>
      <c r="CC452" s="54"/>
      <c r="CD452" s="54"/>
      <c r="CE452" s="54"/>
      <c r="CF452" s="54"/>
      <c r="CG452" s="54"/>
      <c r="CH452" s="54"/>
      <c r="CI452" s="54"/>
      <c r="CJ452" s="54"/>
      <c r="CK452" s="54"/>
      <c r="CL452" s="54"/>
      <c r="CM452" s="54"/>
      <c r="CN452" s="54"/>
      <c r="CO452" s="54"/>
      <c r="CP452" s="54"/>
      <c r="CQ452" s="54"/>
      <c r="CR452" s="54"/>
      <c r="CS452" s="54"/>
      <c r="CT452" s="54"/>
      <c r="CU452" s="54"/>
      <c r="CV452" s="54"/>
      <c r="CW452" s="54"/>
      <c r="CX452" s="54"/>
      <c r="CY452" s="54"/>
      <c r="CZ452" s="54"/>
      <c r="DA452" s="54"/>
      <c r="DB452" s="54"/>
      <c r="DC452" s="54"/>
      <c r="DD452" s="54"/>
      <c r="DE452" s="54"/>
      <c r="DF452" s="54"/>
      <c r="DG452" s="54"/>
      <c r="DH452" s="54"/>
      <c r="DI452" s="54"/>
      <c r="DJ452" s="54"/>
      <c r="DK452" s="54"/>
      <c r="DL452" s="54"/>
      <c r="DM452" s="54"/>
      <c r="DN452" s="54"/>
      <c r="DO452" s="54"/>
      <c r="DP452" s="54"/>
      <c r="DQ452" s="54"/>
      <c r="DR452" s="54"/>
      <c r="DS452" s="54"/>
      <c r="DT452" s="54"/>
      <c r="DU452" s="54"/>
      <c r="DV452" s="54"/>
      <c r="DW452" s="54"/>
      <c r="DX452" s="54"/>
      <c r="DY452" s="54"/>
      <c r="DZ452" s="54"/>
      <c r="EA452" s="54"/>
      <c r="EB452" s="54"/>
      <c r="EC452" s="54"/>
      <c r="ED452" s="54"/>
      <c r="EE452" s="54"/>
      <c r="EF452" s="54"/>
      <c r="EG452" s="54"/>
      <c r="EH452" s="54"/>
      <c r="EI452" s="54"/>
      <c r="EJ452" s="54"/>
      <c r="EK452" s="54"/>
      <c r="EL452" s="54"/>
      <c r="EM452" s="54"/>
      <c r="EN452" s="54"/>
      <c r="EO452" s="54"/>
      <c r="EP452" s="54"/>
      <c r="EQ452" s="54"/>
      <c r="ER452" s="54"/>
      <c r="ES452" s="54"/>
      <c r="ET452" s="54"/>
      <c r="EU452" s="54"/>
      <c r="EV452" s="54"/>
      <c r="EW452" s="54"/>
      <c r="EX452" s="54"/>
      <c r="EY452" s="54"/>
      <c r="EZ452" s="54"/>
      <c r="FA452" s="54"/>
      <c r="FB452" s="54"/>
      <c r="FC452" s="54"/>
      <c r="FD452" s="54"/>
      <c r="FE452" s="54"/>
      <c r="FF452" s="54"/>
      <c r="FG452" s="54"/>
      <c r="FH452" s="54"/>
      <c r="FI452" s="54"/>
      <c r="FJ452" s="54"/>
      <c r="FK452" s="54"/>
      <c r="FL452" s="54"/>
      <c r="FM452" s="54"/>
      <c r="FN452" s="54"/>
      <c r="FO452" s="54"/>
      <c r="FP452" s="54"/>
      <c r="FQ452" s="54"/>
      <c r="FR452" s="54"/>
      <c r="FS452" s="54"/>
      <c r="FT452" s="54"/>
      <c r="FU452" s="54"/>
      <c r="FV452" s="54"/>
      <c r="FW452" s="54"/>
      <c r="FX452" s="54"/>
      <c r="FY452" s="54"/>
      <c r="FZ452" s="54"/>
      <c r="GA452" s="54"/>
      <c r="GB452" s="54"/>
      <c r="GC452" s="54"/>
      <c r="GD452" s="54"/>
      <c r="GE452" s="54"/>
      <c r="GF452" s="54"/>
      <c r="GG452" s="54"/>
      <c r="GH452" s="54"/>
      <c r="GI452" s="54"/>
      <c r="GJ452" s="54"/>
      <c r="GK452" s="54"/>
      <c r="GL452" s="54"/>
      <c r="GM452" s="54"/>
      <c r="GN452" s="54"/>
    </row>
    <row r="453" spans="1:196">
      <c r="A453" s="209"/>
      <c r="B453" s="209"/>
      <c r="C453" s="209"/>
      <c r="D453" s="209"/>
      <c r="E453" s="209"/>
      <c r="F453" s="209"/>
      <c r="G453" s="209"/>
      <c r="H453" s="61"/>
      <c r="I453" s="69"/>
      <c r="J453" s="69"/>
      <c r="K453" s="214"/>
      <c r="L453" s="214"/>
      <c r="M453" s="214"/>
      <c r="N453" s="54"/>
      <c r="O453" s="54"/>
      <c r="P453" s="54"/>
      <c r="Q453" s="54"/>
      <c r="R453" s="54"/>
      <c r="S453" s="54"/>
      <c r="T453" s="54"/>
      <c r="U453" s="54"/>
      <c r="V453" s="54"/>
      <c r="W453" s="54"/>
      <c r="X453" s="54"/>
      <c r="Y453" s="54"/>
      <c r="Z453" s="54"/>
      <c r="AA453" s="54"/>
      <c r="AB453" s="54"/>
      <c r="AC453" s="54"/>
      <c r="AD453" s="54"/>
      <c r="AE453" s="54"/>
      <c r="AF453" s="54"/>
      <c r="AG453" s="54"/>
      <c r="AH453" s="54"/>
      <c r="AI453" s="54"/>
      <c r="AJ453" s="54"/>
      <c r="AK453" s="54"/>
      <c r="AL453" s="54"/>
      <c r="AM453" s="54"/>
      <c r="AN453" s="54"/>
      <c r="AO453" s="54"/>
      <c r="AP453" s="54"/>
      <c r="AQ453" s="54"/>
      <c r="AR453" s="54"/>
      <c r="AS453" s="54"/>
      <c r="AT453" s="54"/>
      <c r="AU453" s="54"/>
      <c r="AV453" s="54"/>
      <c r="AW453" s="54"/>
      <c r="AX453" s="54"/>
      <c r="AY453" s="54"/>
      <c r="AZ453" s="54"/>
      <c r="BA453" s="54"/>
      <c r="BB453" s="54"/>
      <c r="BC453" s="54"/>
      <c r="BD453" s="54"/>
      <c r="BE453" s="54"/>
      <c r="BF453" s="54"/>
      <c r="BG453" s="54"/>
      <c r="BH453" s="54"/>
      <c r="BI453" s="54"/>
      <c r="BJ453" s="54"/>
      <c r="BK453" s="54"/>
      <c r="BL453" s="54"/>
      <c r="BM453" s="54"/>
      <c r="BN453" s="54"/>
      <c r="BO453" s="54"/>
      <c r="BP453" s="54"/>
      <c r="BQ453" s="54"/>
      <c r="BR453" s="54"/>
      <c r="BS453" s="54"/>
      <c r="BT453" s="54"/>
      <c r="BU453" s="54"/>
      <c r="BV453" s="54"/>
      <c r="BW453" s="54"/>
      <c r="BX453" s="54"/>
      <c r="BY453" s="54"/>
      <c r="BZ453" s="54"/>
      <c r="CA453" s="54"/>
      <c r="CB453" s="54"/>
      <c r="CC453" s="54"/>
      <c r="CD453" s="54"/>
      <c r="CE453" s="54"/>
      <c r="CF453" s="54"/>
      <c r="CG453" s="54"/>
      <c r="CH453" s="54"/>
      <c r="CI453" s="54"/>
      <c r="CJ453" s="54"/>
      <c r="CK453" s="54"/>
      <c r="CL453" s="54"/>
      <c r="CM453" s="54"/>
      <c r="CN453" s="54"/>
      <c r="CO453" s="54"/>
      <c r="CP453" s="54"/>
      <c r="CQ453" s="54"/>
      <c r="CR453" s="54"/>
      <c r="CS453" s="54"/>
      <c r="CT453" s="54"/>
      <c r="CU453" s="54"/>
      <c r="CV453" s="54"/>
      <c r="CW453" s="54"/>
      <c r="CX453" s="54"/>
      <c r="CY453" s="54"/>
      <c r="CZ453" s="54"/>
      <c r="DA453" s="54"/>
      <c r="DB453" s="54"/>
      <c r="DC453" s="54"/>
      <c r="DD453" s="54"/>
      <c r="DE453" s="54"/>
      <c r="DF453" s="54"/>
      <c r="DG453" s="54"/>
      <c r="DH453" s="54"/>
      <c r="DI453" s="54"/>
      <c r="DJ453" s="54"/>
      <c r="DK453" s="54"/>
      <c r="DL453" s="54"/>
      <c r="DM453" s="54"/>
      <c r="DN453" s="54"/>
      <c r="DO453" s="54"/>
      <c r="DP453" s="54"/>
      <c r="DQ453" s="54"/>
      <c r="DR453" s="54"/>
      <c r="DS453" s="54"/>
      <c r="DT453" s="54"/>
      <c r="DU453" s="54"/>
      <c r="DV453" s="54"/>
      <c r="DW453" s="54"/>
      <c r="DX453" s="54"/>
      <c r="DY453" s="54"/>
      <c r="DZ453" s="54"/>
      <c r="EA453" s="54"/>
      <c r="EB453" s="54"/>
      <c r="EC453" s="54"/>
      <c r="ED453" s="54"/>
      <c r="EE453" s="54"/>
      <c r="EF453" s="54"/>
      <c r="EG453" s="54"/>
      <c r="EH453" s="54"/>
      <c r="EI453" s="54"/>
      <c r="EJ453" s="54"/>
      <c r="EK453" s="54"/>
      <c r="EL453" s="54"/>
      <c r="EM453" s="54"/>
      <c r="EN453" s="54"/>
      <c r="EO453" s="54"/>
      <c r="EP453" s="54"/>
      <c r="EQ453" s="54"/>
      <c r="ER453" s="54"/>
      <c r="ES453" s="54"/>
      <c r="ET453" s="54"/>
      <c r="EU453" s="54"/>
      <c r="EV453" s="54"/>
      <c r="EW453" s="54"/>
      <c r="EX453" s="54"/>
      <c r="EY453" s="54"/>
      <c r="EZ453" s="54"/>
      <c r="FA453" s="54"/>
      <c r="FB453" s="54"/>
      <c r="FC453" s="54"/>
      <c r="FD453" s="54"/>
      <c r="FE453" s="54"/>
      <c r="FF453" s="54"/>
      <c r="FG453" s="54"/>
      <c r="FH453" s="54"/>
      <c r="FI453" s="54"/>
      <c r="FJ453" s="54"/>
      <c r="FK453" s="54"/>
      <c r="FL453" s="54"/>
      <c r="FM453" s="54"/>
      <c r="FN453" s="54"/>
      <c r="FO453" s="54"/>
      <c r="FP453" s="54"/>
      <c r="FQ453" s="54"/>
      <c r="FR453" s="54"/>
      <c r="FS453" s="54"/>
      <c r="FT453" s="54"/>
      <c r="FU453" s="54"/>
      <c r="FV453" s="54"/>
      <c r="FW453" s="54"/>
      <c r="FX453" s="54"/>
      <c r="FY453" s="54"/>
      <c r="FZ453" s="54"/>
      <c r="GA453" s="54"/>
      <c r="GB453" s="54"/>
      <c r="GC453" s="54"/>
      <c r="GD453" s="54"/>
      <c r="GE453" s="54"/>
      <c r="GF453" s="54"/>
      <c r="GG453" s="54"/>
      <c r="GH453" s="54"/>
      <c r="GI453" s="54"/>
      <c r="GJ453" s="54"/>
      <c r="GK453" s="54"/>
      <c r="GL453" s="54"/>
      <c r="GM453" s="54"/>
      <c r="GN453" s="54"/>
    </row>
    <row r="454" spans="1:196">
      <c r="A454" s="209"/>
      <c r="B454" s="209"/>
      <c r="C454" s="209"/>
      <c r="D454" s="209"/>
      <c r="E454" s="209"/>
      <c r="F454" s="209"/>
      <c r="G454" s="209"/>
      <c r="H454" s="61"/>
      <c r="I454" s="69"/>
      <c r="J454" s="69"/>
      <c r="K454" s="214"/>
      <c r="L454" s="214"/>
      <c r="M454" s="214"/>
      <c r="N454" s="54"/>
      <c r="O454" s="54"/>
      <c r="P454" s="54"/>
      <c r="Q454" s="54"/>
      <c r="R454" s="54"/>
      <c r="S454" s="54"/>
      <c r="T454" s="54"/>
      <c r="U454" s="54"/>
      <c r="V454" s="54"/>
      <c r="W454" s="54"/>
      <c r="X454" s="54"/>
      <c r="Y454" s="54"/>
      <c r="Z454" s="54"/>
      <c r="AA454" s="54"/>
      <c r="AB454" s="54"/>
      <c r="AC454" s="54"/>
      <c r="AD454" s="54"/>
      <c r="AE454" s="54"/>
      <c r="AF454" s="54"/>
      <c r="AG454" s="54"/>
      <c r="AH454" s="54"/>
      <c r="AI454" s="54"/>
      <c r="AJ454" s="54"/>
      <c r="AK454" s="54"/>
      <c r="AL454" s="54"/>
      <c r="AM454" s="54"/>
      <c r="AN454" s="54"/>
      <c r="AO454" s="54"/>
      <c r="AP454" s="54"/>
      <c r="AQ454" s="54"/>
      <c r="AR454" s="54"/>
      <c r="AS454" s="54"/>
      <c r="AT454" s="54"/>
      <c r="AU454" s="54"/>
      <c r="AV454" s="54"/>
      <c r="AW454" s="54"/>
      <c r="AX454" s="54"/>
      <c r="AY454" s="54"/>
      <c r="AZ454" s="54"/>
      <c r="BA454" s="54"/>
      <c r="BB454" s="54"/>
      <c r="BC454" s="54"/>
      <c r="BD454" s="54"/>
      <c r="BE454" s="54"/>
      <c r="BF454" s="54"/>
      <c r="BG454" s="54"/>
      <c r="BH454" s="54"/>
      <c r="BI454" s="54"/>
      <c r="BJ454" s="54"/>
      <c r="BK454" s="54"/>
      <c r="BL454" s="54"/>
      <c r="BM454" s="54"/>
      <c r="BN454" s="54"/>
      <c r="BO454" s="54"/>
      <c r="BP454" s="54"/>
      <c r="BQ454" s="54"/>
      <c r="BR454" s="54"/>
      <c r="BS454" s="54"/>
      <c r="BT454" s="54"/>
      <c r="BU454" s="54"/>
      <c r="BV454" s="54"/>
      <c r="BW454" s="54"/>
      <c r="BX454" s="54"/>
      <c r="BY454" s="54"/>
      <c r="BZ454" s="54"/>
      <c r="CA454" s="54"/>
      <c r="CB454" s="54"/>
      <c r="CC454" s="54"/>
      <c r="CD454" s="54"/>
      <c r="CE454" s="54"/>
      <c r="CF454" s="54"/>
      <c r="CG454" s="54"/>
      <c r="CH454" s="54"/>
      <c r="CI454" s="54"/>
      <c r="CJ454" s="54"/>
      <c r="CK454" s="54"/>
      <c r="CL454" s="54"/>
      <c r="CM454" s="54"/>
      <c r="CN454" s="54"/>
      <c r="CO454" s="54"/>
      <c r="CP454" s="54"/>
      <c r="CQ454" s="54"/>
      <c r="CR454" s="54"/>
      <c r="CS454" s="54"/>
      <c r="CT454" s="54"/>
      <c r="CU454" s="54"/>
      <c r="CV454" s="54"/>
      <c r="CW454" s="54"/>
      <c r="CX454" s="54"/>
      <c r="CY454" s="54"/>
      <c r="CZ454" s="54"/>
      <c r="DA454" s="54"/>
      <c r="DB454" s="54"/>
      <c r="DC454" s="54"/>
      <c r="DD454" s="54"/>
      <c r="DE454" s="54"/>
      <c r="DF454" s="54"/>
      <c r="DG454" s="54"/>
      <c r="DH454" s="54"/>
      <c r="DI454" s="54"/>
      <c r="DJ454" s="54"/>
      <c r="DK454" s="54"/>
      <c r="DL454" s="54"/>
      <c r="DM454" s="54"/>
      <c r="DN454" s="54"/>
      <c r="DO454" s="54"/>
      <c r="DP454" s="54"/>
      <c r="DQ454" s="54"/>
      <c r="DR454" s="54"/>
      <c r="DS454" s="54"/>
      <c r="DT454" s="54"/>
      <c r="DU454" s="54"/>
      <c r="DV454" s="54"/>
      <c r="DW454" s="54"/>
      <c r="DX454" s="54"/>
      <c r="DY454" s="54"/>
      <c r="DZ454" s="54"/>
      <c r="EA454" s="54"/>
      <c r="EB454" s="54"/>
      <c r="EC454" s="54"/>
      <c r="ED454" s="54"/>
      <c r="EE454" s="54"/>
      <c r="EF454" s="54"/>
      <c r="EG454" s="54"/>
      <c r="EH454" s="54"/>
      <c r="EI454" s="54"/>
      <c r="EJ454" s="54"/>
      <c r="EK454" s="54"/>
      <c r="EL454" s="54"/>
      <c r="EM454" s="54"/>
      <c r="EN454" s="54"/>
      <c r="EO454" s="54"/>
      <c r="EP454" s="54"/>
      <c r="EQ454" s="54"/>
      <c r="ER454" s="54"/>
      <c r="ES454" s="54"/>
      <c r="ET454" s="54"/>
      <c r="EU454" s="54"/>
      <c r="EV454" s="54"/>
      <c r="EW454" s="54"/>
      <c r="EX454" s="54"/>
      <c r="EY454" s="54"/>
      <c r="EZ454" s="54"/>
      <c r="FA454" s="54"/>
      <c r="FB454" s="54"/>
      <c r="FC454" s="54"/>
      <c r="FD454" s="54"/>
      <c r="FE454" s="54"/>
      <c r="FF454" s="54"/>
      <c r="FG454" s="54"/>
      <c r="FH454" s="54"/>
      <c r="FI454" s="54"/>
      <c r="FJ454" s="54"/>
      <c r="FK454" s="54"/>
      <c r="FL454" s="54"/>
      <c r="FM454" s="54"/>
      <c r="FN454" s="54"/>
      <c r="FO454" s="54"/>
      <c r="FP454" s="54"/>
      <c r="FQ454" s="54"/>
      <c r="FR454" s="54"/>
      <c r="FS454" s="54"/>
      <c r="FT454" s="54"/>
      <c r="FU454" s="54"/>
      <c r="FV454" s="54"/>
      <c r="FW454" s="54"/>
      <c r="FX454" s="54"/>
      <c r="FY454" s="54"/>
      <c r="FZ454" s="54"/>
      <c r="GA454" s="54"/>
      <c r="GB454" s="54"/>
      <c r="GC454" s="54"/>
      <c r="GD454" s="54"/>
      <c r="GE454" s="54"/>
      <c r="GF454" s="54"/>
      <c r="GG454" s="54"/>
      <c r="GH454" s="54"/>
      <c r="GI454" s="54"/>
      <c r="GJ454" s="54"/>
      <c r="GK454" s="54"/>
      <c r="GL454" s="54"/>
      <c r="GM454" s="54"/>
      <c r="GN454" s="54"/>
    </row>
    <row r="455" spans="1:196">
      <c r="A455" s="209"/>
      <c r="B455" s="209"/>
      <c r="C455" s="209"/>
      <c r="D455" s="209"/>
      <c r="E455" s="209"/>
      <c r="F455" s="209"/>
      <c r="G455" s="209"/>
      <c r="H455" s="61"/>
      <c r="I455" s="69"/>
      <c r="J455" s="69"/>
      <c r="K455" s="214"/>
      <c r="L455" s="214"/>
      <c r="M455" s="214"/>
      <c r="N455" s="54"/>
      <c r="O455" s="54"/>
      <c r="P455" s="54"/>
      <c r="Q455" s="54"/>
      <c r="R455" s="54"/>
      <c r="S455" s="54"/>
      <c r="T455" s="54"/>
      <c r="U455" s="54"/>
      <c r="V455" s="54"/>
      <c r="W455" s="54"/>
      <c r="X455" s="54"/>
      <c r="Y455" s="54"/>
      <c r="Z455" s="54"/>
      <c r="AA455" s="54"/>
      <c r="AB455" s="54"/>
      <c r="AC455" s="54"/>
      <c r="AD455" s="54"/>
      <c r="AE455" s="54"/>
      <c r="AF455" s="54"/>
      <c r="AG455" s="54"/>
      <c r="AH455" s="54"/>
      <c r="AI455" s="54"/>
      <c r="AJ455" s="54"/>
      <c r="AK455" s="54"/>
      <c r="AL455" s="54"/>
      <c r="AM455" s="54"/>
      <c r="AN455" s="54"/>
      <c r="AO455" s="54"/>
      <c r="AP455" s="54"/>
      <c r="AQ455" s="54"/>
      <c r="AR455" s="54"/>
      <c r="AS455" s="54"/>
      <c r="AT455" s="54"/>
      <c r="AU455" s="54"/>
      <c r="AV455" s="54"/>
      <c r="AW455" s="54"/>
      <c r="AX455" s="54"/>
      <c r="AY455" s="54"/>
      <c r="AZ455" s="54"/>
      <c r="BA455" s="54"/>
      <c r="BB455" s="54"/>
      <c r="BC455" s="54"/>
      <c r="BD455" s="54"/>
      <c r="BE455" s="54"/>
      <c r="BF455" s="54"/>
      <c r="BG455" s="54"/>
      <c r="BH455" s="54"/>
      <c r="BI455" s="54"/>
      <c r="BJ455" s="54"/>
      <c r="BK455" s="54"/>
      <c r="BL455" s="54"/>
      <c r="BM455" s="54"/>
      <c r="BN455" s="54"/>
      <c r="BO455" s="54"/>
      <c r="BP455" s="54"/>
      <c r="BQ455" s="54"/>
      <c r="BR455" s="54"/>
      <c r="BS455" s="54"/>
      <c r="BT455" s="54"/>
      <c r="BU455" s="54"/>
      <c r="BV455" s="54"/>
      <c r="BW455" s="54"/>
      <c r="BX455" s="54"/>
      <c r="BY455" s="54"/>
      <c r="BZ455" s="54"/>
      <c r="CA455" s="54"/>
      <c r="CB455" s="54"/>
      <c r="CC455" s="54"/>
      <c r="CD455" s="54"/>
      <c r="CE455" s="54"/>
      <c r="CF455" s="54"/>
      <c r="CG455" s="54"/>
      <c r="CH455" s="54"/>
      <c r="CI455" s="54"/>
      <c r="CJ455" s="54"/>
      <c r="CK455" s="54"/>
      <c r="CL455" s="54"/>
      <c r="CM455" s="54"/>
      <c r="CN455" s="54"/>
      <c r="CO455" s="54"/>
      <c r="CP455" s="54"/>
      <c r="CQ455" s="54"/>
      <c r="CR455" s="54"/>
      <c r="CS455" s="54"/>
      <c r="CT455" s="54"/>
      <c r="CU455" s="54"/>
      <c r="CV455" s="54"/>
      <c r="CW455" s="54"/>
      <c r="CX455" s="54"/>
      <c r="CY455" s="54"/>
      <c r="CZ455" s="54"/>
      <c r="DA455" s="54"/>
      <c r="DB455" s="54"/>
      <c r="DC455" s="54"/>
      <c r="DD455" s="54"/>
      <c r="DE455" s="54"/>
      <c r="DF455" s="54"/>
      <c r="DG455" s="54"/>
      <c r="DH455" s="54"/>
      <c r="DI455" s="54"/>
      <c r="DJ455" s="54"/>
      <c r="DK455" s="54"/>
      <c r="DL455" s="54"/>
      <c r="DM455" s="54"/>
      <c r="DN455" s="54"/>
      <c r="DO455" s="54"/>
      <c r="DP455" s="54"/>
      <c r="DQ455" s="54"/>
      <c r="DR455" s="54"/>
      <c r="DS455" s="54"/>
      <c r="DT455" s="54"/>
      <c r="DU455" s="54"/>
      <c r="DV455" s="54"/>
      <c r="DW455" s="54"/>
      <c r="DX455" s="54"/>
      <c r="DY455" s="54"/>
      <c r="DZ455" s="54"/>
      <c r="EA455" s="54"/>
      <c r="EB455" s="54"/>
      <c r="EC455" s="54"/>
      <c r="ED455" s="54"/>
      <c r="EE455" s="54"/>
      <c r="EF455" s="54"/>
      <c r="EG455" s="54"/>
      <c r="EH455" s="54"/>
      <c r="EI455" s="54"/>
      <c r="EJ455" s="54"/>
      <c r="EK455" s="54"/>
      <c r="EL455" s="54"/>
      <c r="EM455" s="54"/>
      <c r="EN455" s="54"/>
      <c r="EO455" s="54"/>
      <c r="EP455" s="54"/>
      <c r="EQ455" s="54"/>
      <c r="ER455" s="54"/>
      <c r="ES455" s="54"/>
      <c r="ET455" s="54"/>
      <c r="EU455" s="54"/>
      <c r="EV455" s="54"/>
      <c r="EW455" s="54"/>
      <c r="EX455" s="54"/>
      <c r="EY455" s="54"/>
      <c r="EZ455" s="54"/>
      <c r="FA455" s="54"/>
      <c r="FB455" s="54"/>
      <c r="FC455" s="54"/>
      <c r="FD455" s="54"/>
      <c r="FE455" s="54"/>
      <c r="FF455" s="54"/>
      <c r="FG455" s="54"/>
      <c r="FH455" s="54"/>
      <c r="FI455" s="54"/>
      <c r="FJ455" s="54"/>
      <c r="FK455" s="54"/>
      <c r="FL455" s="54"/>
      <c r="FM455" s="54"/>
      <c r="FN455" s="54"/>
      <c r="FO455" s="54"/>
      <c r="FP455" s="54"/>
      <c r="FQ455" s="54"/>
      <c r="FR455" s="54"/>
      <c r="FS455" s="54"/>
      <c r="FT455" s="54"/>
      <c r="FU455" s="54"/>
      <c r="FV455" s="54"/>
      <c r="FW455" s="54"/>
      <c r="FX455" s="54"/>
      <c r="FY455" s="54"/>
      <c r="FZ455" s="54"/>
      <c r="GA455" s="54"/>
      <c r="GB455" s="54"/>
      <c r="GC455" s="54"/>
      <c r="GD455" s="54"/>
      <c r="GE455" s="54"/>
      <c r="GF455" s="54"/>
      <c r="GG455" s="54"/>
      <c r="GH455" s="54"/>
      <c r="GI455" s="54"/>
      <c r="GJ455" s="54"/>
      <c r="GK455" s="54"/>
      <c r="GL455" s="54"/>
      <c r="GM455" s="54"/>
      <c r="GN455" s="54"/>
    </row>
    <row r="456" spans="1:196">
      <c r="A456" s="209"/>
      <c r="B456" s="209"/>
      <c r="C456" s="209"/>
      <c r="D456" s="209"/>
      <c r="E456" s="209"/>
      <c r="F456" s="209"/>
      <c r="G456" s="209"/>
      <c r="H456" s="61"/>
      <c r="I456" s="69"/>
      <c r="J456" s="69"/>
      <c r="K456" s="214"/>
      <c r="L456" s="214"/>
      <c r="M456" s="214"/>
      <c r="N456" s="54"/>
      <c r="O456" s="54"/>
      <c r="P456" s="54"/>
      <c r="Q456" s="54"/>
      <c r="R456" s="54"/>
      <c r="S456" s="54"/>
      <c r="T456" s="54"/>
      <c r="U456" s="54"/>
      <c r="V456" s="54"/>
      <c r="W456" s="54"/>
      <c r="X456" s="54"/>
      <c r="Y456" s="54"/>
      <c r="Z456" s="54"/>
      <c r="AA456" s="54"/>
      <c r="AB456" s="54"/>
      <c r="AC456" s="54"/>
      <c r="AD456" s="54"/>
      <c r="AE456" s="54"/>
      <c r="AF456" s="54"/>
      <c r="AG456" s="54"/>
      <c r="AH456" s="54"/>
      <c r="AI456" s="54"/>
      <c r="AJ456" s="54"/>
      <c r="AK456" s="54"/>
      <c r="AL456" s="54"/>
      <c r="AM456" s="54"/>
      <c r="AN456" s="54"/>
      <c r="AO456" s="54"/>
      <c r="AP456" s="54"/>
      <c r="AQ456" s="54"/>
      <c r="AR456" s="54"/>
      <c r="AS456" s="54"/>
      <c r="AT456" s="54"/>
      <c r="AU456" s="54"/>
      <c r="AV456" s="54"/>
      <c r="AW456" s="54"/>
      <c r="AX456" s="54"/>
      <c r="AY456" s="54"/>
      <c r="AZ456" s="54"/>
      <c r="BA456" s="54"/>
      <c r="BB456" s="54"/>
      <c r="BC456" s="54"/>
      <c r="BD456" s="54"/>
      <c r="BE456" s="54"/>
      <c r="BF456" s="54"/>
      <c r="BG456" s="54"/>
      <c r="BH456" s="54"/>
      <c r="BI456" s="54"/>
      <c r="BJ456" s="54"/>
      <c r="BK456" s="54"/>
      <c r="BL456" s="54"/>
      <c r="BM456" s="54"/>
      <c r="BN456" s="54"/>
      <c r="BO456" s="54"/>
      <c r="BP456" s="54"/>
      <c r="BQ456" s="54"/>
      <c r="BR456" s="54"/>
      <c r="BS456" s="54"/>
      <c r="BT456" s="54"/>
      <c r="BU456" s="54"/>
      <c r="BV456" s="54"/>
      <c r="BW456" s="54"/>
      <c r="BX456" s="54"/>
      <c r="BY456" s="54"/>
      <c r="BZ456" s="54"/>
      <c r="CA456" s="54"/>
      <c r="CB456" s="54"/>
      <c r="CC456" s="54"/>
      <c r="CD456" s="54"/>
      <c r="CE456" s="54"/>
      <c r="CF456" s="54"/>
      <c r="CG456" s="54"/>
      <c r="CH456" s="54"/>
      <c r="CI456" s="54"/>
      <c r="CJ456" s="54"/>
      <c r="CK456" s="54"/>
      <c r="CL456" s="54"/>
      <c r="CM456" s="54"/>
      <c r="CN456" s="54"/>
      <c r="CO456" s="54"/>
      <c r="CP456" s="54"/>
      <c r="CQ456" s="54"/>
      <c r="CR456" s="54"/>
      <c r="CS456" s="54"/>
      <c r="CT456" s="54"/>
      <c r="CU456" s="54"/>
      <c r="CV456" s="54"/>
      <c r="CW456" s="54"/>
      <c r="CX456" s="54"/>
      <c r="CY456" s="54"/>
      <c r="CZ456" s="54"/>
      <c r="DA456" s="54"/>
      <c r="DB456" s="54"/>
      <c r="DC456" s="54"/>
      <c r="DD456" s="54"/>
      <c r="DE456" s="54"/>
      <c r="DF456" s="54"/>
      <c r="DG456" s="54"/>
      <c r="DH456" s="54"/>
      <c r="DI456" s="54"/>
      <c r="DJ456" s="54"/>
      <c r="DK456" s="54"/>
      <c r="DL456" s="54"/>
      <c r="DM456" s="54"/>
      <c r="DN456" s="54"/>
      <c r="DO456" s="54"/>
      <c r="DP456" s="54"/>
      <c r="DQ456" s="54"/>
      <c r="DR456" s="54"/>
      <c r="DS456" s="54"/>
      <c r="DT456" s="54"/>
      <c r="DU456" s="54"/>
      <c r="DV456" s="54"/>
      <c r="DW456" s="54"/>
      <c r="DX456" s="54"/>
      <c r="DY456" s="54"/>
      <c r="DZ456" s="54"/>
      <c r="EA456" s="54"/>
      <c r="EB456" s="54"/>
      <c r="EC456" s="54"/>
      <c r="ED456" s="54"/>
      <c r="EE456" s="54"/>
      <c r="EF456" s="54"/>
      <c r="EG456" s="54"/>
      <c r="EH456" s="54"/>
      <c r="EI456" s="54"/>
      <c r="EJ456" s="54"/>
      <c r="EK456" s="54"/>
      <c r="EL456" s="54"/>
      <c r="EM456" s="54"/>
      <c r="EN456" s="54"/>
      <c r="EO456" s="54"/>
      <c r="EP456" s="54"/>
      <c r="EQ456" s="54"/>
      <c r="ER456" s="54"/>
      <c r="ES456" s="54"/>
      <c r="ET456" s="54"/>
      <c r="EU456" s="54"/>
      <c r="EV456" s="54"/>
      <c r="EW456" s="54"/>
      <c r="EX456" s="54"/>
      <c r="EY456" s="54"/>
      <c r="EZ456" s="54"/>
      <c r="FA456" s="54"/>
      <c r="FB456" s="54"/>
      <c r="FC456" s="54"/>
      <c r="FD456" s="54"/>
      <c r="FE456" s="54"/>
      <c r="FF456" s="54"/>
      <c r="FG456" s="54"/>
      <c r="FH456" s="54"/>
      <c r="FI456" s="54"/>
      <c r="FJ456" s="54"/>
      <c r="FK456" s="54"/>
      <c r="FL456" s="54"/>
      <c r="FM456" s="54"/>
      <c r="FN456" s="54"/>
      <c r="FO456" s="54"/>
      <c r="FP456" s="54"/>
      <c r="FQ456" s="54"/>
      <c r="FR456" s="54"/>
      <c r="FS456" s="54"/>
      <c r="FT456" s="54"/>
      <c r="FU456" s="54"/>
      <c r="FV456" s="54"/>
      <c r="FW456" s="54"/>
      <c r="FX456" s="54"/>
      <c r="FY456" s="54"/>
      <c r="FZ456" s="54"/>
      <c r="GA456" s="54"/>
      <c r="GB456" s="54"/>
      <c r="GC456" s="54"/>
      <c r="GD456" s="54"/>
      <c r="GE456" s="54"/>
      <c r="GF456" s="54"/>
      <c r="GG456" s="54"/>
      <c r="GH456" s="54"/>
      <c r="GI456" s="54"/>
      <c r="GJ456" s="54"/>
      <c r="GK456" s="54"/>
      <c r="GL456" s="54"/>
      <c r="GM456" s="54"/>
      <c r="GN456" s="54"/>
    </row>
    <row r="457" spans="1:196">
      <c r="A457" s="209"/>
      <c r="B457" s="209"/>
      <c r="C457" s="209"/>
      <c r="D457" s="209"/>
      <c r="E457" s="209"/>
      <c r="F457" s="209"/>
      <c r="G457" s="209"/>
      <c r="H457" s="61"/>
      <c r="I457" s="69"/>
      <c r="J457" s="69"/>
      <c r="K457" s="214"/>
      <c r="L457" s="214"/>
      <c r="M457" s="214"/>
      <c r="N457" s="54"/>
      <c r="O457" s="54"/>
      <c r="P457" s="54"/>
      <c r="Q457" s="54"/>
      <c r="R457" s="54"/>
      <c r="S457" s="54"/>
      <c r="T457" s="54"/>
      <c r="U457" s="54"/>
      <c r="V457" s="54"/>
      <c r="W457" s="54"/>
      <c r="X457" s="54"/>
      <c r="Y457" s="54"/>
      <c r="Z457" s="54"/>
      <c r="AA457" s="54"/>
      <c r="AB457" s="54"/>
      <c r="AC457" s="54"/>
      <c r="AD457" s="54"/>
      <c r="AE457" s="54"/>
      <c r="AF457" s="54"/>
      <c r="AG457" s="54"/>
      <c r="AH457" s="54"/>
      <c r="AI457" s="54"/>
      <c r="AJ457" s="54"/>
      <c r="AK457" s="54"/>
      <c r="AL457" s="54"/>
      <c r="AM457" s="54"/>
      <c r="AN457" s="54"/>
      <c r="AO457" s="54"/>
      <c r="AP457" s="54"/>
      <c r="AQ457" s="54"/>
      <c r="AR457" s="54"/>
      <c r="AS457" s="54"/>
      <c r="AT457" s="54"/>
      <c r="AU457" s="54"/>
      <c r="AV457" s="54"/>
      <c r="AW457" s="54"/>
      <c r="AX457" s="54"/>
      <c r="AY457" s="54"/>
      <c r="AZ457" s="54"/>
      <c r="BA457" s="54"/>
      <c r="BB457" s="54"/>
      <c r="BC457" s="54"/>
      <c r="BD457" s="54"/>
      <c r="BE457" s="54"/>
      <c r="BF457" s="54"/>
      <c r="BG457" s="54"/>
      <c r="BH457" s="54"/>
      <c r="BI457" s="54"/>
      <c r="BJ457" s="54"/>
      <c r="BK457" s="54"/>
      <c r="BL457" s="54"/>
      <c r="BM457" s="54"/>
      <c r="BN457" s="54"/>
      <c r="BO457" s="54"/>
      <c r="BP457" s="54"/>
      <c r="BQ457" s="54"/>
      <c r="BR457" s="54"/>
      <c r="BS457" s="54"/>
      <c r="BT457" s="54"/>
      <c r="BU457" s="54"/>
      <c r="BV457" s="54"/>
      <c r="BW457" s="54"/>
      <c r="BX457" s="54"/>
      <c r="BY457" s="54"/>
      <c r="BZ457" s="54"/>
      <c r="CA457" s="54"/>
      <c r="CB457" s="54"/>
      <c r="CC457" s="54"/>
      <c r="CD457" s="54"/>
      <c r="CE457" s="54"/>
      <c r="CF457" s="54"/>
      <c r="CG457" s="54"/>
      <c r="CH457" s="54"/>
      <c r="CI457" s="54"/>
      <c r="CJ457" s="54"/>
      <c r="CK457" s="54"/>
      <c r="CL457" s="54"/>
      <c r="CM457" s="54"/>
      <c r="CN457" s="54"/>
      <c r="CO457" s="54"/>
      <c r="CP457" s="54"/>
      <c r="CQ457" s="54"/>
      <c r="CR457" s="54"/>
      <c r="CS457" s="54"/>
      <c r="CT457" s="54"/>
      <c r="CU457" s="54"/>
      <c r="CV457" s="54"/>
      <c r="CW457" s="54"/>
      <c r="CX457" s="54"/>
      <c r="CY457" s="54"/>
      <c r="CZ457" s="54"/>
      <c r="DA457" s="54"/>
      <c r="DB457" s="54"/>
      <c r="DC457" s="54"/>
      <c r="DD457" s="54"/>
      <c r="DE457" s="54"/>
      <c r="DF457" s="54"/>
      <c r="DG457" s="54"/>
      <c r="DH457" s="54"/>
      <c r="DI457" s="54"/>
      <c r="DJ457" s="54"/>
      <c r="DK457" s="54"/>
      <c r="DL457" s="54"/>
      <c r="DM457" s="54"/>
      <c r="DN457" s="54"/>
      <c r="DO457" s="54"/>
      <c r="DP457" s="54"/>
      <c r="DQ457" s="54"/>
      <c r="DR457" s="54"/>
      <c r="DS457" s="54"/>
      <c r="DT457" s="54"/>
      <c r="DU457" s="54"/>
      <c r="DV457" s="54"/>
      <c r="DW457" s="54"/>
      <c r="DX457" s="54"/>
      <c r="DY457" s="54"/>
      <c r="DZ457" s="54"/>
      <c r="EA457" s="54"/>
      <c r="EB457" s="54"/>
      <c r="EC457" s="54"/>
      <c r="ED457" s="54"/>
      <c r="EE457" s="54"/>
      <c r="EF457" s="54"/>
      <c r="EG457" s="54"/>
      <c r="EH457" s="54"/>
      <c r="EI457" s="54"/>
      <c r="EJ457" s="54"/>
      <c r="EK457" s="54"/>
      <c r="EL457" s="54"/>
      <c r="EM457" s="54"/>
      <c r="EN457" s="54"/>
      <c r="EO457" s="54"/>
      <c r="EP457" s="54"/>
      <c r="EQ457" s="54"/>
      <c r="ER457" s="54"/>
      <c r="ES457" s="54"/>
      <c r="ET457" s="54"/>
      <c r="EU457" s="54"/>
      <c r="EV457" s="54"/>
      <c r="EW457" s="54"/>
      <c r="EX457" s="54"/>
      <c r="EY457" s="54"/>
      <c r="EZ457" s="54"/>
      <c r="FA457" s="54"/>
      <c r="FB457" s="54"/>
      <c r="FC457" s="54"/>
      <c r="FD457" s="54"/>
      <c r="FE457" s="54"/>
      <c r="FF457" s="54"/>
      <c r="FG457" s="54"/>
      <c r="FH457" s="54"/>
      <c r="FI457" s="54"/>
      <c r="FJ457" s="54"/>
      <c r="FK457" s="54"/>
      <c r="FL457" s="54"/>
      <c r="FM457" s="54"/>
      <c r="FN457" s="54"/>
      <c r="FO457" s="54"/>
      <c r="FP457" s="54"/>
      <c r="FQ457" s="54"/>
      <c r="FR457" s="54"/>
      <c r="FS457" s="54"/>
      <c r="FT457" s="54"/>
      <c r="FU457" s="54"/>
      <c r="FV457" s="54"/>
      <c r="FW457" s="54"/>
      <c r="FX457" s="54"/>
      <c r="FY457" s="54"/>
      <c r="FZ457" s="54"/>
      <c r="GA457" s="54"/>
      <c r="GB457" s="54"/>
      <c r="GC457" s="54"/>
      <c r="GD457" s="54"/>
      <c r="GE457" s="54"/>
      <c r="GF457" s="54"/>
      <c r="GG457" s="54"/>
      <c r="GH457" s="54"/>
      <c r="GI457" s="54"/>
      <c r="GJ457" s="54"/>
      <c r="GK457" s="54"/>
      <c r="GL457" s="54"/>
      <c r="GM457" s="54"/>
      <c r="GN457" s="54"/>
    </row>
    <row r="458" spans="1:196">
      <c r="A458" s="209"/>
      <c r="B458" s="209"/>
      <c r="C458" s="209"/>
      <c r="D458" s="209"/>
      <c r="E458" s="209"/>
      <c r="F458" s="209"/>
      <c r="G458" s="209"/>
      <c r="H458" s="61"/>
      <c r="I458" s="69"/>
      <c r="J458" s="69"/>
      <c r="K458" s="214"/>
      <c r="L458" s="214"/>
      <c r="M458" s="214"/>
      <c r="N458" s="54"/>
      <c r="O458" s="54"/>
      <c r="P458" s="54"/>
      <c r="Q458" s="54"/>
      <c r="R458" s="54"/>
      <c r="S458" s="54"/>
      <c r="T458" s="54"/>
      <c r="U458" s="54"/>
      <c r="V458" s="54"/>
      <c r="W458" s="54"/>
      <c r="X458" s="54"/>
      <c r="Y458" s="54"/>
      <c r="Z458" s="54"/>
      <c r="AA458" s="54"/>
      <c r="AB458" s="54"/>
      <c r="AC458" s="54"/>
      <c r="AD458" s="54"/>
      <c r="AE458" s="54"/>
      <c r="AF458" s="54"/>
      <c r="AG458" s="54"/>
      <c r="AH458" s="54"/>
      <c r="AI458" s="54"/>
      <c r="AJ458" s="54"/>
      <c r="AK458" s="54"/>
      <c r="AL458" s="54"/>
      <c r="AM458" s="54"/>
      <c r="AN458" s="54"/>
      <c r="AO458" s="54"/>
      <c r="AP458" s="54"/>
      <c r="AQ458" s="54"/>
      <c r="AR458" s="54"/>
      <c r="AS458" s="54"/>
      <c r="AT458" s="54"/>
      <c r="AU458" s="54"/>
      <c r="AV458" s="54"/>
      <c r="AW458" s="54"/>
      <c r="AX458" s="54"/>
      <c r="AY458" s="54"/>
      <c r="AZ458" s="54"/>
      <c r="BA458" s="54"/>
      <c r="BB458" s="54"/>
      <c r="BC458" s="54"/>
      <c r="BD458" s="54"/>
      <c r="BE458" s="54"/>
      <c r="BF458" s="54"/>
      <c r="BG458" s="54"/>
      <c r="BH458" s="54"/>
      <c r="BI458" s="54"/>
      <c r="BJ458" s="54"/>
      <c r="BK458" s="54"/>
      <c r="BL458" s="54"/>
      <c r="BM458" s="54"/>
      <c r="BN458" s="54"/>
      <c r="BO458" s="54"/>
      <c r="BP458" s="54"/>
      <c r="BQ458" s="54"/>
      <c r="BR458" s="54"/>
      <c r="BS458" s="54"/>
      <c r="BT458" s="54"/>
      <c r="BU458" s="54"/>
      <c r="BV458" s="54"/>
      <c r="BW458" s="54"/>
      <c r="BX458" s="54"/>
      <c r="BY458" s="54"/>
      <c r="BZ458" s="54"/>
      <c r="CA458" s="54"/>
      <c r="CB458" s="54"/>
      <c r="CC458" s="54"/>
      <c r="CD458" s="54"/>
      <c r="CE458" s="54"/>
      <c r="CF458" s="54"/>
      <c r="CG458" s="54"/>
      <c r="CH458" s="54"/>
      <c r="CI458" s="54"/>
      <c r="CJ458" s="54"/>
      <c r="CK458" s="54"/>
      <c r="CL458" s="54"/>
      <c r="CM458" s="54"/>
      <c r="CN458" s="54"/>
      <c r="CO458" s="54"/>
      <c r="CP458" s="54"/>
      <c r="CQ458" s="54"/>
      <c r="CR458" s="54"/>
      <c r="CS458" s="54"/>
      <c r="CT458" s="54"/>
      <c r="CU458" s="54"/>
      <c r="CV458" s="54"/>
      <c r="CW458" s="54"/>
      <c r="CX458" s="54"/>
      <c r="CY458" s="54"/>
      <c r="CZ458" s="54"/>
      <c r="DA458" s="54"/>
      <c r="DB458" s="54"/>
      <c r="DC458" s="54"/>
      <c r="DD458" s="54"/>
      <c r="DE458" s="54"/>
      <c r="DF458" s="54"/>
      <c r="DG458" s="54"/>
      <c r="DH458" s="54"/>
      <c r="DI458" s="54"/>
      <c r="DJ458" s="54"/>
      <c r="DK458" s="54"/>
      <c r="DL458" s="54"/>
      <c r="DM458" s="54"/>
      <c r="DN458" s="54"/>
      <c r="DO458" s="54"/>
      <c r="DP458" s="54"/>
      <c r="DQ458" s="54"/>
      <c r="DR458" s="54"/>
      <c r="DS458" s="54"/>
      <c r="DT458" s="54"/>
      <c r="DU458" s="54"/>
      <c r="DV458" s="54"/>
      <c r="DW458" s="54"/>
      <c r="DX458" s="54"/>
      <c r="DY458" s="54"/>
      <c r="DZ458" s="54"/>
      <c r="EA458" s="54"/>
      <c r="EB458" s="54"/>
      <c r="EC458" s="54"/>
      <c r="ED458" s="54"/>
      <c r="EE458" s="54"/>
      <c r="EF458" s="54"/>
      <c r="EG458" s="54"/>
      <c r="EH458" s="54"/>
      <c r="EI458" s="54"/>
      <c r="EJ458" s="54"/>
      <c r="EK458" s="54"/>
      <c r="EL458" s="54"/>
      <c r="EM458" s="54"/>
      <c r="EN458" s="54"/>
      <c r="EO458" s="54"/>
      <c r="EP458" s="54"/>
      <c r="EQ458" s="54"/>
      <c r="ER458" s="54"/>
      <c r="ES458" s="54"/>
      <c r="ET458" s="54"/>
      <c r="EU458" s="54"/>
      <c r="EV458" s="54"/>
      <c r="EW458" s="54"/>
      <c r="EX458" s="54"/>
      <c r="EY458" s="54"/>
      <c r="EZ458" s="54"/>
      <c r="FA458" s="54"/>
      <c r="FB458" s="54"/>
      <c r="FC458" s="54"/>
      <c r="FD458" s="54"/>
      <c r="FE458" s="54"/>
      <c r="FF458" s="54"/>
      <c r="FG458" s="54"/>
      <c r="FH458" s="54"/>
      <c r="FI458" s="54"/>
      <c r="FJ458" s="54"/>
      <c r="FK458" s="54"/>
      <c r="FL458" s="54"/>
      <c r="FM458" s="54"/>
      <c r="FN458" s="54"/>
      <c r="FO458" s="54"/>
      <c r="FP458" s="54"/>
      <c r="FQ458" s="54"/>
      <c r="FR458" s="54"/>
      <c r="FS458" s="54"/>
      <c r="FT458" s="54"/>
      <c r="FU458" s="54"/>
      <c r="FV458" s="54"/>
      <c r="FW458" s="54"/>
      <c r="FX458" s="54"/>
      <c r="FY458" s="54"/>
      <c r="FZ458" s="54"/>
      <c r="GA458" s="54"/>
      <c r="GB458" s="54"/>
      <c r="GC458" s="54"/>
      <c r="GD458" s="54"/>
      <c r="GE458" s="54"/>
      <c r="GF458" s="54"/>
      <c r="GG458" s="54"/>
      <c r="GH458" s="54"/>
      <c r="GI458" s="54"/>
      <c r="GJ458" s="54"/>
      <c r="GK458" s="54"/>
      <c r="GL458" s="54"/>
      <c r="GM458" s="54"/>
      <c r="GN458" s="54"/>
    </row>
    <row r="459" spans="1:196">
      <c r="A459" s="209"/>
      <c r="B459" s="209"/>
      <c r="C459" s="209"/>
      <c r="D459" s="209"/>
      <c r="E459" s="209"/>
      <c r="F459" s="209"/>
      <c r="G459" s="209"/>
      <c r="H459" s="61"/>
      <c r="I459" s="69"/>
      <c r="J459" s="69"/>
      <c r="K459" s="214"/>
      <c r="L459" s="214"/>
      <c r="M459" s="214"/>
      <c r="N459" s="54"/>
      <c r="O459" s="54"/>
      <c r="P459" s="54"/>
      <c r="Q459" s="54"/>
      <c r="R459" s="54"/>
      <c r="S459" s="54"/>
      <c r="T459" s="54"/>
      <c r="U459" s="54"/>
      <c r="V459" s="54"/>
      <c r="W459" s="54"/>
      <c r="X459" s="54"/>
      <c r="Y459" s="54"/>
      <c r="Z459" s="54"/>
      <c r="AA459" s="54"/>
      <c r="AB459" s="54"/>
      <c r="AC459" s="54"/>
      <c r="AD459" s="54"/>
      <c r="AE459" s="54"/>
      <c r="AF459" s="54"/>
      <c r="AG459" s="54"/>
      <c r="AH459" s="54"/>
      <c r="AI459" s="54"/>
      <c r="AJ459" s="54"/>
      <c r="AK459" s="54"/>
      <c r="AL459" s="54"/>
      <c r="AM459" s="54"/>
      <c r="AN459" s="54"/>
      <c r="AO459" s="54"/>
      <c r="AP459" s="54"/>
      <c r="AQ459" s="54"/>
      <c r="AR459" s="54"/>
      <c r="AS459" s="54"/>
      <c r="AT459" s="54"/>
      <c r="AU459" s="54"/>
      <c r="AV459" s="54"/>
      <c r="AW459" s="54"/>
      <c r="AX459" s="54"/>
      <c r="AY459" s="54"/>
      <c r="AZ459" s="54"/>
      <c r="BA459" s="54"/>
      <c r="BB459" s="54"/>
      <c r="BC459" s="54"/>
      <c r="BD459" s="54"/>
      <c r="BE459" s="54"/>
      <c r="BF459" s="54"/>
      <c r="BG459" s="54"/>
      <c r="BH459" s="54"/>
      <c r="BI459" s="54"/>
      <c r="BJ459" s="54"/>
      <c r="BK459" s="54"/>
      <c r="BL459" s="54"/>
      <c r="BM459" s="54"/>
      <c r="BN459" s="54"/>
      <c r="BO459" s="54"/>
      <c r="BP459" s="54"/>
      <c r="BQ459" s="54"/>
      <c r="BR459" s="54"/>
      <c r="BS459" s="54"/>
      <c r="BT459" s="54"/>
      <c r="BU459" s="54"/>
      <c r="BV459" s="54"/>
      <c r="BW459" s="54"/>
      <c r="BX459" s="54"/>
      <c r="BY459" s="54"/>
      <c r="BZ459" s="54"/>
      <c r="CA459" s="54"/>
      <c r="CB459" s="54"/>
      <c r="CC459" s="54"/>
      <c r="CD459" s="54"/>
      <c r="CE459" s="54"/>
      <c r="CF459" s="54"/>
      <c r="CG459" s="54"/>
      <c r="CH459" s="54"/>
      <c r="CI459" s="54"/>
      <c r="CJ459" s="54"/>
      <c r="CK459" s="54"/>
      <c r="CL459" s="54"/>
      <c r="CM459" s="54"/>
      <c r="CN459" s="54"/>
      <c r="CO459" s="54"/>
      <c r="CP459" s="54"/>
      <c r="CQ459" s="54"/>
      <c r="CR459" s="54"/>
      <c r="CS459" s="54"/>
      <c r="CT459" s="54"/>
      <c r="CU459" s="54"/>
      <c r="CV459" s="54"/>
      <c r="CW459" s="54"/>
      <c r="CX459" s="54"/>
      <c r="CY459" s="54"/>
      <c r="CZ459" s="54"/>
      <c r="DA459" s="54"/>
      <c r="DB459" s="54"/>
      <c r="DC459" s="54"/>
      <c r="DD459" s="54"/>
      <c r="DE459" s="54"/>
      <c r="DF459" s="54"/>
      <c r="DG459" s="54"/>
      <c r="DH459" s="54"/>
      <c r="DI459" s="54"/>
      <c r="DJ459" s="54"/>
      <c r="DK459" s="54"/>
      <c r="DL459" s="54"/>
      <c r="DM459" s="54"/>
      <c r="DN459" s="54"/>
      <c r="DO459" s="54"/>
      <c r="DP459" s="54"/>
      <c r="DQ459" s="54"/>
      <c r="DR459" s="54"/>
      <c r="DS459" s="54"/>
      <c r="DT459" s="54"/>
      <c r="DU459" s="54"/>
      <c r="DV459" s="54"/>
      <c r="DW459" s="54"/>
      <c r="DX459" s="54"/>
      <c r="DY459" s="54"/>
      <c r="DZ459" s="54"/>
      <c r="EA459" s="54"/>
      <c r="EB459" s="54"/>
      <c r="EC459" s="54"/>
      <c r="ED459" s="54"/>
      <c r="EE459" s="54"/>
      <c r="EF459" s="54"/>
      <c r="EG459" s="54"/>
      <c r="EH459" s="54"/>
      <c r="EI459" s="54"/>
      <c r="EJ459" s="54"/>
      <c r="EK459" s="54"/>
      <c r="EL459" s="54"/>
      <c r="EM459" s="54"/>
      <c r="EN459" s="54"/>
      <c r="EO459" s="54"/>
      <c r="EP459" s="54"/>
      <c r="EQ459" s="54"/>
      <c r="ER459" s="54"/>
      <c r="ES459" s="54"/>
      <c r="ET459" s="54"/>
      <c r="EU459" s="54"/>
      <c r="EV459" s="54"/>
      <c r="EW459" s="54"/>
      <c r="EX459" s="54"/>
      <c r="EY459" s="54"/>
      <c r="EZ459" s="54"/>
      <c r="FA459" s="54"/>
      <c r="FB459" s="54"/>
      <c r="FC459" s="54"/>
      <c r="FD459" s="54"/>
      <c r="FE459" s="54"/>
      <c r="FF459" s="54"/>
      <c r="FG459" s="54"/>
      <c r="FH459" s="54"/>
      <c r="FI459" s="54"/>
      <c r="FJ459" s="54"/>
      <c r="FK459" s="54"/>
      <c r="FL459" s="54"/>
      <c r="FM459" s="54"/>
      <c r="FN459" s="54"/>
      <c r="FO459" s="54"/>
      <c r="FP459" s="54"/>
      <c r="FQ459" s="54"/>
      <c r="FR459" s="54"/>
      <c r="FS459" s="54"/>
      <c r="FT459" s="54"/>
      <c r="FU459" s="54"/>
      <c r="FV459" s="54"/>
      <c r="FW459" s="54"/>
      <c r="FX459" s="54"/>
      <c r="FY459" s="54"/>
      <c r="FZ459" s="54"/>
      <c r="GA459" s="54"/>
      <c r="GB459" s="54"/>
      <c r="GC459" s="54"/>
      <c r="GD459" s="54"/>
      <c r="GE459" s="54"/>
      <c r="GF459" s="54"/>
      <c r="GG459" s="54"/>
      <c r="GH459" s="54"/>
      <c r="GI459" s="54"/>
      <c r="GJ459" s="54"/>
      <c r="GK459" s="54"/>
      <c r="GL459" s="54"/>
      <c r="GM459" s="54"/>
      <c r="GN459" s="54"/>
    </row>
    <row r="460" spans="1:196">
      <c r="A460" s="209"/>
      <c r="B460" s="209"/>
      <c r="C460" s="209"/>
      <c r="D460" s="209"/>
      <c r="E460" s="209"/>
      <c r="F460" s="209"/>
      <c r="G460" s="209"/>
      <c r="H460" s="61"/>
      <c r="I460" s="69"/>
      <c r="J460" s="69"/>
      <c r="K460" s="214"/>
      <c r="L460" s="214"/>
      <c r="M460" s="214"/>
      <c r="N460" s="54"/>
      <c r="O460" s="54"/>
      <c r="P460" s="54"/>
      <c r="Q460" s="54"/>
      <c r="R460" s="54"/>
      <c r="S460" s="54"/>
      <c r="T460" s="54"/>
      <c r="U460" s="54"/>
      <c r="V460" s="54"/>
      <c r="W460" s="54"/>
      <c r="X460" s="54"/>
      <c r="Y460" s="54"/>
      <c r="Z460" s="54"/>
      <c r="AA460" s="54"/>
      <c r="AB460" s="54"/>
      <c r="AC460" s="54"/>
      <c r="AD460" s="54"/>
      <c r="AE460" s="54"/>
      <c r="AF460" s="54"/>
      <c r="AG460" s="54"/>
      <c r="AH460" s="54"/>
      <c r="AI460" s="54"/>
      <c r="AJ460" s="54"/>
      <c r="AK460" s="54"/>
      <c r="AL460" s="54"/>
      <c r="AM460" s="54"/>
      <c r="AN460" s="54"/>
      <c r="AO460" s="54"/>
      <c r="AP460" s="54"/>
      <c r="AQ460" s="54"/>
      <c r="AR460" s="54"/>
      <c r="AS460" s="54"/>
      <c r="AT460" s="54"/>
      <c r="AU460" s="54"/>
      <c r="AV460" s="54"/>
      <c r="AW460" s="54"/>
      <c r="AX460" s="54"/>
      <c r="AY460" s="54"/>
      <c r="AZ460" s="54"/>
      <c r="BA460" s="54"/>
      <c r="BB460" s="54"/>
      <c r="BC460" s="54"/>
      <c r="BD460" s="54"/>
      <c r="BE460" s="54"/>
      <c r="BF460" s="54"/>
      <c r="BG460" s="54"/>
      <c r="BH460" s="54"/>
      <c r="BI460" s="54"/>
      <c r="BJ460" s="54"/>
      <c r="BK460" s="54"/>
      <c r="BL460" s="54"/>
      <c r="BM460" s="54"/>
      <c r="BN460" s="54"/>
      <c r="BO460" s="54"/>
      <c r="BP460" s="54"/>
      <c r="BQ460" s="54"/>
      <c r="BR460" s="54"/>
      <c r="BS460" s="54"/>
      <c r="BT460" s="54"/>
      <c r="BU460" s="54"/>
      <c r="BV460" s="54"/>
      <c r="BW460" s="54"/>
      <c r="BX460" s="54"/>
      <c r="BY460" s="54"/>
      <c r="BZ460" s="54"/>
      <c r="CA460" s="54"/>
      <c r="CB460" s="54"/>
      <c r="CC460" s="54"/>
      <c r="CD460" s="54"/>
      <c r="CE460" s="54"/>
      <c r="CF460" s="54"/>
      <c r="CG460" s="54"/>
      <c r="CH460" s="54"/>
      <c r="CI460" s="54"/>
      <c r="CJ460" s="54"/>
      <c r="CK460" s="54"/>
      <c r="CL460" s="54"/>
      <c r="CM460" s="54"/>
      <c r="CN460" s="54"/>
      <c r="CO460" s="54"/>
      <c r="CP460" s="54"/>
      <c r="CQ460" s="54"/>
      <c r="CR460" s="54"/>
      <c r="CS460" s="54"/>
      <c r="CT460" s="54"/>
      <c r="CU460" s="54"/>
      <c r="CV460" s="54"/>
      <c r="CW460" s="54"/>
      <c r="CX460" s="54"/>
      <c r="CY460" s="54"/>
      <c r="CZ460" s="54"/>
      <c r="DA460" s="54"/>
      <c r="DB460" s="54"/>
      <c r="DC460" s="54"/>
      <c r="DD460" s="54"/>
      <c r="DE460" s="54"/>
      <c r="DF460" s="54"/>
      <c r="DG460" s="54"/>
      <c r="DH460" s="54"/>
      <c r="DI460" s="54"/>
      <c r="DJ460" s="54"/>
      <c r="DK460" s="54"/>
      <c r="DL460" s="54"/>
      <c r="DM460" s="54"/>
      <c r="DN460" s="54"/>
      <c r="DO460" s="54"/>
      <c r="DP460" s="54"/>
      <c r="DQ460" s="54"/>
      <c r="DR460" s="54"/>
      <c r="DS460" s="54"/>
      <c r="DT460" s="54"/>
      <c r="DU460" s="54"/>
      <c r="DV460" s="54"/>
      <c r="DW460" s="54"/>
      <c r="DX460" s="54"/>
      <c r="DY460" s="54"/>
      <c r="DZ460" s="54"/>
      <c r="EA460" s="54"/>
      <c r="EB460" s="54"/>
      <c r="EC460" s="54"/>
      <c r="ED460" s="54"/>
      <c r="EE460" s="54"/>
      <c r="EF460" s="54"/>
      <c r="EG460" s="54"/>
      <c r="EH460" s="54"/>
      <c r="EI460" s="54"/>
      <c r="EJ460" s="54"/>
      <c r="EK460" s="54"/>
      <c r="EL460" s="54"/>
      <c r="EM460" s="54"/>
      <c r="EN460" s="54"/>
      <c r="EO460" s="54"/>
      <c r="EP460" s="54"/>
      <c r="EQ460" s="54"/>
      <c r="ER460" s="54"/>
      <c r="ES460" s="54"/>
      <c r="ET460" s="54"/>
      <c r="EU460" s="54"/>
      <c r="EV460" s="54"/>
      <c r="EW460" s="54"/>
      <c r="EX460" s="54"/>
      <c r="EY460" s="54"/>
      <c r="EZ460" s="54"/>
      <c r="FA460" s="54"/>
      <c r="FB460" s="54"/>
      <c r="FC460" s="54"/>
      <c r="FD460" s="54"/>
      <c r="FE460" s="54"/>
      <c r="FF460" s="54"/>
      <c r="FG460" s="54"/>
      <c r="FH460" s="54"/>
      <c r="FI460" s="54"/>
      <c r="FJ460" s="54"/>
      <c r="FK460" s="54"/>
      <c r="FL460" s="54"/>
      <c r="FM460" s="54"/>
      <c r="FN460" s="54"/>
      <c r="FO460" s="54"/>
      <c r="FP460" s="54"/>
      <c r="FQ460" s="54"/>
      <c r="FR460" s="54"/>
      <c r="FS460" s="54"/>
      <c r="FT460" s="54"/>
      <c r="FU460" s="54"/>
      <c r="FV460" s="54"/>
      <c r="FW460" s="54"/>
      <c r="FX460" s="54"/>
      <c r="FY460" s="54"/>
      <c r="FZ460" s="54"/>
      <c r="GA460" s="54"/>
      <c r="GB460" s="54"/>
      <c r="GC460" s="54"/>
      <c r="GD460" s="54"/>
      <c r="GE460" s="54"/>
      <c r="GF460" s="54"/>
      <c r="GG460" s="54"/>
      <c r="GH460" s="54"/>
      <c r="GI460" s="54"/>
      <c r="GJ460" s="54"/>
      <c r="GK460" s="54"/>
      <c r="GL460" s="54"/>
      <c r="GM460" s="54"/>
      <c r="GN460" s="54"/>
    </row>
    <row r="461" spans="1:196">
      <c r="A461" s="209"/>
      <c r="B461" s="209"/>
      <c r="C461" s="209"/>
      <c r="D461" s="209"/>
      <c r="E461" s="209"/>
      <c r="F461" s="209"/>
      <c r="G461" s="209"/>
      <c r="H461" s="61"/>
      <c r="I461" s="69"/>
      <c r="J461" s="69"/>
      <c r="K461" s="214"/>
      <c r="L461" s="214"/>
      <c r="M461" s="214"/>
      <c r="N461" s="54"/>
      <c r="O461" s="54"/>
      <c r="P461" s="54"/>
      <c r="Q461" s="54"/>
      <c r="R461" s="54"/>
      <c r="S461" s="54"/>
      <c r="T461" s="54"/>
      <c r="U461" s="54"/>
      <c r="V461" s="54"/>
      <c r="W461" s="54"/>
      <c r="X461" s="54"/>
      <c r="Y461" s="54"/>
      <c r="Z461" s="54"/>
      <c r="AA461" s="54"/>
      <c r="AB461" s="54"/>
      <c r="AC461" s="54"/>
      <c r="AD461" s="54"/>
      <c r="AE461" s="54"/>
      <c r="AF461" s="54"/>
      <c r="AG461" s="54"/>
      <c r="AH461" s="54"/>
      <c r="AI461" s="54"/>
      <c r="AJ461" s="54"/>
      <c r="AK461" s="54"/>
      <c r="AL461" s="54"/>
      <c r="AM461" s="54"/>
      <c r="AN461" s="54"/>
      <c r="AO461" s="54"/>
      <c r="AP461" s="54"/>
      <c r="AQ461" s="54"/>
      <c r="AR461" s="54"/>
      <c r="AS461" s="54"/>
      <c r="AT461" s="54"/>
      <c r="AU461" s="54"/>
      <c r="AV461" s="54"/>
      <c r="AW461" s="54"/>
      <c r="AX461" s="54"/>
      <c r="AY461" s="54"/>
      <c r="AZ461" s="54"/>
      <c r="BA461" s="54"/>
      <c r="BB461" s="54"/>
      <c r="BC461" s="54"/>
      <c r="BD461" s="54"/>
      <c r="BE461" s="54"/>
      <c r="BF461" s="54"/>
      <c r="BG461" s="54"/>
      <c r="BH461" s="54"/>
      <c r="BI461" s="54"/>
      <c r="BJ461" s="54"/>
      <c r="BK461" s="54"/>
      <c r="BL461" s="54"/>
      <c r="BM461" s="54"/>
      <c r="BN461" s="54"/>
      <c r="BO461" s="54"/>
      <c r="BP461" s="54"/>
      <c r="BQ461" s="54"/>
      <c r="BR461" s="54"/>
      <c r="BS461" s="54"/>
      <c r="BT461" s="54"/>
      <c r="BU461" s="54"/>
      <c r="BV461" s="54"/>
      <c r="BW461" s="54"/>
      <c r="BX461" s="54"/>
      <c r="BY461" s="54"/>
      <c r="BZ461" s="54"/>
      <c r="CA461" s="54"/>
      <c r="CB461" s="54"/>
      <c r="CC461" s="54"/>
      <c r="CD461" s="54"/>
      <c r="CE461" s="54"/>
      <c r="CF461" s="54"/>
      <c r="CG461" s="54"/>
      <c r="CH461" s="54"/>
      <c r="CI461" s="54"/>
      <c r="CJ461" s="54"/>
      <c r="CK461" s="54"/>
      <c r="CL461" s="54"/>
      <c r="CM461" s="54"/>
      <c r="CN461" s="54"/>
      <c r="CO461" s="54"/>
      <c r="CP461" s="54"/>
      <c r="CQ461" s="54"/>
      <c r="CR461" s="54"/>
      <c r="CS461" s="54"/>
      <c r="CT461" s="54"/>
      <c r="CU461" s="54"/>
      <c r="CV461" s="54"/>
      <c r="CW461" s="54"/>
      <c r="CX461" s="54"/>
      <c r="CY461" s="54"/>
      <c r="CZ461" s="54"/>
      <c r="DA461" s="54"/>
      <c r="DB461" s="54"/>
      <c r="DC461" s="54"/>
      <c r="DD461" s="54"/>
      <c r="DE461" s="54"/>
      <c r="DF461" s="54"/>
      <c r="DG461" s="54"/>
      <c r="DH461" s="54"/>
      <c r="DI461" s="54"/>
      <c r="DJ461" s="54"/>
      <c r="DK461" s="54"/>
      <c r="DL461" s="54"/>
      <c r="DM461" s="54"/>
      <c r="DN461" s="54"/>
      <c r="DO461" s="54"/>
      <c r="DP461" s="54"/>
      <c r="DQ461" s="54"/>
      <c r="DR461" s="54"/>
      <c r="DS461" s="54"/>
      <c r="DT461" s="54"/>
      <c r="DU461" s="54"/>
      <c r="DV461" s="54"/>
      <c r="DW461" s="54"/>
      <c r="DX461" s="54"/>
      <c r="DY461" s="54"/>
      <c r="DZ461" s="54"/>
      <c r="EA461" s="54"/>
      <c r="EB461" s="54"/>
      <c r="EC461" s="54"/>
      <c r="ED461" s="54"/>
      <c r="EE461" s="54"/>
      <c r="EF461" s="54"/>
      <c r="EG461" s="54"/>
      <c r="EH461" s="54"/>
      <c r="EI461" s="54"/>
      <c r="EJ461" s="54"/>
      <c r="EK461" s="54"/>
      <c r="EL461" s="54"/>
      <c r="EM461" s="54"/>
      <c r="EN461" s="54"/>
      <c r="EO461" s="54"/>
      <c r="EP461" s="54"/>
      <c r="EQ461" s="54"/>
      <c r="ER461" s="54"/>
      <c r="ES461" s="54"/>
      <c r="ET461" s="54"/>
      <c r="EU461" s="54"/>
      <c r="EV461" s="54"/>
      <c r="EW461" s="54"/>
      <c r="EX461" s="54"/>
      <c r="EY461" s="54"/>
      <c r="EZ461" s="54"/>
      <c r="FA461" s="54"/>
      <c r="FB461" s="54"/>
      <c r="FC461" s="54"/>
      <c r="FD461" s="54"/>
      <c r="FE461" s="54"/>
      <c r="FF461" s="54"/>
      <c r="FG461" s="54"/>
      <c r="FH461" s="54"/>
      <c r="FI461" s="54"/>
      <c r="FJ461" s="54"/>
      <c r="FK461" s="54"/>
      <c r="FL461" s="54"/>
      <c r="FM461" s="54"/>
      <c r="FN461" s="54"/>
      <c r="FO461" s="54"/>
      <c r="FP461" s="54"/>
      <c r="FQ461" s="54"/>
      <c r="FR461" s="54"/>
      <c r="FS461" s="54"/>
      <c r="FT461" s="54"/>
      <c r="FU461" s="54"/>
      <c r="FV461" s="54"/>
      <c r="FW461" s="54"/>
      <c r="FX461" s="54"/>
      <c r="FY461" s="54"/>
      <c r="FZ461" s="54"/>
      <c r="GA461" s="54"/>
      <c r="GB461" s="54"/>
      <c r="GC461" s="54"/>
      <c r="GD461" s="54"/>
      <c r="GE461" s="54"/>
      <c r="GF461" s="54"/>
      <c r="GG461" s="54"/>
      <c r="GH461" s="54"/>
      <c r="GI461" s="54"/>
      <c r="GJ461" s="54"/>
      <c r="GK461" s="54"/>
      <c r="GL461" s="54"/>
      <c r="GM461" s="54"/>
      <c r="GN461" s="54"/>
    </row>
    <row r="462" spans="1:196">
      <c r="A462" s="209"/>
      <c r="B462" s="209"/>
      <c r="C462" s="209"/>
      <c r="D462" s="209"/>
      <c r="E462" s="209"/>
      <c r="F462" s="209"/>
      <c r="G462" s="209"/>
      <c r="H462" s="61"/>
      <c r="I462" s="69"/>
      <c r="J462" s="69"/>
      <c r="K462" s="214"/>
      <c r="L462" s="214"/>
      <c r="M462" s="214"/>
      <c r="N462" s="54"/>
      <c r="O462" s="54"/>
      <c r="P462" s="54"/>
      <c r="Q462" s="54"/>
      <c r="R462" s="54"/>
      <c r="S462" s="54"/>
      <c r="T462" s="54"/>
      <c r="U462" s="54"/>
      <c r="V462" s="54"/>
      <c r="W462" s="54"/>
      <c r="X462" s="54"/>
      <c r="Y462" s="54"/>
      <c r="Z462" s="54"/>
      <c r="AA462" s="54"/>
      <c r="AB462" s="54"/>
      <c r="AC462" s="54"/>
      <c r="AD462" s="54"/>
      <c r="AE462" s="54"/>
      <c r="AF462" s="54"/>
      <c r="AG462" s="54"/>
      <c r="AH462" s="54"/>
      <c r="AI462" s="54"/>
      <c r="AJ462" s="54"/>
      <c r="AK462" s="54"/>
      <c r="AL462" s="54"/>
      <c r="AM462" s="54"/>
      <c r="AN462" s="54"/>
      <c r="AO462" s="54"/>
      <c r="AP462" s="54"/>
      <c r="AQ462" s="54"/>
      <c r="AR462" s="54"/>
      <c r="AS462" s="54"/>
      <c r="AT462" s="54"/>
      <c r="AU462" s="54"/>
      <c r="AV462" s="54"/>
      <c r="AW462" s="54"/>
      <c r="AX462" s="54"/>
      <c r="AY462" s="54"/>
      <c r="AZ462" s="54"/>
      <c r="BA462" s="54"/>
      <c r="BB462" s="54"/>
      <c r="BC462" s="54"/>
      <c r="BD462" s="54"/>
      <c r="BE462" s="54"/>
      <c r="BF462" s="54"/>
      <c r="BG462" s="54"/>
      <c r="BH462" s="54"/>
      <c r="BI462" s="54"/>
      <c r="BJ462" s="54"/>
      <c r="BK462" s="54"/>
      <c r="BL462" s="54"/>
      <c r="BM462" s="54"/>
      <c r="BN462" s="54"/>
      <c r="BO462" s="54"/>
      <c r="BP462" s="54"/>
      <c r="BQ462" s="54"/>
      <c r="BR462" s="54"/>
      <c r="BS462" s="54"/>
      <c r="BT462" s="54"/>
      <c r="BU462" s="54"/>
      <c r="BV462" s="54"/>
      <c r="BW462" s="54"/>
      <c r="BX462" s="54"/>
      <c r="BY462" s="54"/>
      <c r="BZ462" s="54"/>
      <c r="CA462" s="54"/>
      <c r="CB462" s="54"/>
      <c r="CC462" s="54"/>
      <c r="CD462" s="54"/>
      <c r="CE462" s="54"/>
      <c r="CF462" s="54"/>
      <c r="CG462" s="54"/>
      <c r="CH462" s="54"/>
      <c r="CI462" s="54"/>
      <c r="CJ462" s="54"/>
      <c r="CK462" s="54"/>
      <c r="CL462" s="54"/>
      <c r="CM462" s="54"/>
      <c r="CN462" s="54"/>
      <c r="CO462" s="54"/>
      <c r="CP462" s="54"/>
      <c r="CQ462" s="54"/>
      <c r="CR462" s="54"/>
      <c r="CS462" s="54"/>
      <c r="CT462" s="54"/>
      <c r="CU462" s="54"/>
      <c r="CV462" s="54"/>
      <c r="CW462" s="54"/>
      <c r="CX462" s="54"/>
      <c r="CY462" s="54"/>
      <c r="CZ462" s="54"/>
      <c r="DA462" s="54"/>
      <c r="DB462" s="54"/>
      <c r="DC462" s="54"/>
      <c r="DD462" s="54"/>
      <c r="DE462" s="54"/>
      <c r="DF462" s="54"/>
      <c r="DG462" s="54"/>
      <c r="DH462" s="54"/>
      <c r="DI462" s="54"/>
      <c r="DJ462" s="54"/>
      <c r="DK462" s="54"/>
      <c r="DL462" s="54"/>
      <c r="DM462" s="54"/>
      <c r="DN462" s="54"/>
      <c r="DO462" s="54"/>
      <c r="DP462" s="54"/>
      <c r="DQ462" s="54"/>
      <c r="DR462" s="54"/>
      <c r="DS462" s="54"/>
      <c r="DT462" s="54"/>
      <c r="DU462" s="54"/>
      <c r="DV462" s="54"/>
      <c r="DW462" s="54"/>
      <c r="DX462" s="54"/>
      <c r="DY462" s="54"/>
      <c r="DZ462" s="54"/>
      <c r="EA462" s="54"/>
      <c r="EB462" s="54"/>
      <c r="EC462" s="54"/>
      <c r="ED462" s="54"/>
      <c r="EE462" s="54"/>
      <c r="EF462" s="54"/>
      <c r="EG462" s="54"/>
      <c r="EH462" s="54"/>
      <c r="EI462" s="54"/>
      <c r="EJ462" s="54"/>
      <c r="EK462" s="54"/>
      <c r="EL462" s="54"/>
      <c r="EM462" s="54"/>
      <c r="EN462" s="54"/>
      <c r="EO462" s="54"/>
      <c r="EP462" s="54"/>
      <c r="EQ462" s="54"/>
      <c r="ER462" s="54"/>
      <c r="ES462" s="54"/>
      <c r="ET462" s="54"/>
      <c r="EU462" s="54"/>
      <c r="EV462" s="54"/>
      <c r="EW462" s="54"/>
      <c r="EX462" s="54"/>
      <c r="EY462" s="54"/>
      <c r="EZ462" s="54"/>
      <c r="FA462" s="54"/>
      <c r="FB462" s="54"/>
      <c r="FC462" s="54"/>
      <c r="FD462" s="54"/>
      <c r="FE462" s="54"/>
      <c r="FF462" s="54"/>
      <c r="FG462" s="54"/>
      <c r="FH462" s="54"/>
      <c r="FI462" s="54"/>
      <c r="FJ462" s="54"/>
      <c r="FK462" s="54"/>
      <c r="FL462" s="54"/>
      <c r="FM462" s="54"/>
      <c r="FN462" s="54"/>
      <c r="FO462" s="54"/>
      <c r="FP462" s="54"/>
      <c r="FQ462" s="54"/>
      <c r="FR462" s="54"/>
      <c r="FS462" s="54"/>
      <c r="FT462" s="54"/>
      <c r="FU462" s="54"/>
      <c r="FV462" s="54"/>
      <c r="FW462" s="54"/>
      <c r="FX462" s="54"/>
      <c r="FY462" s="54"/>
      <c r="FZ462" s="54"/>
      <c r="GA462" s="54"/>
      <c r="GB462" s="54"/>
      <c r="GC462" s="54"/>
      <c r="GD462" s="54"/>
      <c r="GE462" s="54"/>
      <c r="GF462" s="54"/>
      <c r="GG462" s="54"/>
      <c r="GH462" s="54"/>
      <c r="GI462" s="54"/>
      <c r="GJ462" s="54"/>
      <c r="GK462" s="54"/>
      <c r="GL462" s="54"/>
      <c r="GM462" s="54"/>
      <c r="GN462" s="54"/>
    </row>
    <row r="463" spans="1:196">
      <c r="A463" s="209"/>
      <c r="B463" s="209"/>
      <c r="C463" s="209"/>
      <c r="D463" s="209"/>
      <c r="E463" s="209"/>
      <c r="F463" s="209"/>
      <c r="G463" s="209"/>
      <c r="H463" s="61"/>
      <c r="I463" s="69"/>
      <c r="J463" s="69"/>
      <c r="K463" s="214"/>
      <c r="L463" s="214"/>
      <c r="M463" s="214"/>
      <c r="N463" s="54"/>
      <c r="O463" s="54"/>
      <c r="P463" s="54"/>
      <c r="Q463" s="54"/>
      <c r="R463" s="54"/>
      <c r="S463" s="54"/>
      <c r="T463" s="54"/>
      <c r="U463" s="54"/>
      <c r="V463" s="54"/>
      <c r="W463" s="54"/>
      <c r="X463" s="54"/>
      <c r="Y463" s="54"/>
      <c r="Z463" s="54"/>
      <c r="AA463" s="54"/>
      <c r="AB463" s="54"/>
      <c r="AC463" s="54"/>
      <c r="AD463" s="54"/>
      <c r="AE463" s="54"/>
      <c r="AF463" s="54"/>
      <c r="AG463" s="54"/>
      <c r="AH463" s="54"/>
      <c r="AI463" s="54"/>
      <c r="AJ463" s="54"/>
      <c r="AK463" s="54"/>
      <c r="AL463" s="54"/>
      <c r="AM463" s="54"/>
      <c r="AN463" s="54"/>
      <c r="AO463" s="54"/>
      <c r="AP463" s="54"/>
      <c r="AQ463" s="54"/>
      <c r="AR463" s="54"/>
      <c r="AS463" s="54"/>
      <c r="AT463" s="54"/>
      <c r="AU463" s="54"/>
      <c r="AV463" s="54"/>
      <c r="AW463" s="54"/>
      <c r="AX463" s="54"/>
      <c r="AY463" s="54"/>
      <c r="AZ463" s="54"/>
      <c r="BA463" s="54"/>
      <c r="BB463" s="54"/>
      <c r="BC463" s="54"/>
      <c r="BD463" s="54"/>
      <c r="BE463" s="54"/>
      <c r="BF463" s="54"/>
      <c r="BG463" s="54"/>
      <c r="BH463" s="54"/>
      <c r="BI463" s="54"/>
      <c r="BJ463" s="54"/>
      <c r="BK463" s="54"/>
      <c r="BL463" s="54"/>
      <c r="BM463" s="54"/>
      <c r="BN463" s="54"/>
      <c r="BO463" s="54"/>
      <c r="BP463" s="54"/>
      <c r="BQ463" s="54"/>
      <c r="BR463" s="54"/>
      <c r="BS463" s="54"/>
      <c r="BT463" s="54"/>
      <c r="BU463" s="54"/>
      <c r="BV463" s="54"/>
      <c r="BW463" s="54"/>
      <c r="BX463" s="54"/>
      <c r="BY463" s="54"/>
      <c r="BZ463" s="54"/>
      <c r="CA463" s="54"/>
      <c r="CB463" s="54"/>
      <c r="CC463" s="54"/>
      <c r="CD463" s="54"/>
      <c r="CE463" s="54"/>
      <c r="CF463" s="54"/>
      <c r="CG463" s="54"/>
      <c r="CH463" s="54"/>
      <c r="CI463" s="54"/>
      <c r="CJ463" s="54"/>
      <c r="CK463" s="54"/>
      <c r="CL463" s="54"/>
      <c r="CM463" s="54"/>
      <c r="CN463" s="54"/>
      <c r="CO463" s="54"/>
      <c r="CP463" s="54"/>
      <c r="CQ463" s="54"/>
      <c r="CR463" s="54"/>
      <c r="CS463" s="54"/>
      <c r="CT463" s="54"/>
      <c r="CU463" s="54"/>
      <c r="CV463" s="54"/>
      <c r="CW463" s="54"/>
      <c r="CX463" s="54"/>
      <c r="CY463" s="54"/>
      <c r="CZ463" s="54"/>
      <c r="DA463" s="54"/>
      <c r="DB463" s="54"/>
      <c r="DC463" s="54"/>
      <c r="DD463" s="54"/>
      <c r="DE463" s="54"/>
      <c r="DF463" s="54"/>
      <c r="DG463" s="54"/>
      <c r="DH463" s="54"/>
      <c r="DI463" s="54"/>
      <c r="DJ463" s="54"/>
      <c r="DK463" s="54"/>
      <c r="DL463" s="54"/>
      <c r="DM463" s="54"/>
      <c r="DN463" s="54"/>
      <c r="DO463" s="54"/>
      <c r="DP463" s="54"/>
      <c r="DQ463" s="54"/>
      <c r="DR463" s="54"/>
      <c r="DS463" s="54"/>
      <c r="DT463" s="54"/>
      <c r="DU463" s="54"/>
      <c r="DV463" s="54"/>
      <c r="DW463" s="54"/>
      <c r="DX463" s="54"/>
      <c r="DY463" s="54"/>
      <c r="DZ463" s="54"/>
      <c r="EA463" s="54"/>
      <c r="EB463" s="54"/>
      <c r="EC463" s="54"/>
      <c r="ED463" s="54"/>
      <c r="EE463" s="54"/>
      <c r="EF463" s="54"/>
      <c r="EG463" s="54"/>
      <c r="EH463" s="54"/>
      <c r="EI463" s="54"/>
      <c r="EJ463" s="54"/>
      <c r="EK463" s="54"/>
      <c r="EL463" s="54"/>
      <c r="EM463" s="54"/>
      <c r="EN463" s="54"/>
      <c r="EO463" s="54"/>
      <c r="EP463" s="54"/>
      <c r="EQ463" s="54"/>
      <c r="ER463" s="54"/>
      <c r="ES463" s="54"/>
      <c r="ET463" s="54"/>
      <c r="EU463" s="54"/>
      <c r="EV463" s="54"/>
      <c r="EW463" s="54"/>
      <c r="EX463" s="54"/>
      <c r="EY463" s="54"/>
      <c r="EZ463" s="54"/>
      <c r="FA463" s="54"/>
      <c r="FB463" s="54"/>
      <c r="FC463" s="54"/>
      <c r="FD463" s="54"/>
      <c r="FE463" s="54"/>
      <c r="FF463" s="54"/>
      <c r="FG463" s="54"/>
      <c r="FH463" s="54"/>
      <c r="FI463" s="54"/>
      <c r="FJ463" s="54"/>
      <c r="FK463" s="54"/>
      <c r="FL463" s="54"/>
      <c r="FM463" s="54"/>
      <c r="FN463" s="54"/>
      <c r="FO463" s="54"/>
      <c r="FP463" s="54"/>
      <c r="FQ463" s="54"/>
      <c r="FR463" s="54"/>
      <c r="FS463" s="54"/>
      <c r="FT463" s="54"/>
      <c r="FU463" s="54"/>
      <c r="FV463" s="54"/>
      <c r="FW463" s="54"/>
      <c r="FX463" s="54"/>
      <c r="FY463" s="54"/>
      <c r="FZ463" s="54"/>
      <c r="GA463" s="54"/>
      <c r="GB463" s="54"/>
      <c r="GC463" s="54"/>
      <c r="GD463" s="54"/>
      <c r="GE463" s="54"/>
      <c r="GF463" s="54"/>
      <c r="GG463" s="54"/>
      <c r="GH463" s="54"/>
      <c r="GI463" s="54"/>
      <c r="GJ463" s="54"/>
      <c r="GK463" s="54"/>
      <c r="GL463" s="54"/>
      <c r="GM463" s="54"/>
      <c r="GN463" s="54"/>
    </row>
    <row r="464" spans="1:196">
      <c r="A464" s="209"/>
      <c r="B464" s="209"/>
      <c r="C464" s="209"/>
      <c r="D464" s="209"/>
      <c r="E464" s="209"/>
      <c r="F464" s="209"/>
      <c r="G464" s="209"/>
      <c r="H464" s="61"/>
      <c r="I464" s="69"/>
      <c r="J464" s="69"/>
      <c r="K464" s="214"/>
      <c r="L464" s="214"/>
      <c r="M464" s="214"/>
      <c r="N464" s="54"/>
      <c r="O464" s="54"/>
      <c r="P464" s="54"/>
      <c r="Q464" s="54"/>
      <c r="R464" s="54"/>
      <c r="S464" s="54"/>
      <c r="T464" s="54"/>
      <c r="U464" s="54"/>
      <c r="V464" s="54"/>
      <c r="W464" s="54"/>
      <c r="X464" s="54"/>
      <c r="Y464" s="54"/>
      <c r="Z464" s="54"/>
      <c r="AA464" s="54"/>
      <c r="AB464" s="54"/>
      <c r="AC464" s="54"/>
      <c r="AD464" s="54"/>
      <c r="AE464" s="54"/>
      <c r="AF464" s="54"/>
      <c r="AG464" s="54"/>
      <c r="AH464" s="54"/>
      <c r="AI464" s="54"/>
      <c r="AJ464" s="54"/>
      <c r="AK464" s="54"/>
      <c r="AL464" s="54"/>
      <c r="AM464" s="54"/>
      <c r="AN464" s="54"/>
      <c r="AO464" s="54"/>
      <c r="AP464" s="54"/>
      <c r="AQ464" s="54"/>
      <c r="AR464" s="54"/>
      <c r="AS464" s="54"/>
      <c r="AT464" s="54"/>
      <c r="AU464" s="54"/>
      <c r="AV464" s="54"/>
      <c r="AW464" s="54"/>
      <c r="AX464" s="54"/>
      <c r="AY464" s="54"/>
      <c r="AZ464" s="54"/>
      <c r="BA464" s="54"/>
      <c r="BB464" s="54"/>
      <c r="BC464" s="54"/>
      <c r="BD464" s="54"/>
      <c r="BE464" s="54"/>
      <c r="BF464" s="54"/>
      <c r="BG464" s="54"/>
      <c r="BH464" s="54"/>
      <c r="BI464" s="54"/>
      <c r="BJ464" s="54"/>
      <c r="BK464" s="54"/>
      <c r="BL464" s="54"/>
      <c r="BM464" s="54"/>
      <c r="BN464" s="54"/>
      <c r="BO464" s="54"/>
      <c r="BP464" s="54"/>
      <c r="BQ464" s="54"/>
      <c r="BR464" s="54"/>
      <c r="BS464" s="54"/>
      <c r="BT464" s="54"/>
      <c r="BU464" s="54"/>
      <c r="BV464" s="54"/>
      <c r="BW464" s="54"/>
      <c r="BX464" s="54"/>
      <c r="BY464" s="54"/>
      <c r="BZ464" s="54"/>
      <c r="CA464" s="54"/>
      <c r="CB464" s="54"/>
      <c r="CC464" s="54"/>
      <c r="CD464" s="54"/>
      <c r="CE464" s="54"/>
      <c r="CF464" s="54"/>
      <c r="CG464" s="54"/>
      <c r="CH464" s="54"/>
      <c r="CI464" s="54"/>
      <c r="CJ464" s="54"/>
      <c r="CK464" s="54"/>
      <c r="CL464" s="54"/>
      <c r="CM464" s="54"/>
      <c r="CN464" s="54"/>
      <c r="CO464" s="54"/>
      <c r="CP464" s="54"/>
      <c r="CQ464" s="54"/>
      <c r="CR464" s="54"/>
      <c r="CS464" s="54"/>
      <c r="CT464" s="54"/>
      <c r="CU464" s="54"/>
      <c r="CV464" s="54"/>
      <c r="CW464" s="54"/>
      <c r="CX464" s="54"/>
      <c r="CY464" s="54"/>
      <c r="CZ464" s="54"/>
      <c r="DA464" s="54"/>
      <c r="DB464" s="54"/>
      <c r="DC464" s="54"/>
      <c r="DD464" s="54"/>
      <c r="DE464" s="54"/>
      <c r="DF464" s="54"/>
      <c r="DG464" s="54"/>
      <c r="DH464" s="54"/>
      <c r="DI464" s="54"/>
      <c r="DJ464" s="54"/>
      <c r="DK464" s="54"/>
      <c r="DL464" s="54"/>
      <c r="DM464" s="54"/>
      <c r="DN464" s="54"/>
      <c r="DO464" s="54"/>
      <c r="DP464" s="54"/>
      <c r="DQ464" s="54"/>
      <c r="DR464" s="54"/>
      <c r="DS464" s="54"/>
      <c r="DT464" s="54"/>
      <c r="DU464" s="54"/>
      <c r="DV464" s="54"/>
      <c r="DW464" s="54"/>
      <c r="DX464" s="54"/>
      <c r="DY464" s="54"/>
      <c r="DZ464" s="54"/>
      <c r="EA464" s="54"/>
      <c r="EB464" s="54"/>
      <c r="EC464" s="54"/>
      <c r="ED464" s="54"/>
      <c r="EE464" s="54"/>
      <c r="EF464" s="54"/>
      <c r="EG464" s="54"/>
      <c r="EH464" s="54"/>
      <c r="EI464" s="54"/>
      <c r="EJ464" s="54"/>
      <c r="EK464" s="54"/>
      <c r="EL464" s="54"/>
      <c r="EM464" s="54"/>
      <c r="EN464" s="54"/>
      <c r="EO464" s="54"/>
      <c r="EP464" s="54"/>
      <c r="EQ464" s="54"/>
      <c r="ER464" s="54"/>
      <c r="ES464" s="54"/>
      <c r="ET464" s="54"/>
      <c r="EU464" s="54"/>
      <c r="EV464" s="54"/>
      <c r="EW464" s="54"/>
      <c r="EX464" s="54"/>
      <c r="EY464" s="54"/>
      <c r="EZ464" s="54"/>
      <c r="FA464" s="54"/>
      <c r="FB464" s="54"/>
      <c r="FC464" s="54"/>
      <c r="FD464" s="54"/>
      <c r="FE464" s="54"/>
      <c r="FF464" s="54"/>
      <c r="FG464" s="54"/>
      <c r="FH464" s="54"/>
      <c r="FI464" s="54"/>
      <c r="FJ464" s="54"/>
      <c r="FK464" s="54"/>
      <c r="FL464" s="54"/>
      <c r="FM464" s="54"/>
      <c r="FN464" s="54"/>
      <c r="FO464" s="54"/>
      <c r="FP464" s="54"/>
      <c r="FQ464" s="54"/>
      <c r="FR464" s="54"/>
      <c r="FS464" s="54"/>
      <c r="FT464" s="54"/>
      <c r="FU464" s="54"/>
      <c r="FV464" s="54"/>
      <c r="FW464" s="54"/>
      <c r="FX464" s="54"/>
      <c r="FY464" s="54"/>
      <c r="FZ464" s="54"/>
      <c r="GA464" s="54"/>
      <c r="GB464" s="54"/>
      <c r="GC464" s="54"/>
      <c r="GD464" s="54"/>
      <c r="GE464" s="54"/>
      <c r="GF464" s="54"/>
      <c r="GG464" s="54"/>
      <c r="GH464" s="54"/>
      <c r="GI464" s="54"/>
      <c r="GJ464" s="54"/>
      <c r="GK464" s="54"/>
      <c r="GL464" s="54"/>
      <c r="GM464" s="54"/>
      <c r="GN464" s="54"/>
    </row>
    <row r="465" spans="1:196">
      <c r="A465" s="209"/>
      <c r="B465" s="209"/>
      <c r="C465" s="209"/>
      <c r="D465" s="209"/>
      <c r="E465" s="209"/>
      <c r="F465" s="209"/>
      <c r="G465" s="209"/>
      <c r="H465" s="61"/>
      <c r="I465" s="69"/>
      <c r="J465" s="69"/>
      <c r="K465" s="214"/>
      <c r="L465" s="214"/>
      <c r="M465" s="214"/>
      <c r="N465" s="54"/>
      <c r="O465" s="54"/>
      <c r="P465" s="54"/>
      <c r="Q465" s="54"/>
      <c r="R465" s="54"/>
      <c r="S465" s="54"/>
      <c r="T465" s="54"/>
      <c r="U465" s="54"/>
      <c r="V465" s="54"/>
      <c r="W465" s="54"/>
      <c r="X465" s="54"/>
      <c r="Y465" s="54"/>
      <c r="Z465" s="54"/>
      <c r="AA465" s="54"/>
      <c r="AB465" s="54"/>
      <c r="AC465" s="54"/>
      <c r="AD465" s="54"/>
      <c r="AE465" s="54"/>
      <c r="AF465" s="54"/>
      <c r="AG465" s="54"/>
      <c r="AH465" s="54"/>
      <c r="AI465" s="54"/>
      <c r="AJ465" s="54"/>
      <c r="AK465" s="54"/>
      <c r="AL465" s="54"/>
      <c r="AM465" s="54"/>
      <c r="AN465" s="54"/>
      <c r="AO465" s="54"/>
      <c r="AP465" s="54"/>
      <c r="AQ465" s="54"/>
      <c r="AR465" s="54"/>
      <c r="AS465" s="54"/>
      <c r="AT465" s="54"/>
      <c r="AU465" s="54"/>
      <c r="AV465" s="54"/>
      <c r="AW465" s="54"/>
      <c r="AX465" s="54"/>
      <c r="AY465" s="54"/>
      <c r="AZ465" s="54"/>
      <c r="BA465" s="54"/>
      <c r="BB465" s="54"/>
      <c r="BC465" s="54"/>
      <c r="BD465" s="54"/>
      <c r="BE465" s="54"/>
      <c r="BF465" s="54"/>
      <c r="BG465" s="54"/>
      <c r="BH465" s="54"/>
      <c r="BI465" s="54"/>
      <c r="BJ465" s="54"/>
      <c r="BK465" s="54"/>
      <c r="BL465" s="54"/>
      <c r="BM465" s="54"/>
      <c r="BN465" s="54"/>
      <c r="BO465" s="54"/>
      <c r="BP465" s="54"/>
      <c r="BQ465" s="54"/>
      <c r="BR465" s="54"/>
      <c r="BS465" s="54"/>
      <c r="BT465" s="54"/>
      <c r="BU465" s="54"/>
      <c r="BV465" s="54"/>
      <c r="BW465" s="54"/>
      <c r="BX465" s="54"/>
      <c r="BY465" s="54"/>
      <c r="BZ465" s="54"/>
      <c r="CA465" s="54"/>
      <c r="CB465" s="54"/>
      <c r="CC465" s="54"/>
      <c r="CD465" s="54"/>
      <c r="CE465" s="54"/>
      <c r="CF465" s="54"/>
      <c r="CG465" s="54"/>
      <c r="CH465" s="54"/>
      <c r="CI465" s="54"/>
      <c r="CJ465" s="54"/>
      <c r="CK465" s="54"/>
      <c r="CL465" s="54"/>
      <c r="CM465" s="54"/>
      <c r="CN465" s="54"/>
      <c r="CO465" s="54"/>
      <c r="CP465" s="54"/>
      <c r="CQ465" s="54"/>
      <c r="CR465" s="54"/>
      <c r="CS465" s="54"/>
      <c r="CT465" s="54"/>
      <c r="CU465" s="54"/>
      <c r="CV465" s="54"/>
      <c r="CW465" s="54"/>
      <c r="CX465" s="54"/>
      <c r="CY465" s="54"/>
      <c r="CZ465" s="54"/>
      <c r="DA465" s="54"/>
      <c r="DB465" s="54"/>
      <c r="DC465" s="54"/>
      <c r="DD465" s="54"/>
      <c r="DE465" s="54"/>
      <c r="DF465" s="54"/>
      <c r="DG465" s="54"/>
      <c r="DH465" s="54"/>
      <c r="DI465" s="54"/>
      <c r="DJ465" s="54"/>
      <c r="DK465" s="54"/>
      <c r="DL465" s="54"/>
      <c r="DM465" s="54"/>
      <c r="DN465" s="54"/>
      <c r="DO465" s="54"/>
      <c r="DP465" s="54"/>
      <c r="DQ465" s="54"/>
      <c r="DR465" s="54"/>
      <c r="DS465" s="54"/>
      <c r="DT465" s="54"/>
      <c r="DU465" s="54"/>
      <c r="DV465" s="54"/>
      <c r="DW465" s="54"/>
      <c r="DX465" s="54"/>
      <c r="DY465" s="54"/>
      <c r="DZ465" s="54"/>
      <c r="EA465" s="54"/>
      <c r="EB465" s="54"/>
      <c r="EC465" s="54"/>
      <c r="ED465" s="54"/>
      <c r="EE465" s="54"/>
      <c r="EF465" s="54"/>
      <c r="EG465" s="54"/>
      <c r="EH465" s="54"/>
      <c r="EI465" s="54"/>
      <c r="EJ465" s="54"/>
      <c r="EK465" s="54"/>
      <c r="EL465" s="54"/>
      <c r="EM465" s="54"/>
      <c r="EN465" s="54"/>
      <c r="EO465" s="54"/>
      <c r="EP465" s="54"/>
      <c r="EQ465" s="54"/>
      <c r="ER465" s="54"/>
      <c r="ES465" s="54"/>
      <c r="ET465" s="54"/>
      <c r="EU465" s="54"/>
      <c r="EV465" s="54"/>
      <c r="EW465" s="54"/>
      <c r="EX465" s="54"/>
      <c r="EY465" s="54"/>
      <c r="EZ465" s="54"/>
      <c r="FA465" s="54"/>
      <c r="FB465" s="54"/>
      <c r="FC465" s="54"/>
      <c r="FD465" s="54"/>
      <c r="FE465" s="54"/>
      <c r="FF465" s="54"/>
      <c r="FG465" s="54"/>
      <c r="FH465" s="54"/>
      <c r="FI465" s="54"/>
      <c r="FJ465" s="54"/>
      <c r="FK465" s="54"/>
      <c r="FL465" s="54"/>
      <c r="FM465" s="54"/>
      <c r="FN465" s="54"/>
      <c r="FO465" s="54"/>
      <c r="FP465" s="54"/>
      <c r="FQ465" s="54"/>
      <c r="FR465" s="54"/>
      <c r="FS465" s="54"/>
      <c r="FT465" s="54"/>
      <c r="FU465" s="54"/>
      <c r="FV465" s="54"/>
      <c r="FW465" s="54"/>
      <c r="FX465" s="54"/>
      <c r="FY465" s="54"/>
      <c r="FZ465" s="54"/>
      <c r="GA465" s="54"/>
      <c r="GB465" s="54"/>
      <c r="GC465" s="54"/>
      <c r="GD465" s="54"/>
      <c r="GE465" s="54"/>
      <c r="GF465" s="54"/>
      <c r="GG465" s="54"/>
      <c r="GH465" s="54"/>
      <c r="GI465" s="54"/>
      <c r="GJ465" s="54"/>
      <c r="GK465" s="54"/>
      <c r="GL465" s="54"/>
      <c r="GM465" s="54"/>
      <c r="GN465" s="54"/>
    </row>
    <row r="466" spans="1:196">
      <c r="A466" s="209"/>
      <c r="B466" s="209"/>
      <c r="C466" s="209"/>
      <c r="D466" s="209"/>
      <c r="E466" s="209"/>
      <c r="F466" s="209"/>
      <c r="G466" s="209"/>
      <c r="H466" s="61"/>
      <c r="I466" s="69"/>
      <c r="J466" s="69"/>
      <c r="K466" s="214"/>
      <c r="L466" s="214"/>
      <c r="M466" s="214"/>
      <c r="N466" s="54"/>
      <c r="O466" s="54"/>
      <c r="P466" s="54"/>
      <c r="Q466" s="54"/>
      <c r="R466" s="54"/>
      <c r="S466" s="54"/>
      <c r="T466" s="54"/>
      <c r="U466" s="54"/>
      <c r="V466" s="54"/>
      <c r="W466" s="54"/>
      <c r="X466" s="54"/>
      <c r="Y466" s="54"/>
      <c r="Z466" s="54"/>
      <c r="AA466" s="54"/>
      <c r="AB466" s="54"/>
      <c r="AC466" s="54"/>
      <c r="AD466" s="54"/>
      <c r="AE466" s="54"/>
      <c r="AF466" s="54"/>
      <c r="AG466" s="54"/>
      <c r="AH466" s="54"/>
      <c r="AI466" s="54"/>
      <c r="AJ466" s="54"/>
      <c r="AK466" s="54"/>
      <c r="AL466" s="54"/>
      <c r="AM466" s="54"/>
      <c r="AN466" s="54"/>
      <c r="AO466" s="54"/>
      <c r="AP466" s="54"/>
      <c r="AQ466" s="54"/>
      <c r="AR466" s="54"/>
      <c r="AS466" s="54"/>
      <c r="AT466" s="54"/>
      <c r="AU466" s="54"/>
      <c r="AV466" s="54"/>
      <c r="AW466" s="54"/>
      <c r="AX466" s="54"/>
      <c r="AY466" s="54"/>
      <c r="AZ466" s="54"/>
      <c r="BA466" s="54"/>
      <c r="BB466" s="54"/>
      <c r="BC466" s="54"/>
      <c r="BD466" s="54"/>
      <c r="BE466" s="54"/>
      <c r="BF466" s="54"/>
      <c r="BG466" s="54"/>
      <c r="BH466" s="54"/>
      <c r="BI466" s="54"/>
      <c r="BJ466" s="54"/>
      <c r="BK466" s="54"/>
      <c r="BL466" s="54"/>
      <c r="BM466" s="54"/>
      <c r="BN466" s="54"/>
      <c r="BO466" s="54"/>
      <c r="BP466" s="54"/>
      <c r="BQ466" s="54"/>
      <c r="BR466" s="54"/>
      <c r="BS466" s="54"/>
      <c r="BT466" s="54"/>
      <c r="BU466" s="54"/>
      <c r="BV466" s="54"/>
      <c r="BW466" s="54"/>
      <c r="BX466" s="54"/>
      <c r="BY466" s="54"/>
      <c r="BZ466" s="54"/>
      <c r="CA466" s="54"/>
      <c r="CB466" s="54"/>
      <c r="CC466" s="54"/>
      <c r="CD466" s="54"/>
      <c r="CE466" s="54"/>
      <c r="CF466" s="54"/>
      <c r="CG466" s="54"/>
      <c r="CH466" s="54"/>
      <c r="CI466" s="54"/>
      <c r="CJ466" s="54"/>
      <c r="CK466" s="54"/>
      <c r="CL466" s="54"/>
      <c r="CM466" s="54"/>
      <c r="CN466" s="54"/>
      <c r="CO466" s="54"/>
      <c r="CP466" s="54"/>
      <c r="CQ466" s="54"/>
      <c r="CR466" s="54"/>
      <c r="CS466" s="54"/>
      <c r="CT466" s="54"/>
      <c r="CU466" s="54"/>
      <c r="CV466" s="54"/>
      <c r="CW466" s="54"/>
      <c r="CX466" s="54"/>
      <c r="CY466" s="54"/>
      <c r="CZ466" s="54"/>
      <c r="DA466" s="54"/>
      <c r="DB466" s="54"/>
      <c r="DC466" s="54"/>
      <c r="DD466" s="54"/>
      <c r="DE466" s="54"/>
      <c r="DF466" s="54"/>
      <c r="DG466" s="54"/>
      <c r="DH466" s="54"/>
      <c r="DI466" s="54"/>
      <c r="DJ466" s="54"/>
      <c r="DK466" s="54"/>
      <c r="DL466" s="54"/>
      <c r="DM466" s="54"/>
      <c r="DN466" s="54"/>
      <c r="DO466" s="54"/>
      <c r="DP466" s="54"/>
      <c r="DQ466" s="54"/>
      <c r="DR466" s="54"/>
      <c r="DS466" s="54"/>
      <c r="DT466" s="54"/>
      <c r="DU466" s="54"/>
      <c r="DV466" s="54"/>
      <c r="DW466" s="54"/>
      <c r="DX466" s="54"/>
      <c r="DY466" s="54"/>
      <c r="DZ466" s="54"/>
      <c r="EA466" s="54"/>
      <c r="EB466" s="54"/>
      <c r="EC466" s="54"/>
      <c r="ED466" s="54"/>
      <c r="EE466" s="54"/>
      <c r="EF466" s="54"/>
      <c r="EG466" s="54"/>
      <c r="EH466" s="54"/>
      <c r="EI466" s="54"/>
      <c r="EJ466" s="54"/>
      <c r="EK466" s="54"/>
      <c r="EL466" s="54"/>
      <c r="EM466" s="54"/>
      <c r="EN466" s="54"/>
      <c r="EO466" s="54"/>
      <c r="EP466" s="54"/>
      <c r="EQ466" s="54"/>
      <c r="ER466" s="54"/>
      <c r="ES466" s="54"/>
      <c r="ET466" s="54"/>
      <c r="EU466" s="54"/>
      <c r="EV466" s="54"/>
      <c r="EW466" s="54"/>
      <c r="EX466" s="54"/>
      <c r="EY466" s="54"/>
      <c r="EZ466" s="54"/>
      <c r="FA466" s="54"/>
      <c r="FB466" s="54"/>
      <c r="FC466" s="54"/>
      <c r="FD466" s="54"/>
      <c r="FE466" s="54"/>
      <c r="FF466" s="54"/>
      <c r="FG466" s="54"/>
      <c r="FH466" s="54"/>
      <c r="FI466" s="54"/>
      <c r="FJ466" s="54"/>
      <c r="FK466" s="54"/>
      <c r="FL466" s="54"/>
      <c r="FM466" s="54"/>
      <c r="FN466" s="54"/>
      <c r="FO466" s="54"/>
      <c r="FP466" s="54"/>
      <c r="FQ466" s="54"/>
      <c r="FR466" s="54"/>
      <c r="FS466" s="54"/>
      <c r="FT466" s="54"/>
      <c r="FU466" s="54"/>
      <c r="FV466" s="54"/>
      <c r="FW466" s="54"/>
      <c r="FX466" s="54"/>
      <c r="FY466" s="54"/>
      <c r="FZ466" s="54"/>
      <c r="GA466" s="54"/>
      <c r="GB466" s="54"/>
      <c r="GC466" s="54"/>
      <c r="GD466" s="54"/>
      <c r="GE466" s="54"/>
      <c r="GF466" s="54"/>
      <c r="GG466" s="54"/>
      <c r="GH466" s="54"/>
      <c r="GI466" s="54"/>
      <c r="GJ466" s="54"/>
      <c r="GK466" s="54"/>
      <c r="GL466" s="54"/>
      <c r="GM466" s="54"/>
      <c r="GN466" s="54"/>
    </row>
    <row r="467" spans="1:196">
      <c r="A467" s="209"/>
      <c r="B467" s="209"/>
      <c r="C467" s="209"/>
      <c r="D467" s="209"/>
      <c r="E467" s="209"/>
      <c r="F467" s="209"/>
      <c r="G467" s="209"/>
      <c r="H467" s="61"/>
      <c r="I467" s="69"/>
      <c r="J467" s="69"/>
      <c r="K467" s="214"/>
      <c r="L467" s="214"/>
      <c r="M467" s="214"/>
      <c r="N467" s="54"/>
      <c r="O467" s="54"/>
      <c r="P467" s="54"/>
      <c r="Q467" s="54"/>
      <c r="R467" s="54"/>
      <c r="S467" s="54"/>
      <c r="T467" s="54"/>
      <c r="U467" s="54"/>
      <c r="V467" s="54"/>
      <c r="W467" s="54"/>
      <c r="X467" s="54"/>
      <c r="Y467" s="54"/>
      <c r="Z467" s="54"/>
      <c r="AA467" s="54"/>
      <c r="AB467" s="54"/>
      <c r="AC467" s="54"/>
      <c r="AD467" s="54"/>
      <c r="AE467" s="54"/>
      <c r="AF467" s="54"/>
      <c r="AG467" s="54"/>
      <c r="AH467" s="54"/>
      <c r="AI467" s="54"/>
      <c r="AJ467" s="54"/>
      <c r="AK467" s="54"/>
      <c r="AL467" s="54"/>
      <c r="AM467" s="54"/>
      <c r="AN467" s="54"/>
      <c r="AO467" s="54"/>
      <c r="AP467" s="54"/>
      <c r="AQ467" s="54"/>
      <c r="AR467" s="54"/>
      <c r="AS467" s="54"/>
      <c r="AT467" s="54"/>
      <c r="AU467" s="54"/>
      <c r="AV467" s="54"/>
      <c r="AW467" s="54"/>
      <c r="AX467" s="54"/>
      <c r="AY467" s="54"/>
      <c r="AZ467" s="54"/>
      <c r="BA467" s="54"/>
      <c r="BB467" s="54"/>
      <c r="BC467" s="54"/>
      <c r="BD467" s="54"/>
      <c r="BE467" s="54"/>
      <c r="BF467" s="54"/>
      <c r="BG467" s="54"/>
      <c r="BH467" s="54"/>
      <c r="BI467" s="54"/>
      <c r="BJ467" s="54"/>
      <c r="BK467" s="54"/>
      <c r="BL467" s="54"/>
      <c r="BM467" s="54"/>
      <c r="BN467" s="54"/>
      <c r="BO467" s="54"/>
      <c r="BP467" s="54"/>
      <c r="BQ467" s="54"/>
      <c r="BR467" s="54"/>
      <c r="BS467" s="54"/>
      <c r="BT467" s="54"/>
      <c r="BU467" s="54"/>
      <c r="BV467" s="54"/>
      <c r="BW467" s="54"/>
      <c r="BX467" s="54"/>
      <c r="BY467" s="54"/>
      <c r="BZ467" s="54"/>
      <c r="CA467" s="54"/>
      <c r="CB467" s="54"/>
      <c r="CC467" s="54"/>
      <c r="CD467" s="54"/>
      <c r="CE467" s="54"/>
      <c r="CF467" s="54"/>
      <c r="CG467" s="54"/>
      <c r="CH467" s="54"/>
      <c r="CI467" s="54"/>
      <c r="CJ467" s="54"/>
      <c r="CK467" s="54"/>
      <c r="CL467" s="54"/>
      <c r="CM467" s="54"/>
      <c r="CN467" s="54"/>
      <c r="CO467" s="54"/>
      <c r="CP467" s="54"/>
      <c r="CQ467" s="54"/>
      <c r="CR467" s="54"/>
      <c r="CS467" s="54"/>
      <c r="CT467" s="54"/>
      <c r="CU467" s="54"/>
      <c r="CV467" s="54"/>
      <c r="CW467" s="54"/>
      <c r="CX467" s="54"/>
      <c r="CY467" s="54"/>
      <c r="CZ467" s="54"/>
      <c r="DA467" s="54"/>
      <c r="DB467" s="54"/>
      <c r="DC467" s="54"/>
      <c r="DD467" s="54"/>
      <c r="DE467" s="54"/>
      <c r="DF467" s="54"/>
      <c r="DG467" s="54"/>
      <c r="DH467" s="54"/>
      <c r="DI467" s="54"/>
      <c r="DJ467" s="54"/>
      <c r="DK467" s="54"/>
      <c r="DL467" s="54"/>
      <c r="DM467" s="54"/>
      <c r="DN467" s="54"/>
      <c r="DO467" s="54"/>
      <c r="DP467" s="54"/>
      <c r="DQ467" s="54"/>
      <c r="DR467" s="54"/>
      <c r="DS467" s="54"/>
      <c r="DT467" s="54"/>
      <c r="DU467" s="54"/>
      <c r="DV467" s="54"/>
      <c r="DW467" s="54"/>
      <c r="DX467" s="54"/>
      <c r="DY467" s="54"/>
      <c r="DZ467" s="54"/>
      <c r="EA467" s="54"/>
      <c r="EB467" s="54"/>
      <c r="EC467" s="54"/>
      <c r="ED467" s="54"/>
      <c r="EE467" s="54"/>
      <c r="EF467" s="54"/>
      <c r="EG467" s="54"/>
      <c r="EH467" s="54"/>
      <c r="EI467" s="54"/>
      <c r="EJ467" s="54"/>
      <c r="EK467" s="54"/>
      <c r="EL467" s="54"/>
      <c r="EM467" s="54"/>
      <c r="EN467" s="54"/>
      <c r="EO467" s="54"/>
      <c r="EP467" s="54"/>
      <c r="EQ467" s="54"/>
      <c r="ER467" s="54"/>
      <c r="ES467" s="54"/>
      <c r="ET467" s="54"/>
      <c r="EU467" s="54"/>
      <c r="EV467" s="54"/>
      <c r="EW467" s="54"/>
      <c r="EX467" s="54"/>
      <c r="EY467" s="54"/>
      <c r="EZ467" s="54"/>
      <c r="FA467" s="54"/>
      <c r="FB467" s="54"/>
      <c r="FC467" s="54"/>
      <c r="FD467" s="54"/>
      <c r="FE467" s="54"/>
      <c r="FF467" s="54"/>
      <c r="FG467" s="54"/>
      <c r="FH467" s="54"/>
      <c r="FI467" s="54"/>
      <c r="FJ467" s="54"/>
      <c r="FK467" s="54"/>
      <c r="FL467" s="54"/>
      <c r="FM467" s="54"/>
      <c r="FN467" s="54"/>
      <c r="FO467" s="54"/>
      <c r="FP467" s="54"/>
      <c r="FQ467" s="54"/>
      <c r="FR467" s="54"/>
      <c r="FS467" s="54"/>
      <c r="FT467" s="54"/>
      <c r="FU467" s="54"/>
      <c r="FV467" s="54"/>
      <c r="FW467" s="54"/>
      <c r="FX467" s="54"/>
      <c r="FY467" s="54"/>
      <c r="FZ467" s="54"/>
      <c r="GA467" s="54"/>
      <c r="GB467" s="54"/>
      <c r="GC467" s="54"/>
      <c r="GD467" s="54"/>
      <c r="GE467" s="54"/>
      <c r="GF467" s="54"/>
      <c r="GG467" s="54"/>
      <c r="GH467" s="54"/>
      <c r="GI467" s="54"/>
      <c r="GJ467" s="54"/>
      <c r="GK467" s="54"/>
      <c r="GL467" s="54"/>
      <c r="GM467" s="54"/>
      <c r="GN467" s="54"/>
    </row>
    <row r="468" spans="1:196">
      <c r="A468" s="209"/>
      <c r="B468" s="209"/>
      <c r="C468" s="209"/>
      <c r="D468" s="209"/>
      <c r="E468" s="209"/>
      <c r="F468" s="209"/>
      <c r="G468" s="209"/>
      <c r="H468" s="61"/>
      <c r="I468" s="69"/>
      <c r="J468" s="69"/>
      <c r="K468" s="214"/>
      <c r="L468" s="214"/>
      <c r="M468" s="214"/>
      <c r="N468" s="54"/>
      <c r="O468" s="54"/>
      <c r="P468" s="54"/>
      <c r="Q468" s="54"/>
      <c r="R468" s="54"/>
      <c r="S468" s="54"/>
      <c r="T468" s="54"/>
      <c r="U468" s="54"/>
      <c r="V468" s="54"/>
      <c r="W468" s="54"/>
      <c r="X468" s="54"/>
      <c r="Y468" s="54"/>
      <c r="Z468" s="54"/>
      <c r="AA468" s="54"/>
      <c r="AB468" s="54"/>
      <c r="AC468" s="54"/>
      <c r="AD468" s="54"/>
      <c r="AE468" s="54"/>
      <c r="AF468" s="54"/>
      <c r="AG468" s="54"/>
      <c r="AH468" s="54"/>
      <c r="AI468" s="54"/>
      <c r="AJ468" s="54"/>
      <c r="AK468" s="54"/>
      <c r="AL468" s="54"/>
      <c r="AM468" s="54"/>
      <c r="AN468" s="54"/>
      <c r="AO468" s="54"/>
      <c r="AP468" s="54"/>
      <c r="AQ468" s="54"/>
      <c r="AR468" s="54"/>
      <c r="AS468" s="54"/>
      <c r="AT468" s="54"/>
      <c r="AU468" s="54"/>
      <c r="AV468" s="54"/>
      <c r="AW468" s="54"/>
      <c r="AX468" s="54"/>
      <c r="AY468" s="54"/>
      <c r="AZ468" s="54"/>
      <c r="BA468" s="54"/>
      <c r="BB468" s="54"/>
      <c r="BC468" s="54"/>
      <c r="BD468" s="54"/>
      <c r="BE468" s="54"/>
      <c r="BF468" s="54"/>
      <c r="BG468" s="54"/>
      <c r="BH468" s="54"/>
      <c r="BI468" s="54"/>
      <c r="BJ468" s="54"/>
      <c r="BK468" s="54"/>
      <c r="BL468" s="54"/>
      <c r="BM468" s="54"/>
      <c r="BN468" s="54"/>
      <c r="BO468" s="54"/>
      <c r="BP468" s="54"/>
      <c r="BQ468" s="54"/>
      <c r="BR468" s="54"/>
      <c r="BS468" s="54"/>
      <c r="BT468" s="54"/>
      <c r="BU468" s="54"/>
      <c r="BV468" s="54"/>
      <c r="BW468" s="54"/>
      <c r="BX468" s="54"/>
      <c r="BY468" s="54"/>
      <c r="BZ468" s="54"/>
      <c r="CA468" s="54"/>
      <c r="CB468" s="54"/>
      <c r="CC468" s="54"/>
      <c r="CD468" s="54"/>
      <c r="CE468" s="54"/>
      <c r="CF468" s="54"/>
      <c r="CG468" s="54"/>
      <c r="CH468" s="54"/>
      <c r="CI468" s="54"/>
      <c r="CJ468" s="54"/>
      <c r="CK468" s="54"/>
      <c r="CL468" s="54"/>
      <c r="CM468" s="54"/>
      <c r="CN468" s="54"/>
      <c r="CO468" s="54"/>
      <c r="CP468" s="54"/>
      <c r="CQ468" s="54"/>
      <c r="CR468" s="54"/>
      <c r="CS468" s="54"/>
      <c r="CT468" s="54"/>
      <c r="CU468" s="54"/>
      <c r="CV468" s="54"/>
      <c r="CW468" s="54"/>
      <c r="CX468" s="54"/>
      <c r="CY468" s="54"/>
      <c r="CZ468" s="54"/>
      <c r="DA468" s="54"/>
      <c r="DB468" s="54"/>
      <c r="DC468" s="54"/>
      <c r="DD468" s="54"/>
      <c r="DE468" s="54"/>
      <c r="DF468" s="54"/>
      <c r="DG468" s="54"/>
      <c r="DH468" s="54"/>
      <c r="DI468" s="54"/>
      <c r="DJ468" s="54"/>
      <c r="DK468" s="54"/>
      <c r="DL468" s="54"/>
      <c r="DM468" s="54"/>
      <c r="DN468" s="54"/>
      <c r="DO468" s="54"/>
      <c r="DP468" s="54"/>
      <c r="DQ468" s="54"/>
      <c r="DR468" s="54"/>
      <c r="DS468" s="54"/>
      <c r="DT468" s="54"/>
      <c r="DU468" s="54"/>
      <c r="DV468" s="54"/>
      <c r="DW468" s="54"/>
      <c r="DX468" s="54"/>
      <c r="DY468" s="54"/>
      <c r="DZ468" s="54"/>
      <c r="EA468" s="54"/>
      <c r="EB468" s="54"/>
      <c r="EC468" s="54"/>
      <c r="ED468" s="54"/>
      <c r="EE468" s="54"/>
      <c r="EF468" s="54"/>
      <c r="EG468" s="54"/>
      <c r="EH468" s="54"/>
      <c r="EI468" s="54"/>
      <c r="EJ468" s="54"/>
      <c r="EK468" s="54"/>
      <c r="EL468" s="54"/>
      <c r="EM468" s="54"/>
      <c r="EN468" s="54"/>
      <c r="EO468" s="54"/>
      <c r="EP468" s="54"/>
      <c r="EQ468" s="54"/>
      <c r="ER468" s="54"/>
      <c r="ES468" s="54"/>
      <c r="ET468" s="54"/>
      <c r="EU468" s="54"/>
      <c r="EV468" s="54"/>
      <c r="EW468" s="54"/>
      <c r="EX468" s="54"/>
      <c r="EY468" s="54"/>
      <c r="EZ468" s="54"/>
      <c r="FA468" s="54"/>
      <c r="FB468" s="54"/>
      <c r="FC468" s="54"/>
      <c r="FD468" s="54"/>
      <c r="FE468" s="54"/>
      <c r="FF468" s="54"/>
      <c r="FG468" s="54"/>
      <c r="FH468" s="54"/>
      <c r="FI468" s="54"/>
      <c r="FJ468" s="54"/>
      <c r="FK468" s="54"/>
      <c r="FL468" s="54"/>
      <c r="FM468" s="54"/>
      <c r="FN468" s="54"/>
      <c r="FO468" s="54"/>
      <c r="FP468" s="54"/>
      <c r="FQ468" s="54"/>
      <c r="FR468" s="54"/>
      <c r="FS468" s="54"/>
      <c r="FT468" s="54"/>
      <c r="FU468" s="54"/>
      <c r="FV468" s="54"/>
      <c r="FW468" s="54"/>
      <c r="FX468" s="54"/>
      <c r="FY468" s="54"/>
      <c r="FZ468" s="54"/>
      <c r="GA468" s="54"/>
      <c r="GB468" s="54"/>
      <c r="GC468" s="54"/>
      <c r="GD468" s="54"/>
      <c r="GE468" s="54"/>
      <c r="GF468" s="54"/>
      <c r="GG468" s="54"/>
      <c r="GH468" s="54"/>
      <c r="GI468" s="54"/>
      <c r="GJ468" s="54"/>
      <c r="GK468" s="54"/>
      <c r="GL468" s="54"/>
      <c r="GM468" s="54"/>
      <c r="GN468" s="54"/>
    </row>
    <row r="469" spans="1:196">
      <c r="A469" s="209"/>
      <c r="B469" s="209"/>
      <c r="C469" s="209"/>
      <c r="D469" s="209"/>
      <c r="E469" s="209"/>
      <c r="F469" s="209"/>
      <c r="G469" s="209"/>
      <c r="H469" s="61"/>
      <c r="I469" s="69"/>
      <c r="J469" s="69"/>
      <c r="K469" s="214"/>
      <c r="L469" s="214"/>
      <c r="M469" s="214"/>
      <c r="N469" s="54"/>
      <c r="O469" s="54"/>
      <c r="P469" s="54"/>
      <c r="Q469" s="54"/>
      <c r="R469" s="54"/>
      <c r="S469" s="54"/>
      <c r="T469" s="54"/>
      <c r="U469" s="54"/>
      <c r="V469" s="54"/>
      <c r="W469" s="54"/>
      <c r="X469" s="54"/>
      <c r="Y469" s="54"/>
      <c r="Z469" s="54"/>
      <c r="AA469" s="54"/>
      <c r="AB469" s="54"/>
      <c r="AC469" s="54"/>
      <c r="AD469" s="54"/>
      <c r="AE469" s="54"/>
      <c r="AF469" s="54"/>
      <c r="AG469" s="54"/>
      <c r="AH469" s="54"/>
      <c r="AI469" s="54"/>
      <c r="AJ469" s="54"/>
      <c r="AK469" s="54"/>
      <c r="AL469" s="54"/>
      <c r="AM469" s="54"/>
      <c r="AN469" s="54"/>
      <c r="AO469" s="54"/>
      <c r="AP469" s="54"/>
      <c r="AQ469" s="54"/>
      <c r="AR469" s="54"/>
      <c r="AS469" s="54"/>
      <c r="AT469" s="54"/>
      <c r="AU469" s="54"/>
      <c r="AV469" s="54"/>
      <c r="AW469" s="54"/>
      <c r="AX469" s="54"/>
      <c r="AY469" s="54"/>
      <c r="AZ469" s="54"/>
      <c r="BA469" s="54"/>
      <c r="BB469" s="54"/>
      <c r="BC469" s="54"/>
      <c r="BD469" s="54"/>
      <c r="BE469" s="54"/>
      <c r="BF469" s="54"/>
      <c r="BG469" s="54"/>
      <c r="BH469" s="54"/>
      <c r="BI469" s="54"/>
      <c r="BJ469" s="54"/>
      <c r="BK469" s="54"/>
      <c r="BL469" s="54"/>
      <c r="BM469" s="54"/>
      <c r="BN469" s="54"/>
      <c r="BO469" s="54"/>
      <c r="BP469" s="54"/>
      <c r="BQ469" s="54"/>
      <c r="BR469" s="54"/>
      <c r="BS469" s="54"/>
      <c r="BT469" s="54"/>
      <c r="BU469" s="54"/>
      <c r="BV469" s="54"/>
      <c r="BW469" s="54"/>
      <c r="BX469" s="54"/>
      <c r="BY469" s="54"/>
      <c r="BZ469" s="54"/>
      <c r="CA469" s="54"/>
      <c r="CB469" s="54"/>
      <c r="CC469" s="54"/>
      <c r="CD469" s="54"/>
      <c r="CE469" s="54"/>
      <c r="CF469" s="54"/>
      <c r="CG469" s="54"/>
      <c r="CH469" s="54"/>
      <c r="CI469" s="54"/>
      <c r="CJ469" s="54"/>
      <c r="CK469" s="54"/>
      <c r="CL469" s="54"/>
      <c r="CM469" s="54"/>
      <c r="CN469" s="54"/>
      <c r="CO469" s="54"/>
      <c r="CP469" s="54"/>
      <c r="CQ469" s="54"/>
      <c r="CR469" s="54"/>
      <c r="CS469" s="54"/>
      <c r="CT469" s="54"/>
      <c r="CU469" s="54"/>
      <c r="CV469" s="54"/>
      <c r="CW469" s="54"/>
      <c r="CX469" s="54"/>
      <c r="CY469" s="54"/>
      <c r="CZ469" s="54"/>
      <c r="DA469" s="54"/>
      <c r="DB469" s="54"/>
      <c r="DC469" s="54"/>
      <c r="DD469" s="54"/>
      <c r="DE469" s="54"/>
      <c r="DF469" s="54"/>
      <c r="DG469" s="54"/>
      <c r="DH469" s="54"/>
      <c r="DI469" s="54"/>
      <c r="DJ469" s="54"/>
      <c r="DK469" s="54"/>
      <c r="DL469" s="54"/>
      <c r="DM469" s="54"/>
      <c r="DN469" s="54"/>
      <c r="DO469" s="54"/>
      <c r="DP469" s="54"/>
      <c r="DQ469" s="54"/>
      <c r="DR469" s="54"/>
      <c r="DS469" s="54"/>
      <c r="DT469" s="54"/>
      <c r="DU469" s="54"/>
      <c r="DV469" s="54"/>
      <c r="DW469" s="54"/>
      <c r="DX469" s="54"/>
      <c r="DY469" s="54"/>
      <c r="DZ469" s="54"/>
      <c r="EA469" s="54"/>
      <c r="EB469" s="54"/>
      <c r="EC469" s="54"/>
      <c r="ED469" s="54"/>
      <c r="EE469" s="54"/>
      <c r="EF469" s="54"/>
      <c r="EG469" s="54"/>
      <c r="EH469" s="54"/>
      <c r="EI469" s="54"/>
      <c r="EJ469" s="54"/>
      <c r="EK469" s="54"/>
      <c r="EL469" s="54"/>
      <c r="EM469" s="54"/>
      <c r="EN469" s="54"/>
      <c r="EO469" s="54"/>
      <c r="EP469" s="54"/>
      <c r="EQ469" s="54"/>
      <c r="ER469" s="54"/>
      <c r="ES469" s="54"/>
      <c r="ET469" s="54"/>
      <c r="EU469" s="54"/>
      <c r="EV469" s="54"/>
      <c r="EW469" s="54"/>
      <c r="EX469" s="54"/>
      <c r="EY469" s="54"/>
      <c r="EZ469" s="54"/>
      <c r="FA469" s="54"/>
      <c r="FB469" s="54"/>
      <c r="FC469" s="54"/>
      <c r="FD469" s="54"/>
      <c r="FE469" s="54"/>
      <c r="FF469" s="54"/>
      <c r="FG469" s="54"/>
      <c r="FH469" s="54"/>
      <c r="FI469" s="54"/>
      <c r="FJ469" s="54"/>
      <c r="FK469" s="54"/>
      <c r="FL469" s="54"/>
      <c r="FM469" s="54"/>
      <c r="FN469" s="54"/>
      <c r="FO469" s="54"/>
      <c r="FP469" s="54"/>
      <c r="FQ469" s="54"/>
      <c r="FR469" s="54"/>
      <c r="FS469" s="54"/>
      <c r="FT469" s="54"/>
      <c r="FU469" s="54"/>
      <c r="FV469" s="54"/>
      <c r="FW469" s="54"/>
      <c r="FX469" s="54"/>
      <c r="FY469" s="54"/>
      <c r="FZ469" s="54"/>
      <c r="GA469" s="54"/>
      <c r="GB469" s="54"/>
      <c r="GC469" s="54"/>
      <c r="GD469" s="54"/>
      <c r="GE469" s="54"/>
      <c r="GF469" s="54"/>
      <c r="GG469" s="54"/>
      <c r="GH469" s="54"/>
      <c r="GI469" s="54"/>
      <c r="GJ469" s="54"/>
      <c r="GK469" s="54"/>
      <c r="GL469" s="54"/>
      <c r="GM469" s="54"/>
      <c r="GN469" s="54"/>
    </row>
    <row r="470" spans="1:196">
      <c r="A470" s="209"/>
      <c r="B470" s="209"/>
      <c r="C470" s="209"/>
      <c r="D470" s="209"/>
      <c r="E470" s="209"/>
      <c r="F470" s="209"/>
      <c r="G470" s="209"/>
      <c r="H470" s="61"/>
      <c r="I470" s="69"/>
      <c r="J470" s="69"/>
      <c r="K470" s="214"/>
      <c r="L470" s="214"/>
      <c r="M470" s="214"/>
      <c r="N470" s="54"/>
      <c r="O470" s="54"/>
      <c r="P470" s="54"/>
      <c r="Q470" s="54"/>
      <c r="R470" s="54"/>
      <c r="S470" s="54"/>
      <c r="T470" s="54"/>
      <c r="U470" s="54"/>
      <c r="V470" s="54"/>
      <c r="W470" s="54"/>
      <c r="X470" s="54"/>
      <c r="Y470" s="54"/>
      <c r="Z470" s="54"/>
      <c r="AA470" s="54"/>
      <c r="AB470" s="54"/>
      <c r="AC470" s="54"/>
      <c r="AD470" s="54"/>
      <c r="AE470" s="54"/>
      <c r="AF470" s="54"/>
      <c r="AG470" s="54"/>
      <c r="AH470" s="54"/>
      <c r="AI470" s="54"/>
      <c r="AJ470" s="54"/>
      <c r="AK470" s="54"/>
      <c r="AL470" s="54"/>
      <c r="AM470" s="54"/>
      <c r="AN470" s="54"/>
      <c r="AO470" s="54"/>
      <c r="AP470" s="54"/>
      <c r="AQ470" s="54"/>
      <c r="AR470" s="54"/>
      <c r="AS470" s="54"/>
      <c r="AT470" s="54"/>
      <c r="AU470" s="54"/>
      <c r="AV470" s="54"/>
      <c r="AW470" s="54"/>
      <c r="AX470" s="54"/>
      <c r="AY470" s="54"/>
      <c r="AZ470" s="54"/>
      <c r="BA470" s="54"/>
      <c r="BB470" s="54"/>
      <c r="BC470" s="54"/>
      <c r="BD470" s="54"/>
      <c r="BE470" s="54"/>
      <c r="BF470" s="54"/>
      <c r="BG470" s="54"/>
      <c r="BH470" s="54"/>
      <c r="BI470" s="54"/>
      <c r="BJ470" s="54"/>
      <c r="BK470" s="54"/>
      <c r="BL470" s="54"/>
      <c r="BM470" s="54"/>
      <c r="BN470" s="54"/>
      <c r="BO470" s="54"/>
      <c r="BP470" s="54"/>
      <c r="BQ470" s="54"/>
      <c r="BR470" s="54"/>
      <c r="BS470" s="54"/>
      <c r="BT470" s="54"/>
      <c r="BU470" s="54"/>
      <c r="BV470" s="54"/>
      <c r="BW470" s="54"/>
      <c r="BX470" s="54"/>
      <c r="BY470" s="54"/>
      <c r="BZ470" s="54"/>
      <c r="CA470" s="54"/>
      <c r="CB470" s="54"/>
      <c r="CC470" s="54"/>
      <c r="CD470" s="54"/>
      <c r="CE470" s="54"/>
      <c r="CF470" s="54"/>
      <c r="CG470" s="54"/>
      <c r="CH470" s="54"/>
      <c r="CI470" s="54"/>
      <c r="CJ470" s="54"/>
      <c r="CK470" s="54"/>
      <c r="CL470" s="54"/>
      <c r="CM470" s="54"/>
      <c r="CN470" s="54"/>
      <c r="CO470" s="54"/>
      <c r="CP470" s="54"/>
      <c r="CQ470" s="54"/>
      <c r="CR470" s="54"/>
      <c r="CS470" s="54"/>
      <c r="CT470" s="54"/>
      <c r="CU470" s="54"/>
      <c r="CV470" s="54"/>
      <c r="CW470" s="54"/>
      <c r="CX470" s="54"/>
      <c r="CY470" s="54"/>
      <c r="CZ470" s="54"/>
      <c r="DA470" s="54"/>
      <c r="DB470" s="54"/>
      <c r="DC470" s="54"/>
      <c r="DD470" s="54"/>
      <c r="DE470" s="54"/>
      <c r="DF470" s="54"/>
      <c r="DG470" s="54"/>
      <c r="DH470" s="54"/>
      <c r="DI470" s="54"/>
      <c r="DJ470" s="54"/>
      <c r="DK470" s="54"/>
      <c r="DL470" s="54"/>
      <c r="DM470" s="54"/>
      <c r="DN470" s="54"/>
      <c r="DO470" s="54"/>
      <c r="DP470" s="54"/>
      <c r="DQ470" s="54"/>
      <c r="DR470" s="54"/>
      <c r="DS470" s="54"/>
      <c r="DT470" s="54"/>
      <c r="DU470" s="54"/>
      <c r="DV470" s="54"/>
      <c r="DW470" s="54"/>
      <c r="DX470" s="54"/>
      <c r="DY470" s="54"/>
      <c r="DZ470" s="54"/>
      <c r="EA470" s="54"/>
      <c r="EB470" s="54"/>
      <c r="EC470" s="54"/>
      <c r="ED470" s="54"/>
      <c r="EE470" s="54"/>
      <c r="EF470" s="54"/>
      <c r="EG470" s="54"/>
      <c r="EH470" s="54"/>
      <c r="EI470" s="54"/>
      <c r="EJ470" s="54"/>
      <c r="EK470" s="54"/>
      <c r="EL470" s="54"/>
      <c r="EM470" s="54"/>
      <c r="EN470" s="54"/>
      <c r="EO470" s="54"/>
      <c r="EP470" s="54"/>
      <c r="EQ470" s="54"/>
      <c r="ER470" s="54"/>
      <c r="ES470" s="54"/>
      <c r="ET470" s="54"/>
      <c r="EU470" s="54"/>
      <c r="EV470" s="54"/>
      <c r="EW470" s="54"/>
      <c r="EX470" s="54"/>
      <c r="EY470" s="54"/>
      <c r="EZ470" s="54"/>
      <c r="FA470" s="54"/>
      <c r="FB470" s="54"/>
      <c r="FC470" s="54"/>
      <c r="FD470" s="54"/>
      <c r="FE470" s="54"/>
      <c r="FF470" s="54"/>
      <c r="FG470" s="54"/>
      <c r="FH470" s="54"/>
      <c r="FI470" s="54"/>
      <c r="FJ470" s="54"/>
      <c r="FK470" s="54"/>
      <c r="FL470" s="54"/>
      <c r="FM470" s="54"/>
      <c r="FN470" s="54"/>
      <c r="FO470" s="54"/>
      <c r="FP470" s="54"/>
      <c r="FQ470" s="54"/>
      <c r="FR470" s="54"/>
      <c r="FS470" s="54"/>
      <c r="FT470" s="54"/>
      <c r="FU470" s="54"/>
      <c r="FV470" s="54"/>
      <c r="FW470" s="54"/>
      <c r="FX470" s="54"/>
      <c r="FY470" s="54"/>
      <c r="FZ470" s="54"/>
      <c r="GA470" s="54"/>
      <c r="GB470" s="54"/>
      <c r="GC470" s="54"/>
      <c r="GD470" s="54"/>
      <c r="GE470" s="54"/>
      <c r="GF470" s="54"/>
      <c r="GG470" s="54"/>
      <c r="GH470" s="54"/>
      <c r="GI470" s="54"/>
      <c r="GJ470" s="54"/>
      <c r="GK470" s="54"/>
      <c r="GL470" s="54"/>
      <c r="GM470" s="54"/>
      <c r="GN470" s="54"/>
    </row>
    <row r="471" spans="1:196">
      <c r="A471" s="209"/>
      <c r="B471" s="209"/>
      <c r="C471" s="209"/>
      <c r="D471" s="209"/>
      <c r="E471" s="209"/>
      <c r="F471" s="209"/>
      <c r="G471" s="209"/>
      <c r="H471" s="61"/>
      <c r="I471" s="69"/>
      <c r="J471" s="69"/>
      <c r="K471" s="214"/>
      <c r="L471" s="214"/>
      <c r="M471" s="214"/>
      <c r="N471" s="54"/>
      <c r="O471" s="54"/>
      <c r="P471" s="54"/>
      <c r="Q471" s="54"/>
      <c r="R471" s="54"/>
      <c r="S471" s="54"/>
      <c r="T471" s="54"/>
      <c r="U471" s="54"/>
      <c r="V471" s="54"/>
      <c r="W471" s="54"/>
      <c r="X471" s="54"/>
      <c r="Y471" s="54"/>
      <c r="Z471" s="54"/>
      <c r="AA471" s="54"/>
      <c r="AB471" s="54"/>
      <c r="AC471" s="54"/>
      <c r="AD471" s="54"/>
      <c r="AE471" s="54"/>
      <c r="AF471" s="54"/>
      <c r="AG471" s="54"/>
      <c r="AH471" s="54"/>
      <c r="AI471" s="54"/>
      <c r="AJ471" s="54"/>
      <c r="AK471" s="54"/>
      <c r="AL471" s="54"/>
      <c r="AM471" s="54"/>
      <c r="AN471" s="54"/>
      <c r="AO471" s="54"/>
      <c r="AP471" s="54"/>
      <c r="AQ471" s="54"/>
      <c r="AR471" s="54"/>
      <c r="AS471" s="54"/>
      <c r="AT471" s="54"/>
      <c r="AU471" s="54"/>
      <c r="AV471" s="54"/>
      <c r="AW471" s="54"/>
      <c r="AX471" s="54"/>
      <c r="AY471" s="54"/>
      <c r="AZ471" s="54"/>
      <c r="BA471" s="54"/>
      <c r="BB471" s="54"/>
      <c r="BC471" s="54"/>
      <c r="BD471" s="54"/>
      <c r="BE471" s="54"/>
      <c r="BF471" s="54"/>
      <c r="BG471" s="54"/>
      <c r="BH471" s="54"/>
      <c r="BI471" s="54"/>
      <c r="BJ471" s="54"/>
      <c r="BK471" s="54"/>
      <c r="BL471" s="54"/>
      <c r="BM471" s="54"/>
      <c r="BN471" s="54"/>
      <c r="BO471" s="54"/>
      <c r="BP471" s="54"/>
      <c r="BQ471" s="54"/>
      <c r="BR471" s="54"/>
      <c r="BS471" s="54"/>
      <c r="BT471" s="54"/>
      <c r="BU471" s="54"/>
      <c r="BV471" s="54"/>
      <c r="BW471" s="54"/>
      <c r="BX471" s="54"/>
      <c r="BY471" s="54"/>
      <c r="BZ471" s="54"/>
      <c r="CA471" s="54"/>
      <c r="CB471" s="54"/>
      <c r="CC471" s="54"/>
      <c r="CD471" s="54"/>
      <c r="CE471" s="54"/>
      <c r="CF471" s="54"/>
      <c r="CG471" s="54"/>
      <c r="CH471" s="54"/>
      <c r="CI471" s="54"/>
      <c r="CJ471" s="54"/>
      <c r="CK471" s="54"/>
      <c r="CL471" s="54"/>
      <c r="CM471" s="54"/>
      <c r="CN471" s="54"/>
      <c r="CO471" s="54"/>
      <c r="CP471" s="54"/>
      <c r="CQ471" s="54"/>
      <c r="CR471" s="54"/>
      <c r="CS471" s="54"/>
      <c r="CT471" s="54"/>
      <c r="CU471" s="54"/>
      <c r="CV471" s="54"/>
      <c r="CW471" s="54"/>
      <c r="CX471" s="54"/>
      <c r="CY471" s="54"/>
      <c r="CZ471" s="54"/>
      <c r="DA471" s="54"/>
      <c r="DB471" s="54"/>
      <c r="DC471" s="54"/>
      <c r="DD471" s="54"/>
      <c r="DE471" s="54"/>
      <c r="DF471" s="54"/>
      <c r="DG471" s="54"/>
      <c r="DH471" s="54"/>
      <c r="DI471" s="54"/>
      <c r="DJ471" s="54"/>
      <c r="DK471" s="54"/>
      <c r="DL471" s="54"/>
      <c r="DM471" s="54"/>
      <c r="DN471" s="54"/>
      <c r="DO471" s="54"/>
      <c r="DP471" s="54"/>
      <c r="DQ471" s="54"/>
      <c r="DR471" s="54"/>
      <c r="DS471" s="54"/>
      <c r="DT471" s="54"/>
      <c r="DU471" s="54"/>
      <c r="DV471" s="54"/>
      <c r="DW471" s="54"/>
      <c r="DX471" s="54"/>
      <c r="DY471" s="54"/>
      <c r="DZ471" s="54"/>
      <c r="EA471" s="54"/>
      <c r="EB471" s="54"/>
      <c r="EC471" s="54"/>
      <c r="ED471" s="54"/>
      <c r="EE471" s="54"/>
      <c r="EF471" s="54"/>
      <c r="EG471" s="54"/>
      <c r="EH471" s="54"/>
      <c r="EI471" s="54"/>
      <c r="EJ471" s="54"/>
      <c r="EK471" s="54"/>
      <c r="EL471" s="54"/>
      <c r="EM471" s="54"/>
      <c r="EN471" s="54"/>
      <c r="EO471" s="54"/>
      <c r="EP471" s="54"/>
      <c r="EQ471" s="54"/>
      <c r="ER471" s="54"/>
      <c r="ES471" s="54"/>
      <c r="ET471" s="54"/>
      <c r="EU471" s="54"/>
      <c r="EV471" s="54"/>
      <c r="EW471" s="54"/>
      <c r="EX471" s="54"/>
      <c r="EY471" s="54"/>
      <c r="EZ471" s="54"/>
      <c r="FA471" s="54"/>
      <c r="FB471" s="54"/>
      <c r="FC471" s="54"/>
      <c r="FD471" s="54"/>
      <c r="FE471" s="54"/>
      <c r="FF471" s="54"/>
      <c r="FG471" s="54"/>
      <c r="FH471" s="54"/>
      <c r="FI471" s="54"/>
      <c r="FJ471" s="54"/>
      <c r="FK471" s="54"/>
      <c r="FL471" s="54"/>
      <c r="FM471" s="54"/>
      <c r="FN471" s="54"/>
      <c r="FO471" s="54"/>
      <c r="FP471" s="54"/>
      <c r="FQ471" s="54"/>
      <c r="FR471" s="54"/>
      <c r="FS471" s="54"/>
      <c r="FT471" s="54"/>
      <c r="FU471" s="54"/>
      <c r="FV471" s="54"/>
      <c r="FW471" s="54"/>
      <c r="FX471" s="54"/>
      <c r="FY471" s="54"/>
      <c r="FZ471" s="54"/>
      <c r="GA471" s="54"/>
      <c r="GB471" s="54"/>
      <c r="GC471" s="54"/>
      <c r="GD471" s="54"/>
      <c r="GE471" s="54"/>
      <c r="GF471" s="54"/>
      <c r="GG471" s="54"/>
      <c r="GH471" s="54"/>
      <c r="GI471" s="54"/>
      <c r="GJ471" s="54"/>
      <c r="GK471" s="54"/>
      <c r="GL471" s="54"/>
      <c r="GM471" s="54"/>
      <c r="GN471" s="54"/>
    </row>
    <row r="472" spans="1:196">
      <c r="A472" s="209"/>
      <c r="B472" s="209"/>
      <c r="C472" s="209"/>
      <c r="D472" s="209"/>
      <c r="E472" s="209"/>
      <c r="F472" s="209"/>
      <c r="G472" s="209"/>
      <c r="H472" s="61"/>
      <c r="I472" s="69"/>
      <c r="J472" s="69"/>
      <c r="K472" s="214"/>
      <c r="L472" s="214"/>
      <c r="M472" s="214"/>
      <c r="N472" s="54"/>
      <c r="O472" s="54"/>
      <c r="P472" s="54"/>
      <c r="Q472" s="54"/>
      <c r="R472" s="54"/>
      <c r="S472" s="54"/>
      <c r="T472" s="54"/>
      <c r="U472" s="54"/>
      <c r="V472" s="54"/>
      <c r="W472" s="54"/>
      <c r="X472" s="54"/>
      <c r="Y472" s="54"/>
      <c r="Z472" s="54"/>
      <c r="AA472" s="54"/>
      <c r="AB472" s="54"/>
      <c r="AC472" s="54"/>
      <c r="AD472" s="54"/>
      <c r="AE472" s="54"/>
      <c r="AF472" s="54"/>
      <c r="AG472" s="54"/>
      <c r="AH472" s="54"/>
      <c r="AI472" s="54"/>
      <c r="AJ472" s="54"/>
      <c r="AK472" s="54"/>
      <c r="AL472" s="54"/>
      <c r="AM472" s="54"/>
      <c r="AN472" s="54"/>
      <c r="AO472" s="54"/>
      <c r="AP472" s="54"/>
      <c r="AQ472" s="54"/>
      <c r="AR472" s="54"/>
      <c r="AS472" s="54"/>
      <c r="AT472" s="54"/>
      <c r="AU472" s="54"/>
      <c r="AV472" s="54"/>
      <c r="AW472" s="54"/>
      <c r="AX472" s="54"/>
      <c r="AY472" s="54"/>
      <c r="AZ472" s="54"/>
      <c r="BA472" s="54"/>
      <c r="BB472" s="54"/>
      <c r="BC472" s="54"/>
      <c r="BD472" s="54"/>
      <c r="BE472" s="54"/>
      <c r="BF472" s="54"/>
      <c r="BG472" s="54"/>
      <c r="BH472" s="54"/>
      <c r="BI472" s="54"/>
      <c r="BJ472" s="54"/>
      <c r="BK472" s="54"/>
      <c r="BL472" s="54"/>
      <c r="BM472" s="54"/>
      <c r="BN472" s="54"/>
      <c r="BO472" s="54"/>
      <c r="BP472" s="54"/>
      <c r="BQ472" s="54"/>
      <c r="BR472" s="54"/>
      <c r="BS472" s="54"/>
      <c r="BT472" s="54"/>
      <c r="BU472" s="54"/>
      <c r="BV472" s="54"/>
      <c r="BW472" s="54"/>
      <c r="BX472" s="54"/>
      <c r="BY472" s="54"/>
      <c r="BZ472" s="54"/>
      <c r="CA472" s="54"/>
      <c r="CB472" s="54"/>
      <c r="CC472" s="54"/>
      <c r="CD472" s="54"/>
      <c r="CE472" s="54"/>
      <c r="CF472" s="54"/>
      <c r="CG472" s="54"/>
      <c r="CH472" s="54"/>
      <c r="CI472" s="54"/>
      <c r="CJ472" s="54"/>
      <c r="CK472" s="54"/>
      <c r="CL472" s="54"/>
      <c r="CM472" s="54"/>
      <c r="CN472" s="54"/>
      <c r="CO472" s="54"/>
      <c r="CP472" s="54"/>
      <c r="CQ472" s="54"/>
      <c r="CR472" s="54"/>
      <c r="CS472" s="54"/>
      <c r="CT472" s="54"/>
      <c r="CU472" s="54"/>
      <c r="CV472" s="54"/>
      <c r="CW472" s="54"/>
      <c r="CX472" s="54"/>
      <c r="CY472" s="54"/>
      <c r="CZ472" s="54"/>
      <c r="DA472" s="54"/>
      <c r="DB472" s="54"/>
      <c r="DC472" s="54"/>
      <c r="DD472" s="54"/>
      <c r="DE472" s="54"/>
      <c r="DF472" s="54"/>
      <c r="DG472" s="54"/>
      <c r="DH472" s="54"/>
      <c r="DI472" s="54"/>
      <c r="DJ472" s="54"/>
      <c r="DK472" s="54"/>
      <c r="DL472" s="54"/>
      <c r="DM472" s="54"/>
      <c r="DN472" s="54"/>
      <c r="DO472" s="54"/>
      <c r="DP472" s="54"/>
      <c r="DQ472" s="54"/>
      <c r="DR472" s="54"/>
      <c r="DS472" s="54"/>
      <c r="DT472" s="54"/>
      <c r="DU472" s="54"/>
      <c r="DV472" s="54"/>
      <c r="DW472" s="54"/>
      <c r="DX472" s="54"/>
      <c r="DY472" s="54"/>
      <c r="DZ472" s="54"/>
      <c r="EA472" s="54"/>
      <c r="EB472" s="54"/>
      <c r="EC472" s="54"/>
      <c r="ED472" s="54"/>
      <c r="EE472" s="54"/>
      <c r="EF472" s="54"/>
      <c r="EG472" s="54"/>
      <c r="EH472" s="54"/>
      <c r="EI472" s="54"/>
      <c r="EJ472" s="54"/>
      <c r="EK472" s="54"/>
      <c r="EL472" s="54"/>
      <c r="EM472" s="54"/>
      <c r="EN472" s="54"/>
      <c r="EO472" s="54"/>
      <c r="EP472" s="54"/>
      <c r="EQ472" s="54"/>
      <c r="ER472" s="54"/>
      <c r="ES472" s="54"/>
      <c r="ET472" s="54"/>
      <c r="EU472" s="54"/>
      <c r="EV472" s="54"/>
      <c r="EW472" s="54"/>
      <c r="EX472" s="54"/>
      <c r="EY472" s="54"/>
      <c r="EZ472" s="54"/>
      <c r="FA472" s="54"/>
      <c r="FB472" s="54"/>
      <c r="FC472" s="54"/>
      <c r="FD472" s="54"/>
      <c r="FE472" s="54"/>
      <c r="FF472" s="54"/>
      <c r="FG472" s="54"/>
      <c r="FH472" s="54"/>
      <c r="FI472" s="54"/>
      <c r="FJ472" s="54"/>
      <c r="FK472" s="54"/>
      <c r="FL472" s="54"/>
      <c r="FM472" s="54"/>
      <c r="FN472" s="54"/>
      <c r="FO472" s="54"/>
      <c r="FP472" s="54"/>
      <c r="FQ472" s="54"/>
      <c r="FR472" s="54"/>
      <c r="FS472" s="54"/>
      <c r="FT472" s="54"/>
      <c r="FU472" s="54"/>
      <c r="FV472" s="54"/>
      <c r="FW472" s="54"/>
      <c r="FX472" s="54"/>
      <c r="FY472" s="54"/>
      <c r="FZ472" s="54"/>
      <c r="GA472" s="54"/>
      <c r="GB472" s="54"/>
      <c r="GC472" s="54"/>
      <c r="GD472" s="54"/>
      <c r="GE472" s="54"/>
      <c r="GF472" s="54"/>
      <c r="GG472" s="54"/>
      <c r="GH472" s="54"/>
      <c r="GI472" s="54"/>
      <c r="GJ472" s="54"/>
      <c r="GK472" s="54"/>
      <c r="GL472" s="54"/>
      <c r="GM472" s="54"/>
      <c r="GN472" s="54"/>
    </row>
    <row r="473" spans="1:196">
      <c r="A473" s="209"/>
      <c r="B473" s="209"/>
      <c r="C473" s="209"/>
      <c r="D473" s="209"/>
      <c r="E473" s="209"/>
      <c r="F473" s="209"/>
      <c r="G473" s="209"/>
      <c r="H473" s="61"/>
      <c r="I473" s="69"/>
      <c r="J473" s="69"/>
      <c r="K473" s="214"/>
      <c r="L473" s="214"/>
      <c r="M473" s="214"/>
      <c r="N473" s="54"/>
      <c r="O473" s="54"/>
      <c r="P473" s="54"/>
      <c r="Q473" s="54"/>
      <c r="R473" s="54"/>
      <c r="S473" s="54"/>
      <c r="T473" s="54"/>
      <c r="U473" s="54"/>
      <c r="V473" s="54"/>
      <c r="W473" s="54"/>
      <c r="X473" s="54"/>
      <c r="Y473" s="54"/>
      <c r="Z473" s="54"/>
      <c r="AA473" s="54"/>
      <c r="AB473" s="54"/>
      <c r="AC473" s="54"/>
      <c r="AD473" s="54"/>
      <c r="AE473" s="54"/>
      <c r="AF473" s="54"/>
      <c r="AG473" s="54"/>
      <c r="AH473" s="54"/>
      <c r="AI473" s="54"/>
      <c r="AJ473" s="54"/>
      <c r="AK473" s="54"/>
      <c r="AL473" s="54"/>
      <c r="AM473" s="54"/>
      <c r="AN473" s="54"/>
      <c r="AO473" s="54"/>
      <c r="AP473" s="54"/>
      <c r="AQ473" s="54"/>
      <c r="AR473" s="54"/>
      <c r="AS473" s="54"/>
      <c r="AT473" s="54"/>
      <c r="AU473" s="54"/>
      <c r="AV473" s="54"/>
      <c r="AW473" s="54"/>
      <c r="AX473" s="54"/>
      <c r="AY473" s="54"/>
      <c r="AZ473" s="54"/>
      <c r="BA473" s="54"/>
      <c r="BB473" s="54"/>
      <c r="BC473" s="54"/>
      <c r="BD473" s="54"/>
      <c r="BE473" s="54"/>
      <c r="BF473" s="54"/>
      <c r="BG473" s="54"/>
      <c r="BH473" s="54"/>
      <c r="BI473" s="54"/>
      <c r="BJ473" s="54"/>
      <c r="BK473" s="54"/>
      <c r="BL473" s="54"/>
      <c r="BM473" s="54"/>
      <c r="BN473" s="54"/>
      <c r="BO473" s="54"/>
      <c r="BP473" s="54"/>
      <c r="BQ473" s="54"/>
      <c r="BR473" s="54"/>
      <c r="BS473" s="54"/>
      <c r="BT473" s="54"/>
      <c r="BU473" s="54"/>
      <c r="BV473" s="54"/>
      <c r="BW473" s="54"/>
      <c r="BX473" s="54"/>
      <c r="BY473" s="54"/>
      <c r="BZ473" s="54"/>
      <c r="CA473" s="54"/>
      <c r="CB473" s="54"/>
      <c r="CC473" s="54"/>
      <c r="CD473" s="54"/>
      <c r="CE473" s="54"/>
      <c r="CF473" s="54"/>
      <c r="CG473" s="54"/>
      <c r="CH473" s="54"/>
      <c r="CI473" s="54"/>
      <c r="CJ473" s="54"/>
      <c r="CK473" s="54"/>
      <c r="CL473" s="54"/>
      <c r="CM473" s="54"/>
      <c r="CN473" s="54"/>
      <c r="CO473" s="54"/>
      <c r="CP473" s="54"/>
      <c r="CQ473" s="54"/>
      <c r="CR473" s="54"/>
      <c r="CS473" s="54"/>
      <c r="CT473" s="54"/>
      <c r="CU473" s="54"/>
      <c r="CV473" s="54"/>
      <c r="CW473" s="54"/>
      <c r="CX473" s="54"/>
      <c r="CY473" s="54"/>
      <c r="CZ473" s="54"/>
      <c r="DA473" s="54"/>
      <c r="DB473" s="54"/>
      <c r="DC473" s="54"/>
      <c r="DD473" s="54"/>
      <c r="DE473" s="54"/>
      <c r="DF473" s="54"/>
      <c r="DG473" s="54"/>
      <c r="DH473" s="54"/>
      <c r="DI473" s="54"/>
      <c r="DJ473" s="54"/>
      <c r="DK473" s="54"/>
      <c r="DL473" s="54"/>
      <c r="DM473" s="54"/>
      <c r="DN473" s="54"/>
      <c r="DO473" s="54"/>
      <c r="DP473" s="54"/>
      <c r="DQ473" s="54"/>
      <c r="DR473" s="54"/>
      <c r="DS473" s="54"/>
      <c r="DT473" s="54"/>
      <c r="DU473" s="54"/>
      <c r="DV473" s="54"/>
      <c r="DW473" s="54"/>
      <c r="DX473" s="54"/>
      <c r="DY473" s="54"/>
      <c r="DZ473" s="54"/>
      <c r="EA473" s="54"/>
      <c r="EB473" s="54"/>
      <c r="EC473" s="54"/>
      <c r="ED473" s="54"/>
      <c r="EE473" s="54"/>
      <c r="EF473" s="54"/>
      <c r="EG473" s="54"/>
      <c r="EH473" s="54"/>
      <c r="EI473" s="54"/>
      <c r="EJ473" s="54"/>
      <c r="EK473" s="54"/>
      <c r="EL473" s="54"/>
      <c r="EM473" s="54"/>
      <c r="EN473" s="54"/>
      <c r="EO473" s="54"/>
      <c r="EP473" s="54"/>
      <c r="EQ473" s="54"/>
      <c r="ER473" s="54"/>
      <c r="ES473" s="54"/>
      <c r="ET473" s="54"/>
      <c r="EU473" s="54"/>
      <c r="EV473" s="54"/>
      <c r="EW473" s="54"/>
      <c r="EX473" s="54"/>
      <c r="EY473" s="54"/>
      <c r="EZ473" s="54"/>
      <c r="FA473" s="54"/>
      <c r="FB473" s="54"/>
      <c r="FC473" s="54"/>
      <c r="FD473" s="54"/>
      <c r="FE473" s="54"/>
      <c r="FF473" s="54"/>
      <c r="FG473" s="54"/>
      <c r="FH473" s="54"/>
      <c r="FI473" s="54"/>
      <c r="FJ473" s="54"/>
      <c r="FK473" s="54"/>
      <c r="FL473" s="54"/>
      <c r="FM473" s="54"/>
      <c r="FN473" s="54"/>
      <c r="FO473" s="54"/>
      <c r="FP473" s="54"/>
      <c r="FQ473" s="54"/>
      <c r="FR473" s="54"/>
      <c r="FS473" s="54"/>
      <c r="FT473" s="54"/>
      <c r="FU473" s="54"/>
      <c r="FV473" s="54"/>
      <c r="FW473" s="54"/>
      <c r="FX473" s="54"/>
      <c r="FY473" s="54"/>
      <c r="FZ473" s="54"/>
      <c r="GA473" s="54"/>
      <c r="GB473" s="54"/>
      <c r="GC473" s="54"/>
      <c r="GD473" s="54"/>
      <c r="GE473" s="54"/>
      <c r="GF473" s="54"/>
      <c r="GG473" s="54"/>
      <c r="GH473" s="54"/>
      <c r="GI473" s="54"/>
      <c r="GJ473" s="54"/>
      <c r="GK473" s="54"/>
      <c r="GL473" s="54"/>
      <c r="GM473" s="54"/>
      <c r="GN473" s="54"/>
    </row>
    <row r="474" spans="1:196">
      <c r="A474" s="209"/>
      <c r="B474" s="209"/>
      <c r="C474" s="209"/>
      <c r="D474" s="209"/>
      <c r="E474" s="209"/>
      <c r="F474" s="209"/>
      <c r="G474" s="209"/>
      <c r="H474" s="61"/>
      <c r="I474" s="69"/>
      <c r="J474" s="69"/>
      <c r="K474" s="214"/>
      <c r="L474" s="214"/>
      <c r="M474" s="214"/>
      <c r="N474" s="54"/>
      <c r="O474" s="54"/>
      <c r="P474" s="54"/>
      <c r="Q474" s="54"/>
      <c r="R474" s="54"/>
      <c r="S474" s="54"/>
      <c r="T474" s="54"/>
      <c r="U474" s="54"/>
      <c r="V474" s="54"/>
      <c r="W474" s="54"/>
      <c r="X474" s="54"/>
      <c r="Y474" s="54"/>
      <c r="Z474" s="54"/>
      <c r="AA474" s="54"/>
      <c r="AB474" s="54"/>
      <c r="AC474" s="54"/>
      <c r="AD474" s="54"/>
      <c r="AE474" s="54"/>
      <c r="AF474" s="54"/>
      <c r="AG474" s="54"/>
      <c r="AH474" s="54"/>
      <c r="AI474" s="54"/>
      <c r="AJ474" s="54"/>
      <c r="AK474" s="54"/>
      <c r="AL474" s="54"/>
      <c r="AM474" s="54"/>
      <c r="AN474" s="54"/>
      <c r="AO474" s="54"/>
      <c r="AP474" s="54"/>
      <c r="AQ474" s="54"/>
      <c r="AR474" s="54"/>
      <c r="AS474" s="54"/>
      <c r="AT474" s="54"/>
      <c r="AU474" s="54"/>
      <c r="AV474" s="54"/>
      <c r="AW474" s="54"/>
      <c r="AX474" s="54"/>
      <c r="AY474" s="54"/>
      <c r="AZ474" s="54"/>
      <c r="BA474" s="54"/>
      <c r="BB474" s="54"/>
      <c r="BC474" s="54"/>
      <c r="BD474" s="54"/>
      <c r="BE474" s="54"/>
      <c r="BF474" s="54"/>
      <c r="BG474" s="54"/>
      <c r="BH474" s="54"/>
      <c r="BI474" s="54"/>
      <c r="BJ474" s="54"/>
      <c r="BK474" s="54"/>
      <c r="BL474" s="54"/>
      <c r="BM474" s="54"/>
      <c r="BN474" s="54"/>
      <c r="BO474" s="54"/>
      <c r="BP474" s="54"/>
      <c r="BQ474" s="54"/>
      <c r="BR474" s="54"/>
      <c r="BS474" s="54"/>
      <c r="BT474" s="54"/>
      <c r="BU474" s="54"/>
      <c r="BV474" s="54"/>
      <c r="BW474" s="54"/>
      <c r="BX474" s="54"/>
      <c r="BY474" s="54"/>
      <c r="BZ474" s="54"/>
      <c r="CA474" s="54"/>
      <c r="CB474" s="54"/>
      <c r="CC474" s="54"/>
      <c r="CD474" s="54"/>
      <c r="CE474" s="54"/>
      <c r="CF474" s="54"/>
      <c r="CG474" s="54"/>
      <c r="CH474" s="54"/>
      <c r="CI474" s="54"/>
      <c r="CJ474" s="54"/>
      <c r="CK474" s="54"/>
      <c r="CL474" s="54"/>
      <c r="CM474" s="54"/>
      <c r="CN474" s="54"/>
      <c r="CO474" s="54"/>
      <c r="CP474" s="54"/>
      <c r="CQ474" s="54"/>
      <c r="CR474" s="54"/>
      <c r="CS474" s="54"/>
      <c r="CT474" s="54"/>
      <c r="CU474" s="54"/>
      <c r="CV474" s="54"/>
      <c r="CW474" s="54"/>
      <c r="CX474" s="54"/>
      <c r="CY474" s="54"/>
      <c r="CZ474" s="54"/>
      <c r="DA474" s="54"/>
      <c r="DB474" s="54"/>
      <c r="DC474" s="54"/>
      <c r="DD474" s="54"/>
      <c r="DE474" s="54"/>
      <c r="DF474" s="54"/>
      <c r="DG474" s="54"/>
      <c r="DH474" s="54"/>
      <c r="DI474" s="54"/>
      <c r="DJ474" s="54"/>
      <c r="DK474" s="54"/>
      <c r="DL474" s="54"/>
      <c r="DM474" s="54"/>
      <c r="DN474" s="54"/>
      <c r="DO474" s="54"/>
      <c r="DP474" s="54"/>
      <c r="DQ474" s="54"/>
      <c r="DR474" s="54"/>
      <c r="DS474" s="54"/>
      <c r="DT474" s="54"/>
      <c r="DU474" s="54"/>
      <c r="DV474" s="54"/>
      <c r="DW474" s="54"/>
      <c r="DX474" s="54"/>
      <c r="DY474" s="54"/>
      <c r="DZ474" s="54"/>
      <c r="EA474" s="54"/>
      <c r="EB474" s="54"/>
      <c r="EC474" s="54"/>
      <c r="ED474" s="54"/>
      <c r="EE474" s="54"/>
      <c r="EF474" s="54"/>
      <c r="EG474" s="54"/>
      <c r="EH474" s="54"/>
      <c r="EI474" s="54"/>
      <c r="EJ474" s="54"/>
      <c r="EK474" s="54"/>
      <c r="EL474" s="54"/>
      <c r="EM474" s="54"/>
      <c r="EN474" s="54"/>
      <c r="EO474" s="54"/>
      <c r="EP474" s="54"/>
      <c r="EQ474" s="54"/>
      <c r="ER474" s="54"/>
      <c r="ES474" s="54"/>
      <c r="ET474" s="54"/>
      <c r="EU474" s="54"/>
      <c r="EV474" s="54"/>
      <c r="EW474" s="54"/>
      <c r="EX474" s="54"/>
      <c r="EY474" s="54"/>
      <c r="EZ474" s="54"/>
      <c r="FA474" s="54"/>
      <c r="FB474" s="54"/>
      <c r="FC474" s="54"/>
      <c r="FD474" s="54"/>
      <c r="FE474" s="54"/>
      <c r="FF474" s="54"/>
      <c r="FG474" s="54"/>
      <c r="FH474" s="54"/>
      <c r="FI474" s="54"/>
      <c r="FJ474" s="54"/>
      <c r="FK474" s="54"/>
      <c r="FL474" s="54"/>
      <c r="FM474" s="54"/>
      <c r="FN474" s="54"/>
      <c r="FO474" s="54"/>
      <c r="FP474" s="54"/>
      <c r="FQ474" s="54"/>
      <c r="FR474" s="54"/>
      <c r="FS474" s="54"/>
      <c r="FT474" s="54"/>
      <c r="FU474" s="54"/>
      <c r="FV474" s="54"/>
      <c r="FW474" s="54"/>
      <c r="FX474" s="54"/>
      <c r="FY474" s="54"/>
      <c r="FZ474" s="54"/>
      <c r="GA474" s="54"/>
      <c r="GB474" s="54"/>
      <c r="GC474" s="54"/>
      <c r="GD474" s="54"/>
      <c r="GE474" s="54"/>
      <c r="GF474" s="54"/>
      <c r="GG474" s="54"/>
      <c r="GH474" s="54"/>
      <c r="GI474" s="54"/>
      <c r="GJ474" s="54"/>
      <c r="GK474" s="54"/>
      <c r="GL474" s="54"/>
      <c r="GM474" s="54"/>
      <c r="GN474" s="54"/>
    </row>
    <row r="475" spans="1:196">
      <c r="A475" s="209"/>
      <c r="B475" s="209"/>
      <c r="C475" s="209"/>
      <c r="D475" s="209"/>
      <c r="E475" s="209"/>
      <c r="F475" s="209"/>
      <c r="G475" s="209"/>
      <c r="H475" s="61"/>
      <c r="I475" s="69"/>
      <c r="J475" s="69"/>
      <c r="K475" s="214"/>
      <c r="L475" s="214"/>
      <c r="M475" s="214"/>
      <c r="N475" s="54"/>
      <c r="O475" s="54"/>
      <c r="P475" s="54"/>
      <c r="Q475" s="54"/>
      <c r="R475" s="54"/>
      <c r="S475" s="54"/>
      <c r="T475" s="54"/>
      <c r="U475" s="54"/>
      <c r="V475" s="54"/>
      <c r="W475" s="54"/>
      <c r="X475" s="54"/>
      <c r="Y475" s="54"/>
      <c r="Z475" s="54"/>
      <c r="AA475" s="54"/>
      <c r="AB475" s="54"/>
      <c r="AC475" s="54"/>
      <c r="AD475" s="54"/>
      <c r="AE475" s="54"/>
      <c r="AF475" s="54"/>
      <c r="AG475" s="54"/>
      <c r="AH475" s="54"/>
      <c r="AI475" s="54"/>
      <c r="AJ475" s="54"/>
      <c r="AK475" s="54"/>
      <c r="AL475" s="54"/>
      <c r="AM475" s="54"/>
      <c r="AN475" s="54"/>
      <c r="AO475" s="54"/>
      <c r="AP475" s="54"/>
      <c r="AQ475" s="54"/>
      <c r="AR475" s="54"/>
      <c r="AS475" s="54"/>
      <c r="AT475" s="54"/>
      <c r="AU475" s="54"/>
      <c r="AV475" s="54"/>
      <c r="AW475" s="54"/>
      <c r="AX475" s="54"/>
      <c r="AY475" s="54"/>
      <c r="AZ475" s="54"/>
      <c r="BA475" s="54"/>
      <c r="BB475" s="54"/>
      <c r="BC475" s="54"/>
      <c r="BD475" s="54"/>
      <c r="BE475" s="54"/>
      <c r="BF475" s="54"/>
      <c r="BG475" s="54"/>
      <c r="BH475" s="54"/>
      <c r="BI475" s="54"/>
      <c r="BJ475" s="54"/>
      <c r="BK475" s="54"/>
      <c r="BL475" s="54"/>
      <c r="BM475" s="54"/>
      <c r="BN475" s="54"/>
      <c r="BO475" s="54"/>
      <c r="BP475" s="54"/>
      <c r="BQ475" s="54"/>
      <c r="BR475" s="54"/>
      <c r="BS475" s="54"/>
      <c r="BT475" s="54"/>
      <c r="BU475" s="54"/>
      <c r="BV475" s="54"/>
      <c r="BW475" s="54"/>
      <c r="BX475" s="54"/>
      <c r="BY475" s="54"/>
      <c r="BZ475" s="54"/>
      <c r="CA475" s="54"/>
      <c r="CB475" s="54"/>
      <c r="CC475" s="54"/>
      <c r="CD475" s="54"/>
      <c r="CE475" s="54"/>
      <c r="CF475" s="54"/>
      <c r="CG475" s="54"/>
      <c r="CH475" s="54"/>
      <c r="CI475" s="54"/>
      <c r="CJ475" s="54"/>
      <c r="CK475" s="54"/>
      <c r="CL475" s="54"/>
      <c r="CM475" s="54"/>
      <c r="CN475" s="54"/>
      <c r="CO475" s="54"/>
      <c r="CP475" s="54"/>
      <c r="CQ475" s="54"/>
      <c r="CR475" s="54"/>
      <c r="CS475" s="54"/>
      <c r="CT475" s="54"/>
      <c r="CU475" s="54"/>
      <c r="CV475" s="54"/>
      <c r="CW475" s="54"/>
      <c r="CX475" s="54"/>
      <c r="CY475" s="54"/>
      <c r="CZ475" s="54"/>
      <c r="DA475" s="54"/>
      <c r="DB475" s="54"/>
      <c r="DC475" s="54"/>
      <c r="DD475" s="54"/>
      <c r="DE475" s="54"/>
      <c r="DF475" s="54"/>
      <c r="DG475" s="54"/>
      <c r="DH475" s="54"/>
      <c r="DI475" s="54"/>
      <c r="DJ475" s="54"/>
      <c r="DK475" s="54"/>
      <c r="DL475" s="54"/>
      <c r="DM475" s="54"/>
      <c r="DN475" s="54"/>
      <c r="DO475" s="54"/>
      <c r="DP475" s="54"/>
      <c r="DQ475" s="54"/>
      <c r="DR475" s="54"/>
      <c r="DS475" s="54"/>
      <c r="DT475" s="54"/>
      <c r="DU475" s="54"/>
      <c r="DV475" s="54"/>
      <c r="DW475" s="54"/>
      <c r="DX475" s="54"/>
      <c r="DY475" s="54"/>
      <c r="DZ475" s="54"/>
      <c r="EA475" s="54"/>
      <c r="EB475" s="54"/>
      <c r="EC475" s="54"/>
      <c r="ED475" s="54"/>
      <c r="EE475" s="54"/>
      <c r="EF475" s="54"/>
      <c r="EG475" s="54"/>
      <c r="EH475" s="54"/>
      <c r="EI475" s="54"/>
      <c r="EJ475" s="54"/>
      <c r="EK475" s="54"/>
      <c r="EL475" s="54"/>
      <c r="EM475" s="54"/>
      <c r="EN475" s="54"/>
      <c r="EO475" s="54"/>
      <c r="EP475" s="54"/>
      <c r="EQ475" s="54"/>
      <c r="ER475" s="54"/>
      <c r="ES475" s="54"/>
      <c r="ET475" s="54"/>
      <c r="EU475" s="54"/>
      <c r="EV475" s="54"/>
      <c r="EW475" s="54"/>
      <c r="EX475" s="54"/>
      <c r="EY475" s="54"/>
      <c r="EZ475" s="54"/>
      <c r="FA475" s="54"/>
      <c r="FB475" s="54"/>
      <c r="FC475" s="54"/>
      <c r="FD475" s="54"/>
      <c r="FE475" s="54"/>
      <c r="FF475" s="54"/>
      <c r="FG475" s="54"/>
      <c r="FH475" s="54"/>
      <c r="FI475" s="54"/>
      <c r="FJ475" s="54"/>
      <c r="FK475" s="54"/>
      <c r="FL475" s="54"/>
      <c r="FM475" s="54"/>
      <c r="FN475" s="54"/>
      <c r="FO475" s="54"/>
      <c r="FP475" s="54"/>
      <c r="FQ475" s="54"/>
      <c r="FR475" s="54"/>
      <c r="FS475" s="54"/>
      <c r="FT475" s="54"/>
      <c r="FU475" s="54"/>
      <c r="FV475" s="54"/>
      <c r="FW475" s="54"/>
      <c r="FX475" s="54"/>
      <c r="FY475" s="54"/>
      <c r="FZ475" s="54"/>
      <c r="GA475" s="54"/>
      <c r="GB475" s="54"/>
      <c r="GC475" s="54"/>
      <c r="GD475" s="54"/>
      <c r="GE475" s="54"/>
      <c r="GF475" s="54"/>
      <c r="GG475" s="54"/>
      <c r="GH475" s="54"/>
      <c r="GI475" s="54"/>
      <c r="GJ475" s="54"/>
      <c r="GK475" s="54"/>
      <c r="GL475" s="54"/>
      <c r="GM475" s="54"/>
      <c r="GN475" s="54"/>
    </row>
    <row r="476" spans="1:196">
      <c r="A476" s="209"/>
      <c r="B476" s="209"/>
      <c r="C476" s="209"/>
      <c r="D476" s="209"/>
      <c r="E476" s="209"/>
      <c r="F476" s="209"/>
      <c r="G476" s="209"/>
      <c r="H476" s="61"/>
      <c r="I476" s="69"/>
      <c r="J476" s="69"/>
      <c r="K476" s="214"/>
      <c r="L476" s="214"/>
      <c r="M476" s="214"/>
      <c r="N476" s="54"/>
      <c r="O476" s="54"/>
      <c r="P476" s="54"/>
      <c r="Q476" s="54"/>
      <c r="R476" s="54"/>
      <c r="S476" s="54"/>
      <c r="T476" s="54"/>
      <c r="U476" s="54"/>
      <c r="V476" s="54"/>
      <c r="W476" s="54"/>
      <c r="X476" s="54"/>
      <c r="Y476" s="54"/>
      <c r="Z476" s="54"/>
      <c r="AA476" s="54"/>
      <c r="AB476" s="54"/>
      <c r="AC476" s="54"/>
      <c r="AD476" s="54"/>
      <c r="AE476" s="54"/>
      <c r="AF476" s="54"/>
      <c r="AG476" s="54"/>
      <c r="AH476" s="54"/>
      <c r="AI476" s="54"/>
      <c r="AJ476" s="54"/>
      <c r="AK476" s="54"/>
      <c r="AL476" s="54"/>
      <c r="AM476" s="54"/>
      <c r="AN476" s="54"/>
      <c r="AO476" s="54"/>
      <c r="AP476" s="54"/>
      <c r="AQ476" s="54"/>
      <c r="AR476" s="54"/>
      <c r="AS476" s="54"/>
      <c r="AT476" s="54"/>
      <c r="AU476" s="54"/>
      <c r="AV476" s="54"/>
      <c r="AW476" s="54"/>
      <c r="AX476" s="54"/>
      <c r="AY476" s="54"/>
      <c r="AZ476" s="54"/>
      <c r="BA476" s="54"/>
      <c r="BB476" s="54"/>
      <c r="BC476" s="54"/>
      <c r="BD476" s="54"/>
      <c r="BE476" s="54"/>
      <c r="BF476" s="54"/>
      <c r="BG476" s="54"/>
      <c r="BH476" s="54"/>
      <c r="BI476" s="54"/>
      <c r="BJ476" s="54"/>
      <c r="BK476" s="54"/>
      <c r="BL476" s="54"/>
      <c r="BM476" s="54"/>
      <c r="BN476" s="54"/>
      <c r="BO476" s="54"/>
      <c r="BP476" s="54"/>
      <c r="BQ476" s="54"/>
      <c r="BR476" s="54"/>
      <c r="BS476" s="54"/>
      <c r="BT476" s="54"/>
      <c r="BU476" s="54"/>
      <c r="BV476" s="54"/>
      <c r="BW476" s="54"/>
      <c r="BX476" s="54"/>
      <c r="BY476" s="54"/>
      <c r="BZ476" s="54"/>
      <c r="CA476" s="54"/>
      <c r="CB476" s="54"/>
      <c r="CC476" s="54"/>
      <c r="CD476" s="54"/>
      <c r="CE476" s="54"/>
      <c r="CF476" s="54"/>
      <c r="CG476" s="54"/>
      <c r="CH476" s="54"/>
      <c r="CI476" s="54"/>
      <c r="CJ476" s="54"/>
      <c r="CK476" s="54"/>
      <c r="CL476" s="54"/>
      <c r="CM476" s="54"/>
      <c r="CN476" s="54"/>
      <c r="CO476" s="54"/>
      <c r="CP476" s="54"/>
      <c r="CQ476" s="54"/>
      <c r="CR476" s="54"/>
      <c r="CS476" s="54"/>
      <c r="CT476" s="54"/>
      <c r="CU476" s="54"/>
      <c r="CV476" s="54"/>
      <c r="CW476" s="54"/>
      <c r="CX476" s="54"/>
      <c r="CY476" s="54"/>
      <c r="CZ476" s="54"/>
      <c r="DA476" s="54"/>
      <c r="DB476" s="54"/>
      <c r="DC476" s="54"/>
      <c r="DD476" s="54"/>
      <c r="DE476" s="54"/>
      <c r="DF476" s="54"/>
      <c r="DG476" s="54"/>
      <c r="DH476" s="54"/>
      <c r="DI476" s="54"/>
      <c r="DJ476" s="54"/>
      <c r="DK476" s="54"/>
      <c r="DL476" s="54"/>
      <c r="DM476" s="54"/>
      <c r="DN476" s="54"/>
      <c r="DO476" s="54"/>
      <c r="DP476" s="54"/>
      <c r="DQ476" s="54"/>
      <c r="DR476" s="54"/>
      <c r="DS476" s="54"/>
      <c r="DT476" s="54"/>
      <c r="DU476" s="54"/>
      <c r="DV476" s="54"/>
      <c r="DW476" s="54"/>
      <c r="DX476" s="54"/>
      <c r="DY476" s="54"/>
      <c r="DZ476" s="54"/>
      <c r="EA476" s="54"/>
      <c r="EB476" s="54"/>
      <c r="EC476" s="54"/>
      <c r="ED476" s="54"/>
      <c r="EE476" s="54"/>
      <c r="EF476" s="54"/>
      <c r="EG476" s="54"/>
      <c r="EH476" s="54"/>
      <c r="EI476" s="54"/>
      <c r="EJ476" s="54"/>
      <c r="EK476" s="54"/>
      <c r="EL476" s="54"/>
      <c r="EM476" s="54"/>
      <c r="EN476" s="54"/>
      <c r="EO476" s="54"/>
      <c r="EP476" s="54"/>
      <c r="EQ476" s="54"/>
      <c r="ER476" s="54"/>
      <c r="ES476" s="54"/>
      <c r="ET476" s="54"/>
      <c r="EU476" s="54"/>
      <c r="EV476" s="54"/>
      <c r="EW476" s="54"/>
      <c r="EX476" s="54"/>
      <c r="EY476" s="54"/>
      <c r="EZ476" s="54"/>
      <c r="FA476" s="54"/>
      <c r="FB476" s="54"/>
      <c r="FC476" s="54"/>
      <c r="FD476" s="54"/>
      <c r="FE476" s="54"/>
      <c r="FF476" s="54"/>
      <c r="FG476" s="54"/>
      <c r="FH476" s="54"/>
      <c r="FI476" s="54"/>
      <c r="FJ476" s="54"/>
      <c r="FK476" s="54"/>
      <c r="FL476" s="54"/>
      <c r="FM476" s="54"/>
      <c r="FN476" s="54"/>
      <c r="FO476" s="54"/>
      <c r="FP476" s="54"/>
      <c r="FQ476" s="54"/>
      <c r="FR476" s="54"/>
      <c r="FS476" s="54"/>
      <c r="FT476" s="54"/>
      <c r="FU476" s="54"/>
      <c r="FV476" s="54"/>
      <c r="FW476" s="54"/>
      <c r="FX476" s="54"/>
      <c r="FY476" s="54"/>
      <c r="FZ476" s="54"/>
      <c r="GA476" s="54"/>
      <c r="GB476" s="54"/>
      <c r="GC476" s="54"/>
      <c r="GD476" s="54"/>
      <c r="GE476" s="54"/>
      <c r="GF476" s="54"/>
      <c r="GG476" s="54"/>
      <c r="GH476" s="54"/>
      <c r="GI476" s="54"/>
      <c r="GJ476" s="54"/>
      <c r="GK476" s="54"/>
      <c r="GL476" s="54"/>
      <c r="GM476" s="54"/>
      <c r="GN476" s="54"/>
    </row>
    <row r="477" spans="1:196">
      <c r="A477" s="209"/>
      <c r="B477" s="209"/>
      <c r="C477" s="209"/>
      <c r="D477" s="209"/>
      <c r="E477" s="209"/>
      <c r="F477" s="209"/>
      <c r="G477" s="209"/>
      <c r="H477" s="61"/>
      <c r="I477" s="69"/>
      <c r="J477" s="69"/>
      <c r="K477" s="214"/>
      <c r="L477" s="214"/>
      <c r="M477" s="214"/>
      <c r="N477" s="54"/>
      <c r="O477" s="54"/>
      <c r="P477" s="54"/>
      <c r="Q477" s="54"/>
      <c r="R477" s="54"/>
      <c r="S477" s="54"/>
      <c r="T477" s="54"/>
      <c r="U477" s="54"/>
      <c r="V477" s="54"/>
      <c r="W477" s="54"/>
      <c r="X477" s="54"/>
      <c r="Y477" s="54"/>
      <c r="Z477" s="54"/>
      <c r="AA477" s="54"/>
      <c r="AB477" s="54"/>
      <c r="AC477" s="54"/>
      <c r="AD477" s="54"/>
      <c r="AE477" s="54"/>
      <c r="AF477" s="54"/>
      <c r="AG477" s="54"/>
      <c r="AH477" s="54"/>
      <c r="AI477" s="54"/>
      <c r="AJ477" s="54"/>
      <c r="AK477" s="54"/>
      <c r="AL477" s="54"/>
      <c r="AM477" s="54"/>
      <c r="AN477" s="54"/>
      <c r="AO477" s="54"/>
      <c r="AP477" s="54"/>
      <c r="AQ477" s="54"/>
      <c r="AR477" s="54"/>
      <c r="AS477" s="54"/>
      <c r="AT477" s="54"/>
      <c r="AU477" s="54"/>
      <c r="AV477" s="54"/>
      <c r="AW477" s="54"/>
      <c r="AX477" s="54"/>
      <c r="AY477" s="54"/>
      <c r="AZ477" s="54"/>
      <c r="BA477" s="54"/>
      <c r="BB477" s="54"/>
      <c r="BC477" s="54"/>
      <c r="BD477" s="54"/>
      <c r="BE477" s="54"/>
      <c r="BF477" s="54"/>
      <c r="BG477" s="54"/>
      <c r="BH477" s="54"/>
      <c r="BI477" s="54"/>
      <c r="BJ477" s="54"/>
      <c r="BK477" s="54"/>
      <c r="BL477" s="54"/>
      <c r="BM477" s="54"/>
      <c r="BN477" s="54"/>
      <c r="BO477" s="54"/>
      <c r="BP477" s="54"/>
      <c r="BQ477" s="54"/>
      <c r="BR477" s="54"/>
      <c r="BS477" s="54"/>
      <c r="BT477" s="54"/>
      <c r="BU477" s="54"/>
      <c r="BV477" s="54"/>
      <c r="BW477" s="54"/>
      <c r="BX477" s="54"/>
      <c r="BY477" s="54"/>
      <c r="BZ477" s="54"/>
      <c r="CA477" s="54"/>
      <c r="CB477" s="54"/>
      <c r="CC477" s="54"/>
      <c r="CD477" s="54"/>
      <c r="CE477" s="54"/>
      <c r="CF477" s="54"/>
      <c r="CG477" s="54"/>
      <c r="CH477" s="54"/>
      <c r="CI477" s="54"/>
      <c r="CJ477" s="54"/>
      <c r="CK477" s="54"/>
      <c r="CL477" s="54"/>
      <c r="CM477" s="54"/>
      <c r="CN477" s="54"/>
      <c r="CO477" s="54"/>
      <c r="CP477" s="54"/>
      <c r="CQ477" s="54"/>
      <c r="CR477" s="54"/>
      <c r="CS477" s="54"/>
      <c r="CT477" s="54"/>
      <c r="CU477" s="54"/>
      <c r="CV477" s="54"/>
      <c r="CW477" s="54"/>
      <c r="CX477" s="54"/>
      <c r="CY477" s="54"/>
      <c r="CZ477" s="54"/>
      <c r="DA477" s="54"/>
      <c r="DB477" s="54"/>
      <c r="DC477" s="54"/>
      <c r="DD477" s="54"/>
      <c r="DE477" s="54"/>
      <c r="DF477" s="54"/>
      <c r="DG477" s="54"/>
      <c r="DH477" s="54"/>
      <c r="DI477" s="54"/>
      <c r="DJ477" s="54"/>
      <c r="DK477" s="54"/>
      <c r="DL477" s="54"/>
      <c r="DM477" s="54"/>
      <c r="DN477" s="54"/>
      <c r="DO477" s="54"/>
      <c r="DP477" s="54"/>
      <c r="DQ477" s="54"/>
      <c r="DR477" s="54"/>
      <c r="DS477" s="54"/>
      <c r="DT477" s="54"/>
      <c r="DU477" s="54"/>
      <c r="DV477" s="54"/>
      <c r="DW477" s="54"/>
      <c r="DX477" s="54"/>
      <c r="DY477" s="54"/>
      <c r="DZ477" s="54"/>
      <c r="EA477" s="54"/>
      <c r="EB477" s="54"/>
      <c r="EC477" s="54"/>
      <c r="ED477" s="54"/>
      <c r="EE477" s="54"/>
      <c r="EF477" s="54"/>
      <c r="EG477" s="54"/>
      <c r="EH477" s="54"/>
      <c r="EI477" s="54"/>
      <c r="EJ477" s="54"/>
      <c r="EK477" s="54"/>
      <c r="EL477" s="54"/>
      <c r="EM477" s="54"/>
      <c r="EN477" s="54"/>
      <c r="EO477" s="54"/>
      <c r="EP477" s="54"/>
      <c r="EQ477" s="54"/>
      <c r="ER477" s="54"/>
      <c r="ES477" s="54"/>
      <c r="ET477" s="54"/>
      <c r="EU477" s="54"/>
      <c r="EV477" s="54"/>
      <c r="EW477" s="54"/>
      <c r="EX477" s="54"/>
      <c r="EY477" s="54"/>
      <c r="EZ477" s="54"/>
      <c r="FA477" s="54"/>
      <c r="FB477" s="54"/>
      <c r="FC477" s="54"/>
      <c r="FD477" s="54"/>
      <c r="FE477" s="54"/>
      <c r="FF477" s="54"/>
      <c r="FG477" s="54"/>
      <c r="FH477" s="54"/>
      <c r="FI477" s="54"/>
      <c r="FJ477" s="54"/>
      <c r="FK477" s="54"/>
      <c r="FL477" s="54"/>
      <c r="FM477" s="54"/>
      <c r="FN477" s="54"/>
      <c r="FO477" s="54"/>
      <c r="FP477" s="54"/>
      <c r="FQ477" s="54"/>
      <c r="FR477" s="54"/>
      <c r="FS477" s="54"/>
      <c r="FT477" s="54"/>
      <c r="FU477" s="54"/>
      <c r="FV477" s="54"/>
      <c r="FW477" s="54"/>
      <c r="FX477" s="54"/>
      <c r="FY477" s="54"/>
      <c r="FZ477" s="54"/>
      <c r="GA477" s="54"/>
      <c r="GB477" s="54"/>
      <c r="GC477" s="54"/>
      <c r="GD477" s="54"/>
      <c r="GE477" s="54"/>
      <c r="GF477" s="54"/>
      <c r="GG477" s="54"/>
      <c r="GH477" s="54"/>
      <c r="GI477" s="54"/>
      <c r="GJ477" s="54"/>
      <c r="GK477" s="54"/>
      <c r="GL477" s="54"/>
      <c r="GM477" s="54"/>
      <c r="GN477" s="54"/>
    </row>
    <row r="478" spans="1:196">
      <c r="A478" s="209"/>
      <c r="B478" s="209"/>
      <c r="C478" s="209"/>
      <c r="D478" s="209"/>
      <c r="E478" s="209"/>
      <c r="F478" s="209"/>
      <c r="G478" s="209"/>
      <c r="H478" s="61"/>
      <c r="I478" s="69"/>
      <c r="J478" s="69"/>
      <c r="K478" s="214"/>
      <c r="L478" s="214"/>
      <c r="M478" s="214"/>
      <c r="N478" s="54"/>
      <c r="O478" s="54"/>
      <c r="P478" s="54"/>
      <c r="Q478" s="54"/>
      <c r="R478" s="54"/>
      <c r="S478" s="54"/>
      <c r="T478" s="54"/>
      <c r="U478" s="54"/>
      <c r="V478" s="54"/>
      <c r="W478" s="54"/>
      <c r="X478" s="54"/>
      <c r="Y478" s="54"/>
      <c r="Z478" s="54"/>
      <c r="AA478" s="54"/>
      <c r="AB478" s="54"/>
      <c r="AC478" s="54"/>
      <c r="AD478" s="54"/>
      <c r="AE478" s="54"/>
      <c r="AF478" s="54"/>
      <c r="AG478" s="54"/>
      <c r="AH478" s="54"/>
      <c r="AI478" s="54"/>
      <c r="AJ478" s="54"/>
      <c r="AK478" s="54"/>
      <c r="AL478" s="54"/>
      <c r="AM478" s="54"/>
      <c r="AN478" s="54"/>
      <c r="AO478" s="54"/>
      <c r="AP478" s="54"/>
      <c r="AQ478" s="54"/>
      <c r="AR478" s="54"/>
      <c r="AS478" s="54"/>
      <c r="AT478" s="54"/>
      <c r="AU478" s="54"/>
      <c r="AV478" s="54"/>
      <c r="AW478" s="54"/>
      <c r="AX478" s="54"/>
      <c r="AY478" s="54"/>
      <c r="AZ478" s="54"/>
      <c r="BA478" s="54"/>
      <c r="BB478" s="54"/>
      <c r="BC478" s="54"/>
      <c r="BD478" s="54"/>
      <c r="BE478" s="54"/>
      <c r="BF478" s="54"/>
      <c r="BG478" s="54"/>
      <c r="BH478" s="54"/>
      <c r="BI478" s="54"/>
      <c r="BJ478" s="54"/>
      <c r="BK478" s="54"/>
      <c r="BL478" s="54"/>
      <c r="BM478" s="54"/>
      <c r="BN478" s="54"/>
      <c r="BO478" s="54"/>
      <c r="BP478" s="54"/>
      <c r="BQ478" s="54"/>
      <c r="BR478" s="54"/>
      <c r="BS478" s="54"/>
      <c r="BT478" s="54"/>
      <c r="BU478" s="54"/>
      <c r="BV478" s="54"/>
      <c r="BW478" s="54"/>
      <c r="BX478" s="54"/>
      <c r="BY478" s="54"/>
      <c r="BZ478" s="54"/>
      <c r="CA478" s="54"/>
      <c r="CB478" s="54"/>
      <c r="CC478" s="54"/>
      <c r="CD478" s="54"/>
      <c r="CE478" s="54"/>
      <c r="CF478" s="54"/>
      <c r="CG478" s="54"/>
      <c r="CH478" s="54"/>
      <c r="CI478" s="54"/>
      <c r="CJ478" s="54"/>
      <c r="CK478" s="54"/>
      <c r="CL478" s="54"/>
      <c r="CM478" s="54"/>
      <c r="CN478" s="54"/>
      <c r="CO478" s="54"/>
      <c r="CP478" s="54"/>
      <c r="CQ478" s="54"/>
      <c r="CR478" s="54"/>
      <c r="CS478" s="54"/>
      <c r="CT478" s="54"/>
      <c r="CU478" s="54"/>
      <c r="CV478" s="54"/>
      <c r="CW478" s="54"/>
      <c r="CX478" s="54"/>
      <c r="CY478" s="54"/>
      <c r="CZ478" s="54"/>
      <c r="DA478" s="54"/>
      <c r="DB478" s="54"/>
      <c r="DC478" s="54"/>
      <c r="DD478" s="54"/>
      <c r="DE478" s="54"/>
      <c r="DF478" s="54"/>
      <c r="DG478" s="54"/>
      <c r="DH478" s="54"/>
      <c r="DI478" s="54"/>
      <c r="DJ478" s="54"/>
      <c r="DK478" s="54"/>
      <c r="DL478" s="54"/>
      <c r="DM478" s="54"/>
      <c r="DN478" s="54"/>
      <c r="DO478" s="54"/>
      <c r="DP478" s="54"/>
      <c r="DQ478" s="54"/>
      <c r="DR478" s="54"/>
      <c r="DS478" s="54"/>
      <c r="DT478" s="54"/>
      <c r="DU478" s="54"/>
      <c r="DV478" s="54"/>
      <c r="DW478" s="54"/>
      <c r="DX478" s="54"/>
      <c r="DY478" s="54"/>
      <c r="DZ478" s="54"/>
      <c r="EA478" s="54"/>
      <c r="EB478" s="54"/>
      <c r="EC478" s="54"/>
      <c r="ED478" s="54"/>
      <c r="EE478" s="54"/>
      <c r="EF478" s="54"/>
      <c r="EG478" s="54"/>
      <c r="EH478" s="54"/>
      <c r="EI478" s="54"/>
      <c r="EJ478" s="54"/>
      <c r="EK478" s="54"/>
      <c r="EL478" s="54"/>
      <c r="EM478" s="54"/>
      <c r="EN478" s="54"/>
      <c r="EO478" s="54"/>
      <c r="EP478" s="54"/>
      <c r="EQ478" s="54"/>
      <c r="ER478" s="54"/>
      <c r="ES478" s="54"/>
      <c r="ET478" s="54"/>
      <c r="EU478" s="54"/>
      <c r="EV478" s="54"/>
      <c r="EW478" s="54"/>
      <c r="EX478" s="54"/>
      <c r="EY478" s="54"/>
      <c r="EZ478" s="54"/>
      <c r="FA478" s="54"/>
      <c r="FB478" s="54"/>
      <c r="FC478" s="54"/>
      <c r="FD478" s="54"/>
      <c r="FE478" s="54"/>
      <c r="FF478" s="54"/>
      <c r="FG478" s="54"/>
      <c r="FH478" s="54"/>
      <c r="FI478" s="54"/>
      <c r="FJ478" s="54"/>
      <c r="FK478" s="54"/>
      <c r="FL478" s="54"/>
      <c r="FM478" s="54"/>
      <c r="FN478" s="54"/>
      <c r="FO478" s="54"/>
      <c r="FP478" s="54"/>
      <c r="FQ478" s="54"/>
      <c r="FR478" s="54"/>
      <c r="FS478" s="54"/>
      <c r="FT478" s="54"/>
      <c r="FU478" s="54"/>
      <c r="FV478" s="54"/>
      <c r="FW478" s="54"/>
      <c r="FX478" s="54"/>
      <c r="FY478" s="54"/>
      <c r="FZ478" s="54"/>
      <c r="GA478" s="54"/>
      <c r="GB478" s="54"/>
      <c r="GC478" s="54"/>
      <c r="GD478" s="54"/>
      <c r="GE478" s="54"/>
      <c r="GF478" s="54"/>
      <c r="GG478" s="54"/>
      <c r="GH478" s="54"/>
      <c r="GI478" s="54"/>
      <c r="GJ478" s="54"/>
      <c r="GK478" s="54"/>
      <c r="GL478" s="54"/>
      <c r="GM478" s="54"/>
      <c r="GN478" s="54"/>
    </row>
    <row r="479" spans="1:196">
      <c r="A479" s="209"/>
      <c r="B479" s="209"/>
      <c r="C479" s="209"/>
      <c r="D479" s="209"/>
      <c r="E479" s="209"/>
      <c r="F479" s="209"/>
      <c r="G479" s="209"/>
      <c r="H479" s="61"/>
      <c r="I479" s="69"/>
      <c r="J479" s="69"/>
      <c r="K479" s="214"/>
      <c r="L479" s="214"/>
      <c r="M479" s="214"/>
      <c r="N479" s="54"/>
      <c r="O479" s="54"/>
      <c r="P479" s="54"/>
      <c r="Q479" s="54"/>
      <c r="R479" s="54"/>
      <c r="S479" s="54"/>
      <c r="T479" s="54"/>
      <c r="U479" s="54"/>
      <c r="V479" s="54"/>
      <c r="W479" s="54"/>
      <c r="X479" s="54"/>
      <c r="Y479" s="54"/>
      <c r="Z479" s="54"/>
      <c r="AA479" s="54"/>
      <c r="AB479" s="54"/>
      <c r="AC479" s="54"/>
      <c r="AD479" s="54"/>
      <c r="AE479" s="54"/>
      <c r="AF479" s="54"/>
      <c r="AG479" s="54"/>
      <c r="AH479" s="54"/>
      <c r="AI479" s="54"/>
      <c r="AJ479" s="54"/>
      <c r="AK479" s="54"/>
      <c r="AL479" s="54"/>
      <c r="AM479" s="54"/>
      <c r="AN479" s="54"/>
      <c r="AO479" s="54"/>
      <c r="AP479" s="54"/>
      <c r="AQ479" s="54"/>
      <c r="AR479" s="54"/>
      <c r="AS479" s="54"/>
      <c r="AT479" s="54"/>
      <c r="AU479" s="54"/>
      <c r="AV479" s="54"/>
      <c r="AW479" s="54"/>
      <c r="AX479" s="54"/>
      <c r="AY479" s="54"/>
      <c r="AZ479" s="54"/>
      <c r="BA479" s="54"/>
      <c r="BB479" s="54"/>
      <c r="BC479" s="54"/>
      <c r="BD479" s="54"/>
      <c r="BE479" s="54"/>
      <c r="BF479" s="54"/>
      <c r="BG479" s="54"/>
      <c r="BH479" s="54"/>
      <c r="BI479" s="54"/>
      <c r="BJ479" s="54"/>
      <c r="BK479" s="54"/>
      <c r="BL479" s="54"/>
      <c r="BM479" s="54"/>
      <c r="BN479" s="54"/>
      <c r="BO479" s="54"/>
      <c r="BP479" s="54"/>
      <c r="BQ479" s="54"/>
      <c r="BR479" s="54"/>
      <c r="BS479" s="54"/>
      <c r="BT479" s="54"/>
      <c r="BU479" s="54"/>
      <c r="BV479" s="54"/>
      <c r="BW479" s="54"/>
      <c r="BX479" s="54"/>
      <c r="BY479" s="54"/>
      <c r="BZ479" s="54"/>
      <c r="CA479" s="54"/>
      <c r="CB479" s="54"/>
      <c r="CC479" s="54"/>
      <c r="CD479" s="54"/>
      <c r="CE479" s="54"/>
      <c r="CF479" s="54"/>
      <c r="CG479" s="54"/>
      <c r="CH479" s="54"/>
      <c r="CI479" s="54"/>
      <c r="CJ479" s="54"/>
      <c r="CK479" s="54"/>
      <c r="CL479" s="54"/>
      <c r="CM479" s="54"/>
      <c r="CN479" s="54"/>
      <c r="CO479" s="54"/>
      <c r="CP479" s="54"/>
      <c r="CQ479" s="54"/>
      <c r="CR479" s="54"/>
      <c r="CS479" s="54"/>
      <c r="CT479" s="54"/>
      <c r="CU479" s="54"/>
      <c r="CV479" s="54"/>
      <c r="CW479" s="54"/>
      <c r="CX479" s="54"/>
      <c r="CY479" s="54"/>
      <c r="CZ479" s="54"/>
      <c r="DA479" s="54"/>
      <c r="DB479" s="54"/>
      <c r="DC479" s="54"/>
      <c r="DD479" s="54"/>
      <c r="DE479" s="54"/>
      <c r="DF479" s="54"/>
      <c r="DG479" s="54"/>
      <c r="DH479" s="54"/>
      <c r="DI479" s="54"/>
      <c r="DJ479" s="54"/>
      <c r="DK479" s="54"/>
      <c r="DL479" s="54"/>
      <c r="DM479" s="54"/>
      <c r="DN479" s="54"/>
      <c r="DO479" s="54"/>
      <c r="DP479" s="54"/>
      <c r="DQ479" s="54"/>
      <c r="DR479" s="54"/>
      <c r="DS479" s="54"/>
      <c r="DT479" s="54"/>
      <c r="DU479" s="54"/>
      <c r="DV479" s="54"/>
      <c r="DW479" s="54"/>
      <c r="DX479" s="54"/>
      <c r="DY479" s="54"/>
      <c r="DZ479" s="54"/>
      <c r="EA479" s="54"/>
      <c r="EB479" s="54"/>
      <c r="EC479" s="54"/>
      <c r="ED479" s="54"/>
      <c r="EE479" s="54"/>
      <c r="EF479" s="54"/>
      <c r="EG479" s="54"/>
      <c r="EH479" s="54"/>
      <c r="EI479" s="54"/>
      <c r="EJ479" s="54"/>
      <c r="EK479" s="54"/>
      <c r="EL479" s="54"/>
      <c r="EM479" s="54"/>
      <c r="EN479" s="54"/>
      <c r="EO479" s="54"/>
      <c r="EP479" s="54"/>
      <c r="EQ479" s="54"/>
      <c r="ER479" s="54"/>
      <c r="ES479" s="54"/>
      <c r="ET479" s="54"/>
      <c r="EU479" s="54"/>
      <c r="EV479" s="54"/>
      <c r="EW479" s="54"/>
      <c r="EX479" s="54"/>
      <c r="EY479" s="54"/>
      <c r="EZ479" s="54"/>
      <c r="FA479" s="54"/>
      <c r="FB479" s="54"/>
      <c r="FC479" s="54"/>
      <c r="FD479" s="54"/>
      <c r="FE479" s="54"/>
      <c r="FF479" s="54"/>
      <c r="FG479" s="54"/>
      <c r="FH479" s="54"/>
      <c r="FI479" s="54"/>
      <c r="FJ479" s="54"/>
      <c r="FK479" s="54"/>
      <c r="FL479" s="54"/>
      <c r="FM479" s="54"/>
      <c r="FN479" s="54"/>
      <c r="FO479" s="54"/>
      <c r="FP479" s="54"/>
      <c r="FQ479" s="54"/>
      <c r="FR479" s="54"/>
      <c r="FS479" s="54"/>
      <c r="FT479" s="54"/>
      <c r="FU479" s="54"/>
      <c r="FV479" s="54"/>
      <c r="FW479" s="54"/>
      <c r="FX479" s="54"/>
      <c r="FY479" s="54"/>
      <c r="FZ479" s="54"/>
      <c r="GA479" s="54"/>
      <c r="GB479" s="54"/>
      <c r="GC479" s="54"/>
      <c r="GD479" s="54"/>
      <c r="GE479" s="54"/>
      <c r="GF479" s="54"/>
      <c r="GG479" s="54"/>
      <c r="GH479" s="54"/>
      <c r="GI479" s="54"/>
      <c r="GJ479" s="54"/>
      <c r="GK479" s="54"/>
      <c r="GL479" s="54"/>
      <c r="GM479" s="54"/>
      <c r="GN479" s="54"/>
    </row>
    <row r="480" spans="1:196">
      <c r="A480" s="209"/>
      <c r="B480" s="209"/>
      <c r="C480" s="209"/>
      <c r="D480" s="209"/>
      <c r="E480" s="209"/>
      <c r="F480" s="209"/>
      <c r="G480" s="209"/>
      <c r="H480" s="61"/>
      <c r="I480" s="69"/>
      <c r="J480" s="69"/>
      <c r="K480" s="214"/>
      <c r="L480" s="214"/>
      <c r="M480" s="214"/>
      <c r="N480" s="54"/>
      <c r="O480" s="54"/>
      <c r="P480" s="54"/>
      <c r="Q480" s="54"/>
      <c r="R480" s="54"/>
      <c r="S480" s="54"/>
      <c r="T480" s="54"/>
      <c r="U480" s="54"/>
      <c r="V480" s="54"/>
      <c r="W480" s="54"/>
      <c r="X480" s="54"/>
      <c r="Y480" s="54"/>
      <c r="Z480" s="54"/>
      <c r="AA480" s="54"/>
      <c r="AB480" s="54"/>
      <c r="AC480" s="54"/>
      <c r="AD480" s="54"/>
      <c r="AE480" s="54"/>
      <c r="AF480" s="54"/>
      <c r="AG480" s="54"/>
      <c r="AH480" s="54"/>
      <c r="AI480" s="54"/>
      <c r="AJ480" s="54"/>
      <c r="AK480" s="54"/>
      <c r="AL480" s="54"/>
      <c r="AM480" s="54"/>
      <c r="AN480" s="54"/>
      <c r="AO480" s="54"/>
      <c r="AP480" s="54"/>
      <c r="AQ480" s="54"/>
      <c r="AR480" s="54"/>
      <c r="AS480" s="54"/>
      <c r="AT480" s="54"/>
      <c r="AU480" s="54"/>
      <c r="AV480" s="54"/>
      <c r="AW480" s="54"/>
      <c r="AX480" s="54"/>
      <c r="AY480" s="54"/>
      <c r="AZ480" s="54"/>
      <c r="BA480" s="54"/>
      <c r="BB480" s="54"/>
      <c r="BC480" s="54"/>
      <c r="BD480" s="54"/>
      <c r="BE480" s="54"/>
      <c r="BF480" s="54"/>
      <c r="BG480" s="54"/>
      <c r="BH480" s="54"/>
      <c r="BI480" s="54"/>
      <c r="BJ480" s="54"/>
      <c r="BK480" s="54"/>
      <c r="BL480" s="54"/>
      <c r="BM480" s="54"/>
      <c r="BN480" s="54"/>
      <c r="BO480" s="54"/>
      <c r="BP480" s="54"/>
      <c r="BQ480" s="54"/>
      <c r="BR480" s="54"/>
      <c r="BS480" s="54"/>
      <c r="BT480" s="54"/>
      <c r="BU480" s="54"/>
      <c r="BV480" s="54"/>
      <c r="BW480" s="54"/>
      <c r="BX480" s="54"/>
      <c r="BY480" s="54"/>
      <c r="BZ480" s="54"/>
      <c r="CA480" s="54"/>
      <c r="CB480" s="54"/>
      <c r="CC480" s="54"/>
      <c r="CD480" s="54"/>
      <c r="CE480" s="54"/>
      <c r="CF480" s="54"/>
      <c r="CG480" s="54"/>
      <c r="CH480" s="54"/>
      <c r="CI480" s="54"/>
      <c r="CJ480" s="54"/>
      <c r="CK480" s="54"/>
      <c r="CL480" s="54"/>
      <c r="CM480" s="54"/>
      <c r="CN480" s="54"/>
      <c r="CO480" s="54"/>
      <c r="CP480" s="54"/>
      <c r="CQ480" s="54"/>
      <c r="CR480" s="54"/>
      <c r="CS480" s="54"/>
      <c r="CT480" s="54"/>
      <c r="CU480" s="54"/>
      <c r="CV480" s="54"/>
      <c r="CW480" s="54"/>
      <c r="CX480" s="54"/>
      <c r="CY480" s="54"/>
      <c r="CZ480" s="54"/>
      <c r="DA480" s="54"/>
      <c r="DB480" s="54"/>
      <c r="DC480" s="54"/>
      <c r="DD480" s="54"/>
      <c r="DE480" s="54"/>
      <c r="DF480" s="54"/>
      <c r="DG480" s="54"/>
      <c r="DH480" s="54"/>
      <c r="DI480" s="54"/>
      <c r="DJ480" s="54"/>
      <c r="DK480" s="54"/>
      <c r="DL480" s="54"/>
      <c r="DM480" s="54"/>
      <c r="DN480" s="54"/>
      <c r="DO480" s="54"/>
      <c r="DP480" s="54"/>
      <c r="DQ480" s="54"/>
      <c r="DR480" s="54"/>
      <c r="DS480" s="54"/>
      <c r="DT480" s="54"/>
      <c r="DU480" s="54"/>
      <c r="DV480" s="54"/>
      <c r="DW480" s="54"/>
      <c r="DX480" s="54"/>
      <c r="DY480" s="54"/>
      <c r="DZ480" s="54"/>
      <c r="EA480" s="54"/>
      <c r="EB480" s="54"/>
      <c r="EC480" s="54"/>
      <c r="ED480" s="54"/>
      <c r="EE480" s="54"/>
      <c r="EF480" s="54"/>
      <c r="EG480" s="54"/>
      <c r="EH480" s="54"/>
      <c r="EI480" s="54"/>
      <c r="EJ480" s="54"/>
      <c r="EK480" s="54"/>
      <c r="EL480" s="54"/>
      <c r="EM480" s="54"/>
      <c r="EN480" s="54"/>
      <c r="EO480" s="54"/>
      <c r="EP480" s="54"/>
      <c r="EQ480" s="54"/>
      <c r="ER480" s="54"/>
      <c r="ES480" s="54"/>
      <c r="ET480" s="54"/>
      <c r="EU480" s="54"/>
      <c r="EV480" s="54"/>
      <c r="EW480" s="54"/>
      <c r="EX480" s="54"/>
      <c r="EY480" s="54"/>
      <c r="EZ480" s="54"/>
      <c r="FA480" s="54"/>
      <c r="FB480" s="54"/>
      <c r="FC480" s="54"/>
      <c r="FD480" s="54"/>
      <c r="FE480" s="54"/>
      <c r="FF480" s="54"/>
      <c r="FG480" s="54"/>
      <c r="FH480" s="54"/>
      <c r="FI480" s="54"/>
      <c r="FJ480" s="54"/>
      <c r="FK480" s="54"/>
      <c r="FL480" s="54"/>
      <c r="FM480" s="54"/>
      <c r="FN480" s="54"/>
      <c r="FO480" s="54"/>
      <c r="FP480" s="54"/>
      <c r="FQ480" s="54"/>
      <c r="FR480" s="54"/>
      <c r="FS480" s="54"/>
      <c r="FT480" s="54"/>
      <c r="FU480" s="54"/>
      <c r="FV480" s="54"/>
      <c r="FW480" s="54"/>
      <c r="FX480" s="54"/>
      <c r="FY480" s="54"/>
      <c r="FZ480" s="54"/>
      <c r="GA480" s="54"/>
      <c r="GB480" s="54"/>
      <c r="GC480" s="54"/>
      <c r="GD480" s="54"/>
      <c r="GE480" s="54"/>
      <c r="GF480" s="54"/>
      <c r="GG480" s="54"/>
      <c r="GH480" s="54"/>
      <c r="GI480" s="54"/>
      <c r="GJ480" s="54"/>
      <c r="GK480" s="54"/>
      <c r="GL480" s="54"/>
      <c r="GM480" s="54"/>
      <c r="GN480" s="54"/>
    </row>
    <row r="481" spans="1:196">
      <c r="A481" s="209"/>
      <c r="B481" s="209"/>
      <c r="C481" s="209"/>
      <c r="D481" s="209"/>
      <c r="E481" s="209"/>
      <c r="F481" s="209"/>
      <c r="G481" s="209"/>
      <c r="H481" s="61"/>
      <c r="I481" s="69"/>
      <c r="J481" s="69"/>
      <c r="K481" s="214"/>
      <c r="L481" s="214"/>
      <c r="M481" s="214"/>
      <c r="N481" s="54"/>
      <c r="O481" s="54"/>
      <c r="P481" s="54"/>
      <c r="Q481" s="54"/>
      <c r="R481" s="54"/>
      <c r="S481" s="54"/>
      <c r="T481" s="54"/>
      <c r="U481" s="54"/>
      <c r="V481" s="54"/>
      <c r="W481" s="54"/>
      <c r="X481" s="54"/>
      <c r="Y481" s="54"/>
      <c r="Z481" s="54"/>
      <c r="AA481" s="54"/>
      <c r="AB481" s="54"/>
      <c r="AC481" s="54"/>
      <c r="AD481" s="54"/>
      <c r="AE481" s="54"/>
      <c r="AF481" s="54"/>
      <c r="AG481" s="54"/>
      <c r="AH481" s="54"/>
      <c r="AI481" s="54"/>
      <c r="AJ481" s="54"/>
      <c r="AK481" s="54"/>
      <c r="AL481" s="54"/>
      <c r="AM481" s="54"/>
      <c r="AN481" s="54"/>
      <c r="AO481" s="54"/>
      <c r="AP481" s="54"/>
      <c r="AQ481" s="54"/>
      <c r="AR481" s="54"/>
      <c r="AS481" s="54"/>
      <c r="AT481" s="54"/>
      <c r="AU481" s="54"/>
      <c r="AV481" s="54"/>
      <c r="AW481" s="54"/>
      <c r="AX481" s="54"/>
      <c r="AY481" s="54"/>
      <c r="AZ481" s="54"/>
      <c r="BA481" s="54"/>
      <c r="BB481" s="54"/>
      <c r="BC481" s="54"/>
      <c r="BD481" s="54"/>
      <c r="BE481" s="54"/>
      <c r="BF481" s="54"/>
      <c r="BG481" s="54"/>
      <c r="BH481" s="54"/>
      <c r="BI481" s="54"/>
      <c r="BJ481" s="54"/>
      <c r="BK481" s="54"/>
      <c r="BL481" s="54"/>
      <c r="BM481" s="54"/>
      <c r="BN481" s="54"/>
      <c r="BO481" s="54"/>
      <c r="BP481" s="54"/>
      <c r="BQ481" s="54"/>
      <c r="BR481" s="54"/>
      <c r="BS481" s="54"/>
      <c r="BT481" s="54"/>
      <c r="BU481" s="54"/>
      <c r="BV481" s="54"/>
      <c r="BW481" s="54"/>
      <c r="BX481" s="54"/>
      <c r="BY481" s="54"/>
      <c r="BZ481" s="54"/>
      <c r="CA481" s="54"/>
      <c r="CB481" s="54"/>
      <c r="CC481" s="54"/>
      <c r="CD481" s="54"/>
      <c r="CE481" s="54"/>
      <c r="CF481" s="54"/>
      <c r="CG481" s="54"/>
      <c r="CH481" s="54"/>
      <c r="CI481" s="54"/>
      <c r="CJ481" s="54"/>
      <c r="CK481" s="54"/>
      <c r="CL481" s="54"/>
      <c r="CM481" s="54"/>
      <c r="CN481" s="54"/>
      <c r="CO481" s="54"/>
      <c r="CP481" s="54"/>
      <c r="CQ481" s="54"/>
      <c r="CR481" s="54"/>
      <c r="CS481" s="54"/>
      <c r="CT481" s="54"/>
      <c r="CU481" s="54"/>
      <c r="CV481" s="54"/>
      <c r="CW481" s="54"/>
      <c r="CX481" s="54"/>
      <c r="CY481" s="54"/>
      <c r="CZ481" s="54"/>
      <c r="DA481" s="54"/>
      <c r="DB481" s="54"/>
      <c r="DC481" s="54"/>
      <c r="DD481" s="54"/>
      <c r="DE481" s="54"/>
      <c r="DF481" s="54"/>
      <c r="DG481" s="54"/>
      <c r="DH481" s="54"/>
      <c r="DI481" s="54"/>
      <c r="DJ481" s="54"/>
      <c r="DK481" s="54"/>
      <c r="DL481" s="54"/>
      <c r="DM481" s="54"/>
      <c r="DN481" s="54"/>
      <c r="DO481" s="54"/>
      <c r="DP481" s="54"/>
      <c r="DQ481" s="54"/>
      <c r="DR481" s="54"/>
      <c r="DS481" s="54"/>
      <c r="DT481" s="54"/>
      <c r="DU481" s="54"/>
      <c r="DV481" s="54"/>
      <c r="DW481" s="54"/>
      <c r="DX481" s="54"/>
      <c r="DY481" s="54"/>
      <c r="DZ481" s="54"/>
      <c r="EA481" s="54"/>
      <c r="EB481" s="54"/>
      <c r="EC481" s="54"/>
      <c r="ED481" s="54"/>
      <c r="EE481" s="54"/>
      <c r="EF481" s="54"/>
      <c r="EG481" s="54"/>
      <c r="EH481" s="54"/>
      <c r="EI481" s="54"/>
      <c r="EJ481" s="54"/>
      <c r="EK481" s="54"/>
      <c r="EL481" s="54"/>
      <c r="EM481" s="54"/>
      <c r="EN481" s="54"/>
      <c r="EO481" s="54"/>
      <c r="EP481" s="54"/>
      <c r="EQ481" s="54"/>
      <c r="ER481" s="54"/>
      <c r="ES481" s="54"/>
      <c r="ET481" s="54"/>
      <c r="EU481" s="54"/>
      <c r="EV481" s="54"/>
      <c r="EW481" s="54"/>
      <c r="EX481" s="54"/>
      <c r="EY481" s="54"/>
      <c r="EZ481" s="54"/>
      <c r="FA481" s="54"/>
      <c r="FB481" s="54"/>
      <c r="FC481" s="54"/>
      <c r="FD481" s="54"/>
      <c r="FE481" s="54"/>
      <c r="FF481" s="54"/>
      <c r="FG481" s="54"/>
      <c r="FH481" s="54"/>
      <c r="FI481" s="54"/>
      <c r="FJ481" s="54"/>
      <c r="FK481" s="54"/>
      <c r="FL481" s="54"/>
      <c r="FM481" s="54"/>
      <c r="FN481" s="54"/>
      <c r="FO481" s="54"/>
      <c r="FP481" s="54"/>
      <c r="FQ481" s="54"/>
      <c r="FR481" s="54"/>
      <c r="FS481" s="54"/>
      <c r="FT481" s="54"/>
      <c r="FU481" s="54"/>
      <c r="FV481" s="54"/>
      <c r="FW481" s="54"/>
      <c r="FX481" s="54"/>
      <c r="FY481" s="54"/>
      <c r="FZ481" s="54"/>
      <c r="GA481" s="54"/>
      <c r="GB481" s="54"/>
      <c r="GC481" s="54"/>
      <c r="GD481" s="54"/>
      <c r="GE481" s="54"/>
      <c r="GF481" s="54"/>
      <c r="GG481" s="54"/>
      <c r="GH481" s="54"/>
      <c r="GI481" s="54"/>
      <c r="GJ481" s="54"/>
      <c r="GK481" s="54"/>
      <c r="GL481" s="54"/>
      <c r="GM481" s="54"/>
      <c r="GN481" s="54"/>
    </row>
    <row r="482" spans="1:196">
      <c r="A482" s="209"/>
      <c r="B482" s="209"/>
      <c r="C482" s="209"/>
      <c r="D482" s="209"/>
      <c r="E482" s="209"/>
      <c r="F482" s="209"/>
      <c r="G482" s="209"/>
      <c r="H482" s="61"/>
      <c r="I482" s="69"/>
      <c r="J482" s="69"/>
      <c r="K482" s="214"/>
      <c r="L482" s="214"/>
      <c r="M482" s="214"/>
      <c r="N482" s="54"/>
      <c r="O482" s="54"/>
      <c r="P482" s="54"/>
      <c r="Q482" s="54"/>
      <c r="R482" s="54"/>
      <c r="S482" s="54"/>
      <c r="T482" s="54"/>
      <c r="U482" s="54"/>
      <c r="V482" s="54"/>
      <c r="W482" s="54"/>
      <c r="X482" s="54"/>
      <c r="Y482" s="54"/>
      <c r="Z482" s="54"/>
      <c r="AA482" s="54"/>
      <c r="AB482" s="54"/>
      <c r="AC482" s="54"/>
      <c r="AD482" s="54"/>
      <c r="AE482" s="54"/>
      <c r="AF482" s="54"/>
      <c r="AG482" s="54"/>
      <c r="AH482" s="54"/>
      <c r="AI482" s="54"/>
      <c r="AJ482" s="54"/>
      <c r="AK482" s="54"/>
      <c r="AL482" s="54"/>
      <c r="AM482" s="54"/>
      <c r="AN482" s="54"/>
      <c r="AO482" s="54"/>
      <c r="AP482" s="54"/>
      <c r="AQ482" s="54"/>
      <c r="AR482" s="54"/>
      <c r="AS482" s="54"/>
      <c r="AT482" s="54"/>
      <c r="AU482" s="54"/>
      <c r="AV482" s="54"/>
      <c r="AW482" s="54"/>
      <c r="AX482" s="54"/>
      <c r="AY482" s="54"/>
      <c r="AZ482" s="54"/>
      <c r="BA482" s="54"/>
      <c r="BB482" s="54"/>
      <c r="BC482" s="54"/>
      <c r="BD482" s="54"/>
      <c r="BE482" s="54"/>
      <c r="BF482" s="54"/>
      <c r="BG482" s="54"/>
      <c r="BH482" s="54"/>
      <c r="BI482" s="54"/>
      <c r="BJ482" s="54"/>
      <c r="BK482" s="54"/>
      <c r="BL482" s="54"/>
      <c r="BM482" s="54"/>
      <c r="BN482" s="54"/>
      <c r="BO482" s="54"/>
      <c r="BP482" s="54"/>
      <c r="BQ482" s="54"/>
      <c r="BR482" s="54"/>
      <c r="BS482" s="54"/>
      <c r="BT482" s="54"/>
      <c r="BU482" s="54"/>
      <c r="BV482" s="54"/>
      <c r="BW482" s="54"/>
      <c r="BX482" s="54"/>
      <c r="BY482" s="54"/>
      <c r="BZ482" s="54"/>
      <c r="CA482" s="54"/>
      <c r="CB482" s="54"/>
      <c r="CC482" s="54"/>
      <c r="CD482" s="54"/>
      <c r="CE482" s="54"/>
      <c r="CF482" s="54"/>
      <c r="CG482" s="54"/>
      <c r="CH482" s="54"/>
      <c r="CI482" s="54"/>
      <c r="CJ482" s="54"/>
      <c r="CK482" s="54"/>
      <c r="CL482" s="54"/>
      <c r="CM482" s="54"/>
      <c r="CN482" s="54"/>
      <c r="CO482" s="54"/>
      <c r="CP482" s="54"/>
      <c r="CQ482" s="54"/>
      <c r="CR482" s="54"/>
      <c r="CS482" s="54"/>
      <c r="CT482" s="54"/>
      <c r="CU482" s="54"/>
      <c r="CV482" s="54"/>
      <c r="CW482" s="54"/>
      <c r="CX482" s="54"/>
      <c r="CY482" s="54"/>
      <c r="CZ482" s="54"/>
      <c r="DA482" s="54"/>
      <c r="DB482" s="54"/>
      <c r="DC482" s="54"/>
      <c r="DD482" s="54"/>
      <c r="DE482" s="54"/>
      <c r="DF482" s="54"/>
      <c r="DG482" s="54"/>
      <c r="DH482" s="54"/>
      <c r="DI482" s="54"/>
      <c r="DJ482" s="54"/>
      <c r="DK482" s="54"/>
      <c r="DL482" s="54"/>
      <c r="DM482" s="54"/>
      <c r="DN482" s="54"/>
      <c r="DO482" s="54"/>
      <c r="DP482" s="54"/>
      <c r="DQ482" s="54"/>
      <c r="DR482" s="54"/>
      <c r="DS482" s="54"/>
      <c r="DT482" s="54"/>
      <c r="DU482" s="54"/>
      <c r="DV482" s="54"/>
      <c r="DW482" s="54"/>
      <c r="DX482" s="54"/>
      <c r="DY482" s="54"/>
      <c r="DZ482" s="54"/>
      <c r="EA482" s="54"/>
      <c r="EB482" s="54"/>
      <c r="EC482" s="54"/>
      <c r="ED482" s="54"/>
      <c r="EE482" s="54"/>
      <c r="EF482" s="54"/>
      <c r="EG482" s="54"/>
      <c r="EH482" s="54"/>
      <c r="EI482" s="54"/>
      <c r="EJ482" s="54"/>
      <c r="EK482" s="54"/>
      <c r="EL482" s="54"/>
      <c r="EM482" s="54"/>
      <c r="EN482" s="54"/>
      <c r="EO482" s="54"/>
      <c r="EP482" s="54"/>
      <c r="EQ482" s="54"/>
      <c r="ER482" s="54"/>
      <c r="ES482" s="54"/>
      <c r="ET482" s="54"/>
      <c r="EU482" s="54"/>
      <c r="EV482" s="54"/>
      <c r="EW482" s="54"/>
      <c r="EX482" s="54"/>
      <c r="EY482" s="54"/>
      <c r="EZ482" s="54"/>
      <c r="FA482" s="54"/>
      <c r="FB482" s="54"/>
      <c r="FC482" s="54"/>
      <c r="FD482" s="54"/>
      <c r="FE482" s="54"/>
      <c r="FF482" s="54"/>
      <c r="FG482" s="54"/>
      <c r="FH482" s="54"/>
      <c r="FI482" s="54"/>
      <c r="FJ482" s="54"/>
      <c r="FK482" s="54"/>
      <c r="FL482" s="54"/>
      <c r="FM482" s="54"/>
      <c r="FN482" s="54"/>
      <c r="FO482" s="54"/>
      <c r="FP482" s="54"/>
      <c r="FQ482" s="54"/>
      <c r="FR482" s="54"/>
      <c r="FS482" s="54"/>
      <c r="FT482" s="54"/>
      <c r="FU482" s="54"/>
      <c r="FV482" s="54"/>
      <c r="FW482" s="54"/>
      <c r="FX482" s="54"/>
      <c r="FY482" s="54"/>
      <c r="FZ482" s="54"/>
      <c r="GA482" s="54"/>
      <c r="GB482" s="54"/>
      <c r="GC482" s="54"/>
      <c r="GD482" s="54"/>
      <c r="GE482" s="54"/>
      <c r="GF482" s="54"/>
      <c r="GG482" s="54"/>
      <c r="GH482" s="54"/>
      <c r="GI482" s="54"/>
      <c r="GJ482" s="54"/>
      <c r="GK482" s="54"/>
      <c r="GL482" s="54"/>
      <c r="GM482" s="54"/>
      <c r="GN482" s="54"/>
    </row>
    <row r="483" spans="1:196">
      <c r="A483" s="209"/>
      <c r="B483" s="209"/>
      <c r="C483" s="209"/>
      <c r="D483" s="209"/>
      <c r="E483" s="209"/>
      <c r="F483" s="209"/>
      <c r="G483" s="209"/>
      <c r="H483" s="61"/>
      <c r="I483" s="69"/>
      <c r="J483" s="69"/>
      <c r="K483" s="214"/>
      <c r="L483" s="214"/>
      <c r="M483" s="214"/>
      <c r="N483" s="54"/>
      <c r="O483" s="54"/>
      <c r="P483" s="54"/>
      <c r="Q483" s="54"/>
      <c r="R483" s="54"/>
      <c r="S483" s="54"/>
      <c r="T483" s="54"/>
      <c r="U483" s="54"/>
      <c r="V483" s="54"/>
      <c r="W483" s="54"/>
      <c r="X483" s="54"/>
      <c r="Y483" s="54"/>
      <c r="Z483" s="54"/>
      <c r="AA483" s="54"/>
      <c r="AB483" s="54"/>
      <c r="AC483" s="54"/>
      <c r="AD483" s="54"/>
      <c r="AE483" s="54"/>
      <c r="AF483" s="54"/>
      <c r="AG483" s="54"/>
      <c r="AH483" s="54"/>
      <c r="AI483" s="54"/>
      <c r="AJ483" s="54"/>
      <c r="AK483" s="54"/>
      <c r="AL483" s="54"/>
      <c r="AM483" s="54"/>
      <c r="AN483" s="54"/>
      <c r="AO483" s="54"/>
      <c r="AP483" s="54"/>
      <c r="AQ483" s="54"/>
      <c r="AR483" s="54"/>
      <c r="AS483" s="54"/>
      <c r="AT483" s="54"/>
      <c r="AU483" s="54"/>
      <c r="AV483" s="54"/>
      <c r="AW483" s="54"/>
      <c r="AX483" s="54"/>
      <c r="AY483" s="54"/>
      <c r="AZ483" s="54"/>
      <c r="BA483" s="54"/>
      <c r="BB483" s="54"/>
      <c r="BC483" s="54"/>
      <c r="BD483" s="54"/>
      <c r="BE483" s="54"/>
      <c r="BF483" s="54"/>
      <c r="BG483" s="54"/>
      <c r="BH483" s="54"/>
      <c r="BI483" s="54"/>
      <c r="BJ483" s="54"/>
      <c r="BK483" s="54"/>
      <c r="BL483" s="54"/>
      <c r="BM483" s="54"/>
      <c r="BN483" s="54"/>
      <c r="BO483" s="54"/>
      <c r="BP483" s="54"/>
      <c r="BQ483" s="54"/>
      <c r="BR483" s="54"/>
      <c r="BS483" s="54"/>
      <c r="BT483" s="54"/>
      <c r="BU483" s="54"/>
      <c r="BV483" s="54"/>
      <c r="BW483" s="54"/>
      <c r="BX483" s="54"/>
      <c r="BY483" s="54"/>
      <c r="BZ483" s="54"/>
      <c r="CA483" s="54"/>
      <c r="CB483" s="54"/>
      <c r="CC483" s="54"/>
      <c r="CD483" s="54"/>
      <c r="CE483" s="54"/>
      <c r="CF483" s="54"/>
      <c r="CG483" s="54"/>
      <c r="CH483" s="54"/>
      <c r="CI483" s="54"/>
      <c r="CJ483" s="54"/>
      <c r="CK483" s="54"/>
      <c r="CL483" s="54"/>
      <c r="CM483" s="54"/>
      <c r="CN483" s="54"/>
      <c r="CO483" s="54"/>
      <c r="CP483" s="54"/>
      <c r="CQ483" s="54"/>
      <c r="CR483" s="54"/>
      <c r="CS483" s="54"/>
      <c r="CT483" s="54"/>
      <c r="CU483" s="54"/>
      <c r="CV483" s="54"/>
      <c r="CW483" s="54"/>
      <c r="CX483" s="54"/>
      <c r="CY483" s="54"/>
      <c r="CZ483" s="54"/>
      <c r="DA483" s="54"/>
      <c r="DB483" s="54"/>
      <c r="DC483" s="54"/>
      <c r="DD483" s="54"/>
      <c r="DE483" s="54"/>
      <c r="DF483" s="54"/>
      <c r="DG483" s="54"/>
      <c r="DH483" s="54"/>
      <c r="DI483" s="54"/>
      <c r="DJ483" s="54"/>
      <c r="DK483" s="54"/>
      <c r="DL483" s="54"/>
      <c r="DM483" s="54"/>
      <c r="DN483" s="54"/>
      <c r="DO483" s="54"/>
      <c r="DP483" s="54"/>
      <c r="DQ483" s="54"/>
      <c r="DR483" s="54"/>
      <c r="DS483" s="54"/>
      <c r="DT483" s="54"/>
      <c r="DU483" s="54"/>
      <c r="DV483" s="54"/>
      <c r="DW483" s="54"/>
      <c r="DX483" s="54"/>
      <c r="DY483" s="54"/>
      <c r="DZ483" s="54"/>
      <c r="EA483" s="54"/>
      <c r="EB483" s="54"/>
      <c r="EC483" s="54"/>
      <c r="ED483" s="54"/>
      <c r="EE483" s="54"/>
      <c r="EF483" s="54"/>
      <c r="EG483" s="54"/>
      <c r="EH483" s="54"/>
      <c r="EI483" s="54"/>
      <c r="EJ483" s="54"/>
      <c r="EK483" s="54"/>
      <c r="EL483" s="54"/>
      <c r="EM483" s="54"/>
      <c r="EN483" s="54"/>
      <c r="EO483" s="54"/>
      <c r="EP483" s="54"/>
      <c r="EQ483" s="54"/>
      <c r="ER483" s="54"/>
      <c r="ES483" s="54"/>
      <c r="ET483" s="54"/>
      <c r="EU483" s="54"/>
      <c r="EV483" s="54"/>
      <c r="EW483" s="54"/>
      <c r="EX483" s="54"/>
      <c r="EY483" s="54"/>
      <c r="EZ483" s="54"/>
      <c r="FA483" s="54"/>
      <c r="FB483" s="54"/>
      <c r="FC483" s="54"/>
      <c r="FD483" s="54"/>
      <c r="FE483" s="54"/>
      <c r="FF483" s="54"/>
      <c r="FG483" s="54"/>
      <c r="FH483" s="54"/>
      <c r="FI483" s="54"/>
      <c r="FJ483" s="54"/>
      <c r="FK483" s="54"/>
      <c r="FL483" s="54"/>
      <c r="FM483" s="54"/>
      <c r="FN483" s="54"/>
      <c r="FO483" s="54"/>
      <c r="FP483" s="54"/>
      <c r="FQ483" s="54"/>
      <c r="FR483" s="54"/>
      <c r="FS483" s="54"/>
      <c r="FT483" s="54"/>
      <c r="FU483" s="54"/>
      <c r="FV483" s="54"/>
      <c r="FW483" s="54"/>
      <c r="FX483" s="54"/>
      <c r="FY483" s="54"/>
      <c r="FZ483" s="54"/>
      <c r="GA483" s="54"/>
      <c r="GB483" s="54"/>
      <c r="GC483" s="54"/>
      <c r="GD483" s="54"/>
      <c r="GE483" s="54"/>
      <c r="GF483" s="54"/>
      <c r="GG483" s="54"/>
      <c r="GH483" s="54"/>
      <c r="GI483" s="54"/>
      <c r="GJ483" s="54"/>
      <c r="GK483" s="54"/>
      <c r="GL483" s="54"/>
      <c r="GM483" s="54"/>
      <c r="GN483" s="54"/>
    </row>
    <row r="484" spans="1:196">
      <c r="A484" s="209"/>
      <c r="B484" s="209"/>
      <c r="C484" s="209"/>
      <c r="D484" s="209"/>
      <c r="E484" s="209"/>
      <c r="F484" s="209"/>
      <c r="G484" s="209"/>
      <c r="H484" s="61"/>
      <c r="I484" s="69"/>
      <c r="J484" s="69"/>
      <c r="K484" s="214"/>
      <c r="L484" s="214"/>
      <c r="M484" s="214"/>
      <c r="N484" s="54"/>
      <c r="O484" s="54"/>
      <c r="P484" s="54"/>
      <c r="Q484" s="54"/>
      <c r="R484" s="54"/>
      <c r="S484" s="54"/>
      <c r="T484" s="54"/>
      <c r="U484" s="54"/>
      <c r="V484" s="54"/>
      <c r="W484" s="54"/>
      <c r="X484" s="54"/>
      <c r="Y484" s="54"/>
      <c r="Z484" s="54"/>
      <c r="AA484" s="54"/>
      <c r="AB484" s="54"/>
      <c r="AC484" s="54"/>
      <c r="AD484" s="54"/>
      <c r="AE484" s="54"/>
      <c r="AF484" s="54"/>
      <c r="AG484" s="54"/>
      <c r="AH484" s="54"/>
      <c r="AI484" s="54"/>
      <c r="AJ484" s="54"/>
      <c r="AK484" s="54"/>
      <c r="AL484" s="54"/>
      <c r="AM484" s="54"/>
      <c r="AN484" s="54"/>
      <c r="AO484" s="54"/>
      <c r="AP484" s="54"/>
      <c r="AQ484" s="54"/>
      <c r="AR484" s="54"/>
      <c r="AS484" s="54"/>
      <c r="AT484" s="54"/>
      <c r="AU484" s="54"/>
      <c r="AV484" s="54"/>
      <c r="AW484" s="54"/>
      <c r="AX484" s="54"/>
      <c r="AY484" s="54"/>
      <c r="AZ484" s="54"/>
      <c r="BA484" s="54"/>
      <c r="BB484" s="54"/>
      <c r="BC484" s="54"/>
      <c r="BD484" s="54"/>
      <c r="BE484" s="54"/>
      <c r="BF484" s="54"/>
      <c r="BG484" s="54"/>
      <c r="BH484" s="54"/>
      <c r="BI484" s="54"/>
      <c r="BJ484" s="54"/>
      <c r="BK484" s="54"/>
      <c r="BL484" s="54"/>
      <c r="BM484" s="54"/>
      <c r="BN484" s="54"/>
      <c r="BO484" s="54"/>
      <c r="BP484" s="54"/>
      <c r="BQ484" s="54"/>
      <c r="BR484" s="54"/>
      <c r="BS484" s="54"/>
      <c r="BT484" s="54"/>
      <c r="BU484" s="54"/>
      <c r="BV484" s="54"/>
      <c r="BW484" s="54"/>
      <c r="BX484" s="54"/>
      <c r="BY484" s="54"/>
      <c r="BZ484" s="54"/>
      <c r="CA484" s="54"/>
      <c r="CB484" s="54"/>
      <c r="CC484" s="54"/>
      <c r="CD484" s="54"/>
      <c r="CE484" s="54"/>
      <c r="CF484" s="54"/>
      <c r="CG484" s="54"/>
      <c r="CH484" s="54"/>
      <c r="CI484" s="54"/>
      <c r="CJ484" s="54"/>
      <c r="CK484" s="54"/>
      <c r="CL484" s="54"/>
      <c r="CM484" s="54"/>
      <c r="CN484" s="54"/>
      <c r="CO484" s="54"/>
      <c r="CP484" s="54"/>
      <c r="CQ484" s="54"/>
      <c r="CR484" s="54"/>
      <c r="CS484" s="54"/>
      <c r="CT484" s="54"/>
      <c r="CU484" s="54"/>
      <c r="CV484" s="54"/>
      <c r="CW484" s="54"/>
      <c r="CX484" s="54"/>
      <c r="CY484" s="54"/>
      <c r="CZ484" s="54"/>
      <c r="DA484" s="54"/>
      <c r="DB484" s="54"/>
      <c r="DC484" s="54"/>
      <c r="DD484" s="54"/>
      <c r="DE484" s="54"/>
      <c r="DF484" s="54"/>
      <c r="DG484" s="54"/>
      <c r="DH484" s="54"/>
      <c r="DI484" s="54"/>
      <c r="DJ484" s="54"/>
      <c r="DK484" s="54"/>
      <c r="DL484" s="54"/>
      <c r="DM484" s="54"/>
      <c r="DN484" s="54"/>
      <c r="DO484" s="54"/>
      <c r="DP484" s="54"/>
      <c r="DQ484" s="54"/>
      <c r="DR484" s="54"/>
      <c r="DS484" s="54"/>
      <c r="DT484" s="54"/>
      <c r="DU484" s="54"/>
      <c r="DV484" s="54"/>
      <c r="DW484" s="54"/>
      <c r="DX484" s="54"/>
      <c r="DY484" s="54"/>
      <c r="DZ484" s="54"/>
      <c r="EA484" s="54"/>
      <c r="EB484" s="54"/>
      <c r="EC484" s="54"/>
      <c r="ED484" s="54"/>
      <c r="EE484" s="54"/>
      <c r="EF484" s="54"/>
      <c r="EG484" s="54"/>
      <c r="EH484" s="54"/>
      <c r="EI484" s="54"/>
      <c r="EJ484" s="54"/>
      <c r="EK484" s="54"/>
      <c r="EL484" s="54"/>
      <c r="EM484" s="54"/>
      <c r="EN484" s="54"/>
      <c r="EO484" s="54"/>
      <c r="EP484" s="54"/>
      <c r="EQ484" s="54"/>
      <c r="ER484" s="54"/>
      <c r="ES484" s="54"/>
      <c r="ET484" s="54"/>
      <c r="EU484" s="54"/>
      <c r="EV484" s="54"/>
      <c r="EW484" s="54"/>
      <c r="EX484" s="54"/>
      <c r="EY484" s="54"/>
      <c r="EZ484" s="54"/>
      <c r="FA484" s="54"/>
      <c r="FB484" s="54"/>
      <c r="FC484" s="54"/>
      <c r="FD484" s="54"/>
      <c r="FE484" s="54"/>
      <c r="FF484" s="54"/>
      <c r="FG484" s="54"/>
      <c r="FH484" s="54"/>
      <c r="FI484" s="54"/>
      <c r="FJ484" s="54"/>
      <c r="FK484" s="54"/>
      <c r="FL484" s="54"/>
      <c r="FM484" s="54"/>
      <c r="FN484" s="54"/>
      <c r="FO484" s="54"/>
      <c r="FP484" s="54"/>
      <c r="FQ484" s="54"/>
      <c r="FR484" s="54"/>
      <c r="FS484" s="54"/>
      <c r="FT484" s="54"/>
      <c r="FU484" s="54"/>
      <c r="FV484" s="54"/>
      <c r="FW484" s="54"/>
      <c r="FX484" s="54"/>
      <c r="FY484" s="54"/>
      <c r="FZ484" s="54"/>
      <c r="GA484" s="54"/>
      <c r="GB484" s="54"/>
      <c r="GC484" s="54"/>
      <c r="GD484" s="54"/>
      <c r="GE484" s="54"/>
      <c r="GF484" s="54"/>
      <c r="GG484" s="54"/>
      <c r="GH484" s="54"/>
      <c r="GI484" s="54"/>
      <c r="GJ484" s="54"/>
      <c r="GK484" s="54"/>
      <c r="GL484" s="54"/>
      <c r="GM484" s="54"/>
      <c r="GN484" s="54"/>
    </row>
    <row r="485" spans="1:196">
      <c r="A485" s="209"/>
      <c r="B485" s="209"/>
      <c r="C485" s="209"/>
      <c r="D485" s="209"/>
      <c r="E485" s="209"/>
      <c r="F485" s="209"/>
      <c r="G485" s="209"/>
      <c r="H485" s="61"/>
      <c r="I485" s="69"/>
      <c r="J485" s="69"/>
      <c r="K485" s="214"/>
      <c r="L485" s="214"/>
      <c r="M485" s="214"/>
      <c r="N485" s="54"/>
      <c r="O485" s="54"/>
      <c r="P485" s="54"/>
      <c r="Q485" s="54"/>
      <c r="R485" s="54"/>
      <c r="S485" s="54"/>
      <c r="T485" s="54"/>
      <c r="U485" s="54"/>
      <c r="V485" s="54"/>
      <c r="W485" s="54"/>
      <c r="X485" s="54"/>
      <c r="Y485" s="54"/>
      <c r="Z485" s="54"/>
      <c r="AA485" s="54"/>
      <c r="AB485" s="54"/>
      <c r="AC485" s="54"/>
      <c r="AD485" s="54"/>
      <c r="AE485" s="54"/>
      <c r="AF485" s="54"/>
      <c r="AG485" s="54"/>
      <c r="AH485" s="54"/>
      <c r="AI485" s="54"/>
      <c r="AJ485" s="54"/>
      <c r="AK485" s="54"/>
      <c r="AL485" s="54"/>
      <c r="AM485" s="54"/>
      <c r="AN485" s="54"/>
      <c r="AO485" s="54"/>
      <c r="AP485" s="54"/>
      <c r="AQ485" s="54"/>
      <c r="AR485" s="54"/>
      <c r="AS485" s="54"/>
      <c r="AT485" s="54"/>
      <c r="AU485" s="54"/>
      <c r="AV485" s="54"/>
      <c r="AW485" s="54"/>
      <c r="AX485" s="54"/>
      <c r="AY485" s="54"/>
      <c r="AZ485" s="54"/>
      <c r="BA485" s="54"/>
      <c r="BB485" s="54"/>
      <c r="BC485" s="54"/>
      <c r="BD485" s="54"/>
      <c r="BE485" s="54"/>
      <c r="BF485" s="54"/>
      <c r="BG485" s="54"/>
      <c r="BH485" s="54"/>
      <c r="BI485" s="54"/>
      <c r="BJ485" s="54"/>
      <c r="BK485" s="54"/>
      <c r="BL485" s="54"/>
      <c r="BM485" s="54"/>
      <c r="BN485" s="54"/>
      <c r="BO485" s="54"/>
      <c r="BP485" s="54"/>
      <c r="BQ485" s="54"/>
      <c r="BR485" s="54"/>
      <c r="BS485" s="54"/>
      <c r="BT485" s="54"/>
      <c r="BU485" s="54"/>
      <c r="BV485" s="54"/>
      <c r="BW485" s="54"/>
      <c r="BX485" s="54"/>
      <c r="BY485" s="54"/>
      <c r="BZ485" s="54"/>
      <c r="CA485" s="54"/>
      <c r="CB485" s="54"/>
      <c r="CC485" s="54"/>
      <c r="CD485" s="54"/>
      <c r="CE485" s="54"/>
      <c r="CF485" s="54"/>
      <c r="CG485" s="54"/>
      <c r="CH485" s="54"/>
      <c r="CI485" s="54"/>
      <c r="CJ485" s="54"/>
      <c r="CK485" s="54"/>
      <c r="CL485" s="54"/>
      <c r="CM485" s="54"/>
      <c r="CN485" s="54"/>
      <c r="CO485" s="54"/>
      <c r="CP485" s="54"/>
      <c r="CQ485" s="54"/>
      <c r="CR485" s="54"/>
      <c r="CS485" s="54"/>
      <c r="CT485" s="54"/>
      <c r="CU485" s="54"/>
      <c r="CV485" s="54"/>
      <c r="CW485" s="54"/>
      <c r="CX485" s="54"/>
      <c r="CY485" s="54"/>
      <c r="CZ485" s="54"/>
      <c r="DA485" s="54"/>
      <c r="DB485" s="54"/>
      <c r="DC485" s="54"/>
      <c r="DD485" s="54"/>
      <c r="DE485" s="54"/>
      <c r="DF485" s="54"/>
      <c r="DG485" s="54"/>
      <c r="DH485" s="54"/>
      <c r="DI485" s="54"/>
      <c r="DJ485" s="54"/>
      <c r="DK485" s="54"/>
      <c r="DL485" s="54"/>
      <c r="DM485" s="54"/>
      <c r="DN485" s="54"/>
      <c r="DO485" s="54"/>
      <c r="DP485" s="54"/>
      <c r="DQ485" s="54"/>
      <c r="DR485" s="54"/>
      <c r="DS485" s="54"/>
      <c r="DT485" s="54"/>
      <c r="DU485" s="54"/>
      <c r="DV485" s="54"/>
      <c r="DW485" s="54"/>
      <c r="DX485" s="54"/>
      <c r="DY485" s="54"/>
      <c r="DZ485" s="54"/>
      <c r="EA485" s="54"/>
      <c r="EB485" s="54"/>
      <c r="EC485" s="54"/>
      <c r="ED485" s="54"/>
      <c r="EE485" s="54"/>
      <c r="EF485" s="54"/>
      <c r="EG485" s="54"/>
      <c r="EH485" s="54"/>
      <c r="EI485" s="54"/>
      <c r="EJ485" s="54"/>
      <c r="EK485" s="54"/>
      <c r="EL485" s="54"/>
      <c r="EM485" s="54"/>
      <c r="EN485" s="54"/>
      <c r="EO485" s="54"/>
      <c r="EP485" s="54"/>
      <c r="EQ485" s="54"/>
      <c r="ER485" s="54"/>
      <c r="ES485" s="54"/>
      <c r="ET485" s="54"/>
      <c r="EU485" s="54"/>
      <c r="EV485" s="54"/>
      <c r="EW485" s="54"/>
      <c r="EX485" s="54"/>
      <c r="EY485" s="54"/>
      <c r="EZ485" s="54"/>
      <c r="FA485" s="54"/>
      <c r="FB485" s="54"/>
      <c r="FC485" s="54"/>
      <c r="FD485" s="54"/>
      <c r="FE485" s="54"/>
      <c r="FF485" s="54"/>
      <c r="FG485" s="54"/>
      <c r="FH485" s="54"/>
      <c r="FI485" s="54"/>
      <c r="FJ485" s="54"/>
      <c r="FK485" s="54"/>
      <c r="FL485" s="54"/>
      <c r="FM485" s="54"/>
      <c r="FN485" s="54"/>
      <c r="FO485" s="54"/>
      <c r="FP485" s="54"/>
      <c r="FQ485" s="54"/>
      <c r="FR485" s="54"/>
      <c r="FS485" s="54"/>
      <c r="FT485" s="54"/>
      <c r="FU485" s="54"/>
      <c r="FV485" s="54"/>
      <c r="FW485" s="54"/>
      <c r="FX485" s="54"/>
      <c r="FY485" s="54"/>
      <c r="FZ485" s="54"/>
      <c r="GA485" s="54"/>
      <c r="GB485" s="54"/>
      <c r="GC485" s="54"/>
      <c r="GD485" s="54"/>
      <c r="GE485" s="54"/>
      <c r="GF485" s="54"/>
      <c r="GG485" s="54"/>
      <c r="GH485" s="54"/>
      <c r="GI485" s="54"/>
      <c r="GJ485" s="54"/>
      <c r="GK485" s="54"/>
      <c r="GL485" s="54"/>
      <c r="GM485" s="54"/>
      <c r="GN485" s="54"/>
    </row>
    <row r="486" spans="1:196">
      <c r="A486" s="209"/>
      <c r="B486" s="209"/>
      <c r="C486" s="209"/>
      <c r="D486" s="209"/>
      <c r="E486" s="209"/>
      <c r="F486" s="209"/>
      <c r="G486" s="209"/>
      <c r="H486" s="61"/>
      <c r="I486" s="69"/>
      <c r="J486" s="69"/>
      <c r="K486" s="214"/>
      <c r="L486" s="214"/>
      <c r="M486" s="214"/>
      <c r="N486" s="54"/>
      <c r="O486" s="54"/>
      <c r="P486" s="54"/>
      <c r="Q486" s="54"/>
      <c r="R486" s="54"/>
      <c r="S486" s="54"/>
      <c r="T486" s="54"/>
      <c r="U486" s="54"/>
      <c r="V486" s="54"/>
      <c r="W486" s="54"/>
      <c r="X486" s="54"/>
      <c r="Y486" s="54"/>
      <c r="Z486" s="54"/>
      <c r="AA486" s="54"/>
      <c r="AB486" s="54"/>
      <c r="AC486" s="54"/>
      <c r="AD486" s="54"/>
      <c r="AE486" s="54"/>
      <c r="AF486" s="54"/>
      <c r="AG486" s="54"/>
      <c r="AH486" s="54"/>
      <c r="AI486" s="54"/>
      <c r="AJ486" s="54"/>
      <c r="AK486" s="54"/>
      <c r="AL486" s="54"/>
      <c r="AM486" s="54"/>
      <c r="AN486" s="54"/>
      <c r="AO486" s="54"/>
      <c r="AP486" s="54"/>
      <c r="AQ486" s="54"/>
      <c r="AR486" s="54"/>
      <c r="AS486" s="54"/>
      <c r="AT486" s="54"/>
      <c r="AU486" s="54"/>
      <c r="AV486" s="54"/>
      <c r="AW486" s="54"/>
      <c r="AX486" s="54"/>
      <c r="AY486" s="54"/>
      <c r="AZ486" s="54"/>
      <c r="BA486" s="54"/>
      <c r="BB486" s="54"/>
      <c r="BC486" s="54"/>
      <c r="BD486" s="54"/>
      <c r="BE486" s="54"/>
      <c r="BF486" s="54"/>
      <c r="BG486" s="54"/>
      <c r="BH486" s="54"/>
      <c r="BI486" s="54"/>
      <c r="BJ486" s="54"/>
      <c r="BK486" s="54"/>
      <c r="BL486" s="54"/>
      <c r="BM486" s="54"/>
      <c r="BN486" s="54"/>
      <c r="BO486" s="54"/>
      <c r="BP486" s="54"/>
      <c r="BQ486" s="54"/>
      <c r="BR486" s="54"/>
      <c r="BS486" s="54"/>
      <c r="BT486" s="54"/>
      <c r="BU486" s="54"/>
      <c r="BV486" s="54"/>
      <c r="BW486" s="54"/>
      <c r="BX486" s="54"/>
      <c r="BY486" s="54"/>
      <c r="BZ486" s="54"/>
      <c r="CA486" s="54"/>
      <c r="CB486" s="54"/>
      <c r="CC486" s="54"/>
      <c r="CD486" s="54"/>
      <c r="CE486" s="54"/>
      <c r="CF486" s="54"/>
      <c r="CG486" s="54"/>
      <c r="CH486" s="54"/>
      <c r="CI486" s="54"/>
      <c r="CJ486" s="54"/>
      <c r="CK486" s="54"/>
      <c r="CL486" s="54"/>
      <c r="CM486" s="54"/>
      <c r="CN486" s="54"/>
      <c r="CO486" s="54"/>
      <c r="CP486" s="54"/>
      <c r="CQ486" s="54"/>
      <c r="CR486" s="54"/>
      <c r="CS486" s="54"/>
      <c r="CT486" s="54"/>
      <c r="CU486" s="54"/>
      <c r="CV486" s="54"/>
      <c r="CW486" s="54"/>
      <c r="CX486" s="54"/>
      <c r="CY486" s="54"/>
      <c r="CZ486" s="54"/>
      <c r="DA486" s="54"/>
      <c r="DB486" s="54"/>
      <c r="DC486" s="54"/>
      <c r="DD486" s="54"/>
      <c r="DE486" s="54"/>
      <c r="DF486" s="54"/>
      <c r="DG486" s="54"/>
      <c r="DH486" s="54"/>
      <c r="DI486" s="54"/>
      <c r="DJ486" s="54"/>
      <c r="DK486" s="54"/>
      <c r="DL486" s="54"/>
      <c r="DM486" s="54"/>
      <c r="DN486" s="54"/>
      <c r="DO486" s="54"/>
      <c r="DP486" s="54"/>
      <c r="DQ486" s="54"/>
      <c r="DR486" s="54"/>
      <c r="DS486" s="54"/>
      <c r="DT486" s="54"/>
      <c r="DU486" s="54"/>
      <c r="DV486" s="54"/>
      <c r="DW486" s="54"/>
      <c r="DX486" s="54"/>
      <c r="DY486" s="54"/>
      <c r="DZ486" s="54"/>
      <c r="EA486" s="54"/>
      <c r="EB486" s="54"/>
      <c r="EC486" s="54"/>
      <c r="ED486" s="54"/>
      <c r="EE486" s="54"/>
      <c r="EF486" s="54"/>
      <c r="EG486" s="54"/>
      <c r="EH486" s="54"/>
      <c r="EI486" s="54"/>
      <c r="EJ486" s="54"/>
      <c r="EK486" s="54"/>
      <c r="EL486" s="54"/>
      <c r="EM486" s="54"/>
      <c r="EN486" s="54"/>
      <c r="EO486" s="54"/>
      <c r="EP486" s="54"/>
      <c r="EQ486" s="54"/>
      <c r="ER486" s="54"/>
      <c r="ES486" s="54"/>
      <c r="ET486" s="54"/>
      <c r="EU486" s="54"/>
      <c r="EV486" s="54"/>
      <c r="EW486" s="54"/>
      <c r="EX486" s="54"/>
      <c r="EY486" s="54"/>
      <c r="EZ486" s="54"/>
      <c r="FA486" s="54"/>
      <c r="FB486" s="54"/>
      <c r="FC486" s="54"/>
      <c r="FD486" s="54"/>
      <c r="FE486" s="54"/>
      <c r="FF486" s="54"/>
      <c r="FG486" s="54"/>
      <c r="FH486" s="54"/>
      <c r="FI486" s="54"/>
      <c r="FJ486" s="54"/>
      <c r="FK486" s="54"/>
      <c r="FL486" s="54"/>
      <c r="FM486" s="54"/>
      <c r="FN486" s="54"/>
      <c r="FO486" s="54"/>
      <c r="FP486" s="54"/>
      <c r="FQ486" s="54"/>
      <c r="FR486" s="54"/>
      <c r="FS486" s="54"/>
      <c r="FT486" s="54"/>
      <c r="FU486" s="54"/>
      <c r="FV486" s="54"/>
      <c r="FW486" s="54"/>
      <c r="FX486" s="54"/>
      <c r="FY486" s="54"/>
      <c r="FZ486" s="54"/>
      <c r="GA486" s="54"/>
      <c r="GB486" s="54"/>
      <c r="GC486" s="54"/>
      <c r="GD486" s="54"/>
      <c r="GE486" s="54"/>
      <c r="GF486" s="54"/>
      <c r="GG486" s="54"/>
      <c r="GH486" s="54"/>
      <c r="GI486" s="54"/>
      <c r="GJ486" s="54"/>
      <c r="GK486" s="54"/>
      <c r="GL486" s="54"/>
      <c r="GM486" s="54"/>
      <c r="GN486" s="54"/>
    </row>
    <row r="487" spans="1:196">
      <c r="A487" s="209"/>
      <c r="B487" s="209"/>
      <c r="C487" s="209"/>
      <c r="D487" s="209"/>
      <c r="E487" s="209"/>
      <c r="F487" s="209"/>
      <c r="G487" s="209"/>
      <c r="H487" s="61"/>
      <c r="I487" s="69"/>
      <c r="J487" s="69"/>
      <c r="K487" s="214"/>
      <c r="L487" s="214"/>
      <c r="M487" s="214"/>
      <c r="N487" s="54"/>
      <c r="O487" s="54"/>
      <c r="P487" s="54"/>
      <c r="Q487" s="54"/>
      <c r="R487" s="54"/>
      <c r="S487" s="54"/>
      <c r="T487" s="54"/>
      <c r="U487" s="54"/>
      <c r="V487" s="54"/>
      <c r="W487" s="54"/>
      <c r="X487" s="54"/>
      <c r="Y487" s="54"/>
      <c r="Z487" s="54"/>
      <c r="AA487" s="54"/>
      <c r="AB487" s="54"/>
      <c r="AC487" s="54"/>
      <c r="AD487" s="54"/>
      <c r="AE487" s="54"/>
      <c r="AF487" s="54"/>
      <c r="AG487" s="54"/>
      <c r="AH487" s="54"/>
      <c r="AI487" s="54"/>
      <c r="AJ487" s="54"/>
      <c r="AK487" s="54"/>
      <c r="AL487" s="54"/>
      <c r="AM487" s="54"/>
      <c r="AN487" s="54"/>
      <c r="AO487" s="54"/>
      <c r="AP487" s="54"/>
      <c r="AQ487" s="54"/>
      <c r="AR487" s="54"/>
      <c r="AS487" s="54"/>
      <c r="AT487" s="54"/>
      <c r="AU487" s="54"/>
      <c r="AV487" s="54"/>
      <c r="AW487" s="54"/>
      <c r="AX487" s="54"/>
      <c r="AY487" s="54"/>
      <c r="AZ487" s="54"/>
      <c r="BA487" s="54"/>
      <c r="BB487" s="54"/>
      <c r="BC487" s="54"/>
      <c r="BD487" s="54"/>
      <c r="BE487" s="54"/>
      <c r="BF487" s="54"/>
      <c r="BG487" s="54"/>
      <c r="BH487" s="54"/>
      <c r="BI487" s="54"/>
      <c r="BJ487" s="54"/>
      <c r="BK487" s="54"/>
      <c r="BL487" s="54"/>
      <c r="BM487" s="54"/>
      <c r="BN487" s="54"/>
      <c r="BO487" s="54"/>
      <c r="BP487" s="54"/>
      <c r="BQ487" s="54"/>
      <c r="BR487" s="54"/>
      <c r="BS487" s="54"/>
      <c r="BT487" s="54"/>
      <c r="BU487" s="54"/>
      <c r="BV487" s="54"/>
      <c r="BW487" s="54"/>
      <c r="BX487" s="54"/>
      <c r="BY487" s="54"/>
      <c r="BZ487" s="54"/>
      <c r="CA487" s="54"/>
      <c r="CB487" s="54"/>
      <c r="CC487" s="54"/>
      <c r="CD487" s="54"/>
      <c r="CE487" s="54"/>
      <c r="CF487" s="54"/>
      <c r="CG487" s="54"/>
      <c r="CH487" s="54"/>
      <c r="CI487" s="54"/>
      <c r="CJ487" s="54"/>
      <c r="CK487" s="54"/>
      <c r="CL487" s="54"/>
      <c r="CM487" s="54"/>
      <c r="CN487" s="54"/>
      <c r="CO487" s="54"/>
      <c r="CP487" s="54"/>
      <c r="CQ487" s="54"/>
      <c r="CR487" s="54"/>
      <c r="CS487" s="54"/>
      <c r="CT487" s="54"/>
      <c r="CU487" s="54"/>
      <c r="CV487" s="54"/>
      <c r="CW487" s="54"/>
      <c r="CX487" s="54"/>
      <c r="CY487" s="54"/>
      <c r="CZ487" s="54"/>
      <c r="DA487" s="54"/>
      <c r="DB487" s="54"/>
      <c r="DC487" s="54"/>
      <c r="DD487" s="54"/>
      <c r="DE487" s="54"/>
      <c r="DF487" s="54"/>
      <c r="DG487" s="54"/>
      <c r="DH487" s="54"/>
      <c r="DI487" s="54"/>
      <c r="DJ487" s="54"/>
      <c r="DK487" s="54"/>
      <c r="DL487" s="54"/>
      <c r="DM487" s="54"/>
      <c r="DN487" s="54"/>
      <c r="DO487" s="54"/>
      <c r="DP487" s="54"/>
      <c r="DQ487" s="54"/>
      <c r="DR487" s="54"/>
      <c r="DS487" s="54"/>
      <c r="DT487" s="54"/>
      <c r="DU487" s="54"/>
      <c r="DV487" s="54"/>
      <c r="DW487" s="54"/>
      <c r="DX487" s="54"/>
      <c r="DY487" s="54"/>
      <c r="DZ487" s="54"/>
      <c r="EA487" s="54"/>
      <c r="EB487" s="54"/>
      <c r="EC487" s="54"/>
      <c r="ED487" s="54"/>
      <c r="EE487" s="54"/>
      <c r="EF487" s="54"/>
      <c r="EG487" s="54"/>
      <c r="EH487" s="54"/>
      <c r="EI487" s="54"/>
      <c r="EJ487" s="54"/>
      <c r="EK487" s="54"/>
      <c r="EL487" s="54"/>
      <c r="EM487" s="54"/>
      <c r="EN487" s="54"/>
      <c r="EO487" s="54"/>
      <c r="EP487" s="54"/>
      <c r="EQ487" s="54"/>
      <c r="ER487" s="54"/>
      <c r="ES487" s="54"/>
      <c r="ET487" s="54"/>
      <c r="EU487" s="54"/>
      <c r="EV487" s="54"/>
      <c r="EW487" s="54"/>
      <c r="EX487" s="54"/>
      <c r="EY487" s="54"/>
      <c r="EZ487" s="54"/>
      <c r="FA487" s="54"/>
      <c r="FB487" s="54"/>
      <c r="FC487" s="54"/>
      <c r="FD487" s="54"/>
      <c r="FE487" s="54"/>
      <c r="FF487" s="54"/>
      <c r="FG487" s="54"/>
      <c r="FH487" s="54"/>
      <c r="FI487" s="54"/>
      <c r="FJ487" s="54"/>
      <c r="FK487" s="54"/>
      <c r="FL487" s="54"/>
      <c r="FM487" s="54"/>
      <c r="FN487" s="54"/>
      <c r="FO487" s="54"/>
      <c r="FP487" s="54"/>
      <c r="FQ487" s="54"/>
      <c r="FR487" s="54"/>
      <c r="FS487" s="54"/>
      <c r="FT487" s="54"/>
      <c r="FU487" s="54"/>
      <c r="FV487" s="54"/>
      <c r="FW487" s="54"/>
      <c r="FX487" s="54"/>
      <c r="FY487" s="54"/>
      <c r="FZ487" s="54"/>
      <c r="GA487" s="54"/>
      <c r="GB487" s="54"/>
      <c r="GC487" s="54"/>
      <c r="GD487" s="54"/>
      <c r="GE487" s="54"/>
      <c r="GF487" s="54"/>
      <c r="GG487" s="54"/>
      <c r="GH487" s="54"/>
      <c r="GI487" s="54"/>
      <c r="GJ487" s="54"/>
      <c r="GK487" s="54"/>
      <c r="GL487" s="54"/>
      <c r="GM487" s="54"/>
      <c r="GN487" s="54"/>
    </row>
    <row r="488" spans="1:196">
      <c r="A488" s="209"/>
      <c r="B488" s="209"/>
      <c r="C488" s="209"/>
      <c r="D488" s="209"/>
      <c r="E488" s="209"/>
      <c r="F488" s="209"/>
      <c r="G488" s="209"/>
      <c r="H488" s="61"/>
      <c r="I488" s="69"/>
      <c r="J488" s="69"/>
      <c r="K488" s="214"/>
      <c r="L488" s="214"/>
      <c r="M488" s="214"/>
      <c r="N488" s="54"/>
      <c r="O488" s="54"/>
      <c r="P488" s="54"/>
      <c r="Q488" s="54"/>
      <c r="R488" s="54"/>
      <c r="S488" s="54"/>
      <c r="T488" s="54"/>
      <c r="U488" s="54"/>
      <c r="V488" s="54"/>
      <c r="W488" s="54"/>
      <c r="X488" s="54"/>
      <c r="Y488" s="54"/>
      <c r="Z488" s="54"/>
      <c r="AA488" s="54"/>
      <c r="AB488" s="54"/>
      <c r="AC488" s="54"/>
      <c r="AD488" s="54"/>
      <c r="AE488" s="54"/>
      <c r="AF488" s="54"/>
      <c r="AG488" s="54"/>
      <c r="AH488" s="54"/>
      <c r="AI488" s="54"/>
      <c r="AJ488" s="54"/>
      <c r="AK488" s="54"/>
      <c r="AL488" s="54"/>
      <c r="AM488" s="54"/>
      <c r="AN488" s="54"/>
      <c r="AO488" s="54"/>
      <c r="AP488" s="54"/>
      <c r="AQ488" s="54"/>
      <c r="AR488" s="54"/>
      <c r="AS488" s="54"/>
      <c r="AT488" s="54"/>
      <c r="AU488" s="54"/>
      <c r="AV488" s="54"/>
      <c r="AW488" s="54"/>
      <c r="AX488" s="54"/>
      <c r="AY488" s="54"/>
      <c r="AZ488" s="54"/>
      <c r="BA488" s="54"/>
      <c r="BB488" s="54"/>
      <c r="BC488" s="54"/>
      <c r="BD488" s="54"/>
      <c r="BE488" s="54"/>
      <c r="BF488" s="54"/>
      <c r="BG488" s="54"/>
      <c r="BH488" s="54"/>
      <c r="BI488" s="54"/>
      <c r="BJ488" s="54"/>
      <c r="BK488" s="54"/>
      <c r="BL488" s="54"/>
      <c r="BM488" s="54"/>
      <c r="BN488" s="54"/>
      <c r="BO488" s="54"/>
      <c r="BP488" s="54"/>
      <c r="BQ488" s="54"/>
      <c r="BR488" s="54"/>
      <c r="BS488" s="54"/>
      <c r="BT488" s="54"/>
      <c r="BU488" s="54"/>
      <c r="BV488" s="54"/>
      <c r="BW488" s="54"/>
      <c r="BX488" s="54"/>
      <c r="BY488" s="54"/>
      <c r="BZ488" s="54"/>
      <c r="CA488" s="54"/>
      <c r="CB488" s="54"/>
      <c r="CC488" s="54"/>
      <c r="CD488" s="54"/>
      <c r="CE488" s="54"/>
      <c r="CF488" s="54"/>
      <c r="CG488" s="54"/>
      <c r="CH488" s="54"/>
      <c r="CI488" s="54"/>
      <c r="CJ488" s="54"/>
      <c r="CK488" s="54"/>
      <c r="CL488" s="54"/>
      <c r="CM488" s="54"/>
      <c r="CN488" s="54"/>
      <c r="CO488" s="54"/>
      <c r="CP488" s="54"/>
      <c r="CQ488" s="54"/>
      <c r="CR488" s="54"/>
      <c r="CS488" s="54"/>
      <c r="CT488" s="54"/>
      <c r="CU488" s="54"/>
      <c r="CV488" s="54"/>
      <c r="CW488" s="54"/>
      <c r="CX488" s="54"/>
      <c r="CY488" s="54"/>
      <c r="CZ488" s="54"/>
      <c r="DA488" s="54"/>
      <c r="DB488" s="54"/>
      <c r="DC488" s="54"/>
      <c r="DD488" s="54"/>
      <c r="DE488" s="54"/>
      <c r="DF488" s="54"/>
      <c r="DG488" s="54"/>
      <c r="DH488" s="54"/>
      <c r="DI488" s="54"/>
      <c r="DJ488" s="54"/>
      <c r="DK488" s="54"/>
      <c r="DL488" s="54"/>
      <c r="DM488" s="54"/>
      <c r="DN488" s="54"/>
      <c r="DO488" s="54"/>
      <c r="DP488" s="54"/>
      <c r="DQ488" s="54"/>
      <c r="DR488" s="54"/>
      <c r="DS488" s="54"/>
      <c r="DT488" s="54"/>
      <c r="DU488" s="54"/>
      <c r="DV488" s="54"/>
      <c r="DW488" s="54"/>
      <c r="DX488" s="54"/>
      <c r="DY488" s="54"/>
      <c r="DZ488" s="54"/>
      <c r="EA488" s="54"/>
      <c r="EB488" s="54"/>
      <c r="EC488" s="54"/>
      <c r="ED488" s="54"/>
      <c r="EE488" s="54"/>
      <c r="EF488" s="54"/>
      <c r="EG488" s="54"/>
      <c r="EH488" s="54"/>
      <c r="EI488" s="54"/>
      <c r="EJ488" s="54"/>
      <c r="EK488" s="54"/>
      <c r="EL488" s="54"/>
      <c r="EM488" s="54"/>
      <c r="EN488" s="54"/>
      <c r="EO488" s="54"/>
      <c r="EP488" s="54"/>
      <c r="EQ488" s="54"/>
      <c r="ER488" s="54"/>
      <c r="ES488" s="54"/>
      <c r="ET488" s="54"/>
      <c r="EU488" s="54"/>
      <c r="EV488" s="54"/>
      <c r="EW488" s="54"/>
      <c r="EX488" s="54"/>
      <c r="EY488" s="54"/>
      <c r="EZ488" s="54"/>
      <c r="FA488" s="54"/>
      <c r="FB488" s="54"/>
      <c r="FC488" s="54"/>
      <c r="FD488" s="54"/>
      <c r="FE488" s="54"/>
      <c r="FF488" s="54"/>
      <c r="FG488" s="54"/>
      <c r="FH488" s="54"/>
      <c r="FI488" s="54"/>
      <c r="FJ488" s="54"/>
      <c r="FK488" s="54"/>
      <c r="FL488" s="54"/>
      <c r="FM488" s="54"/>
      <c r="FN488" s="54"/>
      <c r="FO488" s="54"/>
      <c r="FP488" s="54"/>
      <c r="FQ488" s="54"/>
      <c r="FR488" s="54"/>
      <c r="FS488" s="54"/>
      <c r="FT488" s="54"/>
      <c r="FU488" s="54"/>
      <c r="FV488" s="54"/>
      <c r="FW488" s="54"/>
      <c r="FX488" s="54"/>
      <c r="FY488" s="54"/>
      <c r="FZ488" s="54"/>
      <c r="GA488" s="54"/>
      <c r="GB488" s="54"/>
      <c r="GC488" s="54"/>
      <c r="GD488" s="54"/>
      <c r="GE488" s="54"/>
      <c r="GF488" s="54"/>
      <c r="GG488" s="54"/>
      <c r="GH488" s="54"/>
      <c r="GI488" s="54"/>
      <c r="GJ488" s="54"/>
      <c r="GK488" s="54"/>
      <c r="GL488" s="54"/>
      <c r="GM488" s="54"/>
      <c r="GN488" s="54"/>
    </row>
    <row r="489" spans="1:196">
      <c r="A489" s="209"/>
      <c r="B489" s="209"/>
      <c r="C489" s="209"/>
      <c r="D489" s="209"/>
      <c r="E489" s="209"/>
      <c r="F489" s="209"/>
      <c r="G489" s="209"/>
      <c r="H489" s="61"/>
      <c r="I489" s="69"/>
      <c r="J489" s="69"/>
      <c r="K489" s="214"/>
      <c r="L489" s="214"/>
      <c r="M489" s="214"/>
      <c r="N489" s="54"/>
      <c r="O489" s="54"/>
      <c r="P489" s="54"/>
      <c r="Q489" s="54"/>
      <c r="R489" s="54"/>
      <c r="S489" s="54"/>
      <c r="T489" s="54"/>
      <c r="U489" s="54"/>
      <c r="V489" s="54"/>
      <c r="W489" s="54"/>
      <c r="X489" s="54"/>
      <c r="Y489" s="54"/>
      <c r="Z489" s="54"/>
      <c r="AA489" s="54"/>
      <c r="AB489" s="54"/>
      <c r="AC489" s="54"/>
      <c r="AD489" s="54"/>
      <c r="AE489" s="54"/>
      <c r="AF489" s="54"/>
      <c r="AG489" s="54"/>
      <c r="AH489" s="54"/>
      <c r="AI489" s="54"/>
      <c r="AJ489" s="54"/>
      <c r="AK489" s="54"/>
      <c r="AL489" s="54"/>
      <c r="AM489" s="54"/>
      <c r="AN489" s="54"/>
      <c r="AO489" s="54"/>
      <c r="AP489" s="54"/>
      <c r="AQ489" s="54"/>
      <c r="AR489" s="54"/>
      <c r="AS489" s="54"/>
      <c r="AT489" s="54"/>
      <c r="AU489" s="54"/>
      <c r="AV489" s="54"/>
      <c r="AW489" s="54"/>
      <c r="AX489" s="54"/>
      <c r="AY489" s="54"/>
      <c r="AZ489" s="54"/>
      <c r="BA489" s="54"/>
      <c r="BB489" s="54"/>
      <c r="BC489" s="54"/>
      <c r="BD489" s="54"/>
      <c r="BE489" s="54"/>
      <c r="BF489" s="54"/>
      <c r="BG489" s="54"/>
      <c r="BH489" s="54"/>
      <c r="BI489" s="54"/>
      <c r="BJ489" s="54"/>
      <c r="BK489" s="54"/>
      <c r="BL489" s="54"/>
      <c r="BM489" s="54"/>
      <c r="BN489" s="54"/>
      <c r="BO489" s="54"/>
      <c r="BP489" s="54"/>
      <c r="BQ489" s="54"/>
      <c r="BR489" s="54"/>
      <c r="BS489" s="54"/>
      <c r="BT489" s="54"/>
      <c r="BU489" s="54"/>
      <c r="BV489" s="54"/>
      <c r="BW489" s="54"/>
      <c r="BX489" s="54"/>
      <c r="BY489" s="54"/>
      <c r="BZ489" s="54"/>
      <c r="CA489" s="54"/>
      <c r="CB489" s="54"/>
      <c r="CC489" s="54"/>
      <c r="CD489" s="54"/>
      <c r="CE489" s="54"/>
      <c r="CF489" s="54"/>
      <c r="CG489" s="54"/>
      <c r="CH489" s="54"/>
      <c r="CI489" s="54"/>
      <c r="CJ489" s="54"/>
      <c r="CK489" s="54"/>
      <c r="CL489" s="54"/>
      <c r="CM489" s="54"/>
      <c r="CN489" s="54"/>
      <c r="CO489" s="54"/>
      <c r="CP489" s="54"/>
      <c r="CQ489" s="54"/>
      <c r="CR489" s="54"/>
      <c r="CS489" s="54"/>
      <c r="CT489" s="54"/>
      <c r="CU489" s="54"/>
      <c r="CV489" s="54"/>
      <c r="CW489" s="54"/>
      <c r="CX489" s="54"/>
      <c r="CY489" s="54"/>
      <c r="CZ489" s="54"/>
      <c r="DA489" s="54"/>
      <c r="DB489" s="54"/>
      <c r="DC489" s="54"/>
      <c r="DD489" s="54"/>
      <c r="DE489" s="54"/>
      <c r="DF489" s="54"/>
      <c r="DG489" s="54"/>
      <c r="DH489" s="54"/>
      <c r="DI489" s="54"/>
      <c r="DJ489" s="54"/>
      <c r="DK489" s="54"/>
      <c r="DL489" s="54"/>
      <c r="DM489" s="54"/>
      <c r="DN489" s="54"/>
      <c r="DO489" s="54"/>
      <c r="DP489" s="54"/>
      <c r="DQ489" s="54"/>
      <c r="DR489" s="54"/>
      <c r="DS489" s="54"/>
      <c r="DT489" s="54"/>
      <c r="DU489" s="54"/>
      <c r="DV489" s="54"/>
      <c r="DW489" s="54"/>
      <c r="DX489" s="54"/>
      <c r="DY489" s="54"/>
      <c r="DZ489" s="54"/>
      <c r="EA489" s="54"/>
      <c r="EB489" s="54"/>
      <c r="EC489" s="54"/>
      <c r="ED489" s="54"/>
      <c r="EE489" s="54"/>
      <c r="EF489" s="54"/>
      <c r="EG489" s="54"/>
      <c r="EH489" s="54"/>
      <c r="EI489" s="54"/>
      <c r="EJ489" s="54"/>
      <c r="EK489" s="54"/>
      <c r="EL489" s="54"/>
      <c r="EM489" s="54"/>
      <c r="EN489" s="54"/>
      <c r="EO489" s="54"/>
      <c r="EP489" s="54"/>
      <c r="EQ489" s="54"/>
      <c r="ER489" s="54"/>
      <c r="ES489" s="54"/>
      <c r="ET489" s="54"/>
      <c r="EU489" s="54"/>
      <c r="EV489" s="54"/>
      <c r="EW489" s="54"/>
      <c r="EX489" s="54"/>
      <c r="EY489" s="54"/>
      <c r="EZ489" s="54"/>
      <c r="FA489" s="54"/>
      <c r="FB489" s="54"/>
      <c r="FC489" s="54"/>
      <c r="FD489" s="54"/>
      <c r="FE489" s="54"/>
      <c r="FF489" s="54"/>
      <c r="FG489" s="54"/>
      <c r="FH489" s="54"/>
      <c r="FI489" s="54"/>
      <c r="FJ489" s="54"/>
      <c r="FK489" s="54"/>
      <c r="FL489" s="54"/>
      <c r="FM489" s="54"/>
      <c r="FN489" s="54"/>
      <c r="FO489" s="54"/>
      <c r="FP489" s="54"/>
      <c r="FQ489" s="54"/>
      <c r="FR489" s="54"/>
      <c r="FS489" s="54"/>
      <c r="FT489" s="54"/>
      <c r="FU489" s="54"/>
      <c r="FV489" s="54"/>
      <c r="FW489" s="54"/>
      <c r="FX489" s="54"/>
      <c r="FY489" s="54"/>
      <c r="FZ489" s="54"/>
      <c r="GA489" s="54"/>
      <c r="GB489" s="54"/>
      <c r="GC489" s="54"/>
      <c r="GD489" s="54"/>
      <c r="GE489" s="54"/>
      <c r="GF489" s="54"/>
      <c r="GG489" s="54"/>
      <c r="GH489" s="54"/>
      <c r="GI489" s="54"/>
      <c r="GJ489" s="54"/>
      <c r="GK489" s="54"/>
      <c r="GL489" s="54"/>
      <c r="GM489" s="54"/>
      <c r="GN489" s="54"/>
    </row>
    <row r="490" spans="1:196">
      <c r="A490" s="209"/>
      <c r="B490" s="209"/>
      <c r="C490" s="209"/>
      <c r="D490" s="209"/>
      <c r="E490" s="209"/>
      <c r="F490" s="209"/>
      <c r="G490" s="209"/>
      <c r="H490" s="61"/>
      <c r="I490" s="69"/>
      <c r="J490" s="69"/>
      <c r="K490" s="214"/>
      <c r="L490" s="214"/>
      <c r="M490" s="214"/>
      <c r="N490" s="54"/>
      <c r="O490" s="54"/>
      <c r="P490" s="54"/>
      <c r="Q490" s="54"/>
      <c r="R490" s="54"/>
      <c r="S490" s="54"/>
      <c r="T490" s="54"/>
      <c r="U490" s="54"/>
      <c r="V490" s="54"/>
      <c r="W490" s="54"/>
      <c r="X490" s="54"/>
      <c r="Y490" s="54"/>
      <c r="Z490" s="54"/>
      <c r="AA490" s="54"/>
      <c r="AB490" s="54"/>
      <c r="AC490" s="54"/>
      <c r="AD490" s="54"/>
      <c r="AE490" s="54"/>
      <c r="AF490" s="54"/>
      <c r="AG490" s="54"/>
      <c r="AH490" s="54"/>
      <c r="AI490" s="54"/>
      <c r="AJ490" s="54"/>
      <c r="AK490" s="54"/>
      <c r="AL490" s="54"/>
      <c r="AM490" s="54"/>
      <c r="AN490" s="54"/>
      <c r="AO490" s="54"/>
      <c r="AP490" s="54"/>
      <c r="AQ490" s="54"/>
      <c r="AR490" s="54"/>
      <c r="AS490" s="54"/>
      <c r="AT490" s="54"/>
      <c r="AU490" s="54"/>
      <c r="AV490" s="54"/>
      <c r="AW490" s="54"/>
      <c r="AX490" s="54"/>
      <c r="AY490" s="54"/>
      <c r="AZ490" s="54"/>
      <c r="BA490" s="54"/>
      <c r="BB490" s="54"/>
      <c r="BC490" s="54"/>
      <c r="BD490" s="54"/>
      <c r="BE490" s="54"/>
      <c r="BF490" s="54"/>
      <c r="BG490" s="54"/>
      <c r="BH490" s="54"/>
      <c r="BI490" s="54"/>
      <c r="BJ490" s="54"/>
      <c r="BK490" s="54"/>
      <c r="BL490" s="54"/>
      <c r="BM490" s="54"/>
      <c r="BN490" s="54"/>
      <c r="BO490" s="54"/>
      <c r="BP490" s="54"/>
      <c r="BQ490" s="54"/>
      <c r="BR490" s="54"/>
      <c r="BS490" s="54"/>
      <c r="BT490" s="54"/>
      <c r="BU490" s="54"/>
      <c r="BV490" s="54"/>
      <c r="BW490" s="54"/>
      <c r="BX490" s="54"/>
      <c r="BY490" s="54"/>
      <c r="BZ490" s="54"/>
      <c r="CA490" s="54"/>
      <c r="CB490" s="54"/>
      <c r="CC490" s="54"/>
      <c r="CD490" s="54"/>
      <c r="CE490" s="54"/>
      <c r="CF490" s="54"/>
      <c r="CG490" s="54"/>
      <c r="CH490" s="54"/>
      <c r="CI490" s="54"/>
      <c r="CJ490" s="54"/>
      <c r="CK490" s="54"/>
      <c r="CL490" s="54"/>
      <c r="CM490" s="54"/>
      <c r="CN490" s="54"/>
      <c r="CO490" s="54"/>
      <c r="CP490" s="54"/>
      <c r="CQ490" s="54"/>
      <c r="CR490" s="54"/>
      <c r="CS490" s="54"/>
      <c r="CT490" s="54"/>
      <c r="CU490" s="54"/>
      <c r="CV490" s="54"/>
      <c r="CW490" s="54"/>
      <c r="CX490" s="54"/>
      <c r="CY490" s="54"/>
      <c r="CZ490" s="54"/>
      <c r="DA490" s="54"/>
      <c r="DB490" s="54"/>
      <c r="DC490" s="54"/>
      <c r="DD490" s="54"/>
      <c r="DE490" s="54"/>
      <c r="DF490" s="54"/>
      <c r="DG490" s="54"/>
      <c r="DH490" s="54"/>
      <c r="DI490" s="54"/>
      <c r="DJ490" s="54"/>
      <c r="DK490" s="54"/>
      <c r="DL490" s="54"/>
      <c r="DM490" s="54"/>
      <c r="DN490" s="54"/>
      <c r="DO490" s="54"/>
      <c r="DP490" s="54"/>
      <c r="DQ490" s="54"/>
      <c r="DR490" s="54"/>
      <c r="DS490" s="54"/>
      <c r="DT490" s="54"/>
      <c r="DU490" s="54"/>
      <c r="DV490" s="54"/>
      <c r="DW490" s="54"/>
      <c r="DX490" s="54"/>
      <c r="DY490" s="54"/>
      <c r="DZ490" s="54"/>
      <c r="EA490" s="54"/>
      <c r="EB490" s="54"/>
      <c r="EC490" s="54"/>
      <c r="ED490" s="54"/>
      <c r="EE490" s="54"/>
      <c r="EF490" s="54"/>
      <c r="EG490" s="54"/>
      <c r="EH490" s="54"/>
      <c r="EI490" s="54"/>
      <c r="EJ490" s="54"/>
      <c r="EK490" s="54"/>
      <c r="EL490" s="54"/>
      <c r="EM490" s="54"/>
      <c r="EN490" s="54"/>
      <c r="EO490" s="54"/>
      <c r="EP490" s="54"/>
      <c r="EQ490" s="54"/>
      <c r="ER490" s="54"/>
      <c r="ES490" s="54"/>
      <c r="ET490" s="54"/>
      <c r="EU490" s="54"/>
      <c r="EV490" s="54"/>
      <c r="EW490" s="54"/>
      <c r="EX490" s="54"/>
      <c r="EY490" s="54"/>
      <c r="EZ490" s="54"/>
      <c r="FA490" s="54"/>
      <c r="FB490" s="54"/>
      <c r="FC490" s="54"/>
      <c r="FD490" s="54"/>
      <c r="FE490" s="54"/>
      <c r="FF490" s="54"/>
      <c r="FG490" s="54"/>
      <c r="FH490" s="54"/>
      <c r="FI490" s="54"/>
      <c r="FJ490" s="54"/>
      <c r="FK490" s="54"/>
      <c r="FL490" s="54"/>
      <c r="FM490" s="54"/>
      <c r="FN490" s="54"/>
      <c r="FO490" s="54"/>
      <c r="FP490" s="54"/>
      <c r="FQ490" s="54"/>
      <c r="FR490" s="54"/>
      <c r="FS490" s="54"/>
      <c r="FT490" s="54"/>
      <c r="FU490" s="54"/>
      <c r="FV490" s="54"/>
      <c r="FW490" s="54"/>
      <c r="FX490" s="54"/>
      <c r="FY490" s="54"/>
      <c r="FZ490" s="54"/>
      <c r="GA490" s="54"/>
      <c r="GB490" s="54"/>
      <c r="GC490" s="54"/>
      <c r="GD490" s="54"/>
      <c r="GE490" s="54"/>
      <c r="GF490" s="54"/>
      <c r="GG490" s="54"/>
      <c r="GH490" s="54"/>
      <c r="GI490" s="54"/>
      <c r="GJ490" s="54"/>
      <c r="GK490" s="54"/>
      <c r="GL490" s="54"/>
      <c r="GM490" s="54"/>
      <c r="GN490" s="54"/>
    </row>
    <row r="491" spans="1:196">
      <c r="A491" s="209"/>
      <c r="B491" s="209"/>
      <c r="C491" s="209"/>
      <c r="D491" s="209"/>
      <c r="E491" s="209"/>
      <c r="F491" s="209"/>
      <c r="G491" s="209"/>
      <c r="H491" s="61"/>
      <c r="I491" s="69"/>
      <c r="J491" s="69"/>
      <c r="K491" s="214"/>
      <c r="L491" s="214"/>
      <c r="M491" s="214"/>
      <c r="N491" s="54"/>
      <c r="O491" s="54"/>
      <c r="P491" s="54"/>
      <c r="Q491" s="54"/>
      <c r="R491" s="54"/>
      <c r="S491" s="54"/>
      <c r="T491" s="54"/>
      <c r="U491" s="54"/>
      <c r="V491" s="54"/>
      <c r="W491" s="54"/>
      <c r="X491" s="54"/>
      <c r="Y491" s="54"/>
      <c r="Z491" s="54"/>
      <c r="AA491" s="54"/>
      <c r="AB491" s="54"/>
      <c r="AC491" s="54"/>
      <c r="AD491" s="54"/>
      <c r="AE491" s="54"/>
      <c r="AF491" s="54"/>
      <c r="AG491" s="54"/>
      <c r="AH491" s="54"/>
      <c r="AI491" s="54"/>
      <c r="AJ491" s="54"/>
      <c r="AK491" s="54"/>
      <c r="AL491" s="54"/>
      <c r="AM491" s="54"/>
      <c r="AN491" s="54"/>
      <c r="AO491" s="54"/>
      <c r="AP491" s="54"/>
      <c r="AQ491" s="54"/>
      <c r="AR491" s="54"/>
      <c r="AS491" s="54"/>
      <c r="AT491" s="54"/>
      <c r="AU491" s="54"/>
      <c r="AV491" s="54"/>
      <c r="AW491" s="54"/>
      <c r="AX491" s="54"/>
      <c r="AY491" s="54"/>
      <c r="AZ491" s="54"/>
      <c r="BA491" s="54"/>
      <c r="BB491" s="54"/>
      <c r="BC491" s="54"/>
      <c r="BD491" s="54"/>
      <c r="BE491" s="54"/>
      <c r="BF491" s="54"/>
      <c r="BG491" s="54"/>
      <c r="BH491" s="54"/>
      <c r="BI491" s="54"/>
      <c r="BJ491" s="54"/>
      <c r="BK491" s="54"/>
      <c r="BL491" s="54"/>
      <c r="BM491" s="54"/>
      <c r="BN491" s="54"/>
      <c r="BO491" s="54"/>
      <c r="BP491" s="54"/>
      <c r="BQ491" s="54"/>
      <c r="BR491" s="54"/>
      <c r="BS491" s="54"/>
      <c r="BT491" s="54"/>
      <c r="BU491" s="54"/>
      <c r="BV491" s="54"/>
      <c r="BW491" s="54"/>
      <c r="BX491" s="54"/>
      <c r="BY491" s="54"/>
      <c r="BZ491" s="54"/>
      <c r="CA491" s="54"/>
      <c r="CB491" s="54"/>
      <c r="CC491" s="54"/>
      <c r="CD491" s="54"/>
      <c r="CE491" s="54"/>
      <c r="CF491" s="54"/>
      <c r="CG491" s="54"/>
      <c r="CH491" s="54"/>
      <c r="CI491" s="54"/>
      <c r="CJ491" s="54"/>
      <c r="CK491" s="54"/>
      <c r="CL491" s="54"/>
      <c r="CM491" s="54"/>
      <c r="CN491" s="54"/>
      <c r="CO491" s="54"/>
      <c r="CP491" s="54"/>
      <c r="CQ491" s="54"/>
      <c r="CR491" s="54"/>
      <c r="CS491" s="54"/>
      <c r="CT491" s="54"/>
      <c r="CU491" s="54"/>
      <c r="CV491" s="54"/>
      <c r="CW491" s="54"/>
      <c r="CX491" s="54"/>
      <c r="CY491" s="54"/>
      <c r="CZ491" s="54"/>
      <c r="DA491" s="54"/>
      <c r="DB491" s="54"/>
      <c r="DC491" s="54"/>
      <c r="DD491" s="54"/>
      <c r="DE491" s="54"/>
      <c r="DF491" s="54"/>
      <c r="DG491" s="54"/>
      <c r="DH491" s="54"/>
      <c r="DI491" s="54"/>
      <c r="DJ491" s="54"/>
      <c r="DK491" s="54"/>
      <c r="DL491" s="54"/>
      <c r="DM491" s="54"/>
      <c r="DN491" s="54"/>
      <c r="DO491" s="54"/>
      <c r="DP491" s="54"/>
      <c r="DQ491" s="54"/>
      <c r="DR491" s="54"/>
      <c r="DS491" s="54"/>
      <c r="DT491" s="54"/>
      <c r="DU491" s="54"/>
      <c r="DV491" s="54"/>
      <c r="DW491" s="54"/>
      <c r="DX491" s="54"/>
      <c r="DY491" s="54"/>
      <c r="DZ491" s="54"/>
      <c r="EA491" s="54"/>
      <c r="EB491" s="54"/>
      <c r="EC491" s="54"/>
      <c r="ED491" s="54"/>
      <c r="EE491" s="54"/>
      <c r="EF491" s="54"/>
      <c r="EG491" s="54"/>
      <c r="EH491" s="54"/>
      <c r="EI491" s="54"/>
      <c r="EJ491" s="54"/>
      <c r="EK491" s="54"/>
      <c r="EL491" s="54"/>
      <c r="EM491" s="54"/>
      <c r="EN491" s="54"/>
      <c r="EO491" s="54"/>
      <c r="EP491" s="54"/>
      <c r="EQ491" s="54"/>
      <c r="ER491" s="54"/>
      <c r="ES491" s="54"/>
      <c r="ET491" s="54"/>
      <c r="EU491" s="54"/>
      <c r="EV491" s="54"/>
      <c r="EW491" s="54"/>
      <c r="EX491" s="54"/>
      <c r="EY491" s="54"/>
      <c r="EZ491" s="54"/>
      <c r="FA491" s="54"/>
      <c r="FB491" s="54"/>
      <c r="FC491" s="54"/>
      <c r="FD491" s="54"/>
      <c r="FE491" s="54"/>
      <c r="FF491" s="54"/>
      <c r="FG491" s="54"/>
      <c r="FH491" s="54"/>
      <c r="FI491" s="54"/>
      <c r="FJ491" s="54"/>
      <c r="FK491" s="54"/>
      <c r="FL491" s="54"/>
      <c r="FM491" s="54"/>
      <c r="FN491" s="54"/>
      <c r="FO491" s="54"/>
      <c r="FP491" s="54"/>
      <c r="FQ491" s="54"/>
      <c r="FR491" s="54"/>
      <c r="FS491" s="54"/>
      <c r="FT491" s="54"/>
      <c r="FU491" s="54"/>
      <c r="FV491" s="54"/>
      <c r="FW491" s="54"/>
      <c r="FX491" s="54"/>
      <c r="FY491" s="54"/>
      <c r="FZ491" s="54"/>
      <c r="GA491" s="54"/>
      <c r="GB491" s="54"/>
      <c r="GC491" s="54"/>
      <c r="GD491" s="54"/>
      <c r="GE491" s="54"/>
      <c r="GF491" s="54"/>
      <c r="GG491" s="54"/>
      <c r="GH491" s="54"/>
      <c r="GI491" s="54"/>
      <c r="GJ491" s="54"/>
      <c r="GK491" s="54"/>
      <c r="GL491" s="54"/>
      <c r="GM491" s="54"/>
      <c r="GN491" s="54"/>
    </row>
    <row r="492" spans="1:196">
      <c r="A492" s="209"/>
      <c r="B492" s="209"/>
      <c r="C492" s="209"/>
      <c r="D492" s="209"/>
      <c r="E492" s="209"/>
      <c r="F492" s="209"/>
      <c r="G492" s="209"/>
      <c r="H492" s="61"/>
      <c r="I492" s="69"/>
      <c r="J492" s="69"/>
      <c r="K492" s="214"/>
      <c r="L492" s="214"/>
      <c r="M492" s="214"/>
      <c r="N492" s="54"/>
      <c r="O492" s="54"/>
      <c r="P492" s="54"/>
      <c r="Q492" s="54"/>
      <c r="R492" s="54"/>
      <c r="S492" s="54"/>
      <c r="T492" s="54"/>
      <c r="U492" s="54"/>
      <c r="V492" s="54"/>
      <c r="W492" s="54"/>
      <c r="X492" s="54"/>
      <c r="Y492" s="54"/>
      <c r="Z492" s="54"/>
      <c r="AA492" s="54"/>
      <c r="AB492" s="54"/>
      <c r="AC492" s="54"/>
      <c r="AD492" s="54"/>
      <c r="AE492" s="54"/>
      <c r="AF492" s="54"/>
      <c r="AG492" s="54"/>
      <c r="AH492" s="54"/>
      <c r="AI492" s="54"/>
      <c r="AJ492" s="54"/>
      <c r="AK492" s="54"/>
      <c r="AL492" s="54"/>
      <c r="AM492" s="54"/>
      <c r="AN492" s="54"/>
      <c r="AO492" s="54"/>
      <c r="AP492" s="54"/>
      <c r="AQ492" s="54"/>
      <c r="AR492" s="54"/>
      <c r="AS492" s="54"/>
      <c r="AT492" s="54"/>
      <c r="AU492" s="54"/>
      <c r="AV492" s="54"/>
      <c r="AW492" s="54"/>
      <c r="AX492" s="54"/>
      <c r="AY492" s="54"/>
      <c r="AZ492" s="54"/>
      <c r="BA492" s="54"/>
      <c r="BB492" s="54"/>
      <c r="BC492" s="54"/>
      <c r="BD492" s="54"/>
      <c r="BE492" s="54"/>
      <c r="BF492" s="54"/>
      <c r="BG492" s="54"/>
      <c r="BH492" s="54"/>
      <c r="BI492" s="54"/>
      <c r="BJ492" s="54"/>
      <c r="BK492" s="54"/>
      <c r="BL492" s="54"/>
      <c r="BM492" s="54"/>
      <c r="BN492" s="54"/>
      <c r="BO492" s="54"/>
      <c r="BP492" s="54"/>
      <c r="BQ492" s="54"/>
      <c r="BR492" s="54"/>
      <c r="BS492" s="54"/>
      <c r="BT492" s="54"/>
      <c r="BU492" s="54"/>
      <c r="BV492" s="54"/>
      <c r="BW492" s="54"/>
      <c r="BX492" s="54"/>
      <c r="BY492" s="54"/>
      <c r="BZ492" s="54"/>
      <c r="CA492" s="54"/>
      <c r="CB492" s="54"/>
      <c r="CC492" s="54"/>
      <c r="CD492" s="54"/>
      <c r="CE492" s="54"/>
      <c r="CF492" s="54"/>
      <c r="CG492" s="54"/>
      <c r="CH492" s="54"/>
      <c r="CI492" s="54"/>
      <c r="CJ492" s="54"/>
      <c r="CK492" s="54"/>
      <c r="CL492" s="54"/>
      <c r="CM492" s="54"/>
      <c r="CN492" s="54"/>
      <c r="CO492" s="54"/>
      <c r="CP492" s="54"/>
      <c r="CQ492" s="54"/>
      <c r="CR492" s="54"/>
      <c r="CS492" s="54"/>
      <c r="CT492" s="54"/>
      <c r="CU492" s="54"/>
      <c r="CV492" s="54"/>
      <c r="CW492" s="54"/>
      <c r="CX492" s="54"/>
      <c r="CY492" s="54"/>
      <c r="CZ492" s="54"/>
      <c r="DA492" s="54"/>
      <c r="DB492" s="54"/>
      <c r="DC492" s="54"/>
      <c r="DD492" s="54"/>
      <c r="DE492" s="54"/>
      <c r="DF492" s="54"/>
      <c r="DG492" s="54"/>
      <c r="DH492" s="54"/>
      <c r="DI492" s="54"/>
      <c r="DJ492" s="54"/>
      <c r="DK492" s="54"/>
      <c r="DL492" s="54"/>
      <c r="DM492" s="54"/>
      <c r="DN492" s="54"/>
      <c r="DO492" s="54"/>
      <c r="DP492" s="54"/>
      <c r="DQ492" s="54"/>
      <c r="DR492" s="54"/>
      <c r="DS492" s="54"/>
      <c r="DT492" s="54"/>
      <c r="DU492" s="54"/>
      <c r="DV492" s="54"/>
      <c r="DW492" s="54"/>
      <c r="DX492" s="54"/>
      <c r="DY492" s="54"/>
      <c r="DZ492" s="54"/>
      <c r="EA492" s="54"/>
      <c r="EB492" s="54"/>
      <c r="EC492" s="54"/>
      <c r="ED492" s="54"/>
      <c r="EE492" s="54"/>
      <c r="EF492" s="54"/>
      <c r="EG492" s="54"/>
      <c r="EH492" s="54"/>
      <c r="EI492" s="54"/>
      <c r="EJ492" s="54"/>
      <c r="EK492" s="54"/>
      <c r="EL492" s="54"/>
      <c r="EM492" s="54"/>
      <c r="EN492" s="54"/>
      <c r="EO492" s="54"/>
      <c r="EP492" s="54"/>
      <c r="EQ492" s="54"/>
      <c r="ER492" s="54"/>
      <c r="ES492" s="54"/>
      <c r="ET492" s="54"/>
      <c r="EU492" s="54"/>
      <c r="EV492" s="54"/>
      <c r="EW492" s="54"/>
      <c r="EX492" s="54"/>
      <c r="EY492" s="54"/>
      <c r="EZ492" s="54"/>
      <c r="FA492" s="54"/>
      <c r="FB492" s="54"/>
      <c r="FC492" s="54"/>
      <c r="FD492" s="54"/>
      <c r="FE492" s="54"/>
      <c r="FF492" s="54"/>
      <c r="FG492" s="54"/>
      <c r="FH492" s="54"/>
      <c r="FI492" s="54"/>
      <c r="FJ492" s="54"/>
      <c r="FK492" s="54"/>
      <c r="FL492" s="54"/>
      <c r="FM492" s="54"/>
      <c r="FN492" s="54"/>
      <c r="FO492" s="54"/>
      <c r="FP492" s="54"/>
      <c r="FQ492" s="54"/>
      <c r="FR492" s="54"/>
      <c r="FS492" s="54"/>
      <c r="FT492" s="54"/>
      <c r="FU492" s="54"/>
      <c r="FV492" s="54"/>
      <c r="FW492" s="54"/>
      <c r="FX492" s="54"/>
      <c r="FY492" s="54"/>
      <c r="FZ492" s="54"/>
      <c r="GA492" s="54"/>
      <c r="GB492" s="54"/>
      <c r="GC492" s="54"/>
      <c r="GD492" s="54"/>
      <c r="GE492" s="54"/>
      <c r="GF492" s="54"/>
      <c r="GG492" s="54"/>
      <c r="GH492" s="54"/>
      <c r="GI492" s="54"/>
      <c r="GJ492" s="54"/>
      <c r="GK492" s="54"/>
      <c r="GL492" s="54"/>
      <c r="GM492" s="54"/>
      <c r="GN492" s="54"/>
    </row>
    <row r="493" spans="1:196">
      <c r="A493" s="209"/>
      <c r="B493" s="209"/>
      <c r="C493" s="209"/>
      <c r="D493" s="209"/>
      <c r="E493" s="209"/>
      <c r="F493" s="209"/>
      <c r="G493" s="209"/>
      <c r="H493" s="61"/>
      <c r="I493" s="69"/>
      <c r="J493" s="69"/>
      <c r="K493" s="214"/>
      <c r="L493" s="214"/>
      <c r="M493" s="214"/>
      <c r="N493" s="54"/>
      <c r="O493" s="54"/>
      <c r="P493" s="54"/>
      <c r="Q493" s="54"/>
      <c r="R493" s="54"/>
      <c r="S493" s="54"/>
      <c r="T493" s="54"/>
      <c r="U493" s="54"/>
      <c r="V493" s="54"/>
      <c r="W493" s="54"/>
      <c r="X493" s="54"/>
      <c r="Y493" s="54"/>
      <c r="Z493" s="54"/>
      <c r="AA493" s="54"/>
      <c r="AB493" s="54"/>
      <c r="AC493" s="54"/>
      <c r="AD493" s="54"/>
      <c r="AE493" s="54"/>
      <c r="AF493" s="54"/>
      <c r="AG493" s="54"/>
      <c r="AH493" s="54"/>
      <c r="AI493" s="54"/>
      <c r="AJ493" s="54"/>
      <c r="AK493" s="54"/>
      <c r="AL493" s="54"/>
      <c r="AM493" s="54"/>
      <c r="AN493" s="54"/>
      <c r="AO493" s="54"/>
      <c r="AP493" s="54"/>
      <c r="AQ493" s="54"/>
      <c r="AR493" s="54"/>
      <c r="AS493" s="54"/>
      <c r="AT493" s="54"/>
      <c r="AU493" s="54"/>
      <c r="AV493" s="54"/>
      <c r="AW493" s="54"/>
      <c r="AX493" s="54"/>
      <c r="AY493" s="54"/>
      <c r="AZ493" s="54"/>
      <c r="BA493" s="54"/>
      <c r="BB493" s="54"/>
      <c r="BC493" s="54"/>
      <c r="BD493" s="54"/>
      <c r="BE493" s="54"/>
      <c r="BF493" s="54"/>
      <c r="BG493" s="54"/>
      <c r="BH493" s="54"/>
      <c r="BI493" s="54"/>
      <c r="BJ493" s="54"/>
      <c r="BK493" s="54"/>
      <c r="BL493" s="54"/>
      <c r="BM493" s="54"/>
      <c r="BN493" s="54"/>
      <c r="BO493" s="54"/>
      <c r="BP493" s="54"/>
      <c r="BQ493" s="54"/>
      <c r="BR493" s="54"/>
      <c r="BS493" s="54"/>
      <c r="BT493" s="54"/>
      <c r="BU493" s="54"/>
      <c r="BV493" s="54"/>
      <c r="BW493" s="54"/>
      <c r="BX493" s="54"/>
      <c r="BY493" s="54"/>
      <c r="BZ493" s="54"/>
      <c r="CA493" s="54"/>
      <c r="CB493" s="54"/>
      <c r="CC493" s="54"/>
      <c r="CD493" s="54"/>
      <c r="CE493" s="54"/>
      <c r="CF493" s="54"/>
      <c r="CG493" s="54"/>
      <c r="CH493" s="54"/>
      <c r="CI493" s="54"/>
      <c r="CJ493" s="54"/>
      <c r="CK493" s="54"/>
      <c r="CL493" s="54"/>
      <c r="CM493" s="54"/>
      <c r="CN493" s="54"/>
      <c r="CO493" s="54"/>
      <c r="CP493" s="54"/>
      <c r="CQ493" s="54"/>
      <c r="CR493" s="54"/>
      <c r="CS493" s="54"/>
      <c r="CT493" s="54"/>
      <c r="CU493" s="54"/>
      <c r="CV493" s="54"/>
      <c r="CW493" s="54"/>
      <c r="CX493" s="54"/>
      <c r="CY493" s="54"/>
      <c r="CZ493" s="54"/>
      <c r="DA493" s="54"/>
      <c r="DB493" s="54"/>
      <c r="DC493" s="54"/>
      <c r="DD493" s="54"/>
      <c r="DE493" s="54"/>
      <c r="DF493" s="54"/>
      <c r="DG493" s="54"/>
      <c r="DH493" s="54"/>
      <c r="DI493" s="54"/>
      <c r="DJ493" s="54"/>
      <c r="DK493" s="54"/>
      <c r="DL493" s="54"/>
      <c r="DM493" s="54"/>
      <c r="DN493" s="54"/>
      <c r="DO493" s="54"/>
      <c r="DP493" s="54"/>
      <c r="DQ493" s="54"/>
      <c r="DR493" s="54"/>
      <c r="DS493" s="54"/>
      <c r="DT493" s="54"/>
      <c r="DU493" s="54"/>
      <c r="DV493" s="54"/>
      <c r="DW493" s="54"/>
      <c r="DX493" s="54"/>
      <c r="DY493" s="54"/>
      <c r="DZ493" s="54"/>
      <c r="EA493" s="54"/>
      <c r="EB493" s="54"/>
      <c r="EC493" s="54"/>
      <c r="ED493" s="54"/>
      <c r="EE493" s="54"/>
      <c r="EF493" s="54"/>
      <c r="EG493" s="54"/>
      <c r="EH493" s="54"/>
      <c r="EI493" s="54"/>
      <c r="EJ493" s="54"/>
      <c r="EK493" s="54"/>
      <c r="EL493" s="54"/>
      <c r="EM493" s="54"/>
      <c r="EN493" s="54"/>
      <c r="EO493" s="54"/>
      <c r="EP493" s="54"/>
      <c r="EQ493" s="54"/>
      <c r="ER493" s="54"/>
      <c r="ES493" s="54"/>
      <c r="ET493" s="54"/>
      <c r="EU493" s="54"/>
      <c r="EV493" s="54"/>
      <c r="EW493" s="54"/>
      <c r="EX493" s="54"/>
      <c r="EY493" s="54"/>
      <c r="EZ493" s="54"/>
      <c r="FA493" s="54"/>
      <c r="FB493" s="54"/>
      <c r="FC493" s="54"/>
      <c r="FD493" s="54"/>
      <c r="FE493" s="54"/>
      <c r="FF493" s="54"/>
      <c r="FG493" s="54"/>
      <c r="FH493" s="54"/>
      <c r="FI493" s="54"/>
      <c r="FJ493" s="54"/>
      <c r="FK493" s="54"/>
      <c r="FL493" s="54"/>
      <c r="FM493" s="54"/>
      <c r="FN493" s="54"/>
      <c r="FO493" s="54"/>
      <c r="FP493" s="54"/>
      <c r="FQ493" s="54"/>
      <c r="FR493" s="54"/>
      <c r="FS493" s="54"/>
      <c r="FT493" s="54"/>
      <c r="FU493" s="54"/>
      <c r="FV493" s="54"/>
      <c r="FW493" s="54"/>
      <c r="FX493" s="54"/>
      <c r="FY493" s="54"/>
      <c r="FZ493" s="54"/>
      <c r="GA493" s="54"/>
      <c r="GB493" s="54"/>
      <c r="GC493" s="54"/>
      <c r="GD493" s="54"/>
      <c r="GE493" s="54"/>
      <c r="GF493" s="54"/>
      <c r="GG493" s="54"/>
      <c r="GH493" s="54"/>
      <c r="GI493" s="54"/>
      <c r="GJ493" s="54"/>
      <c r="GK493" s="54"/>
      <c r="GL493" s="54"/>
      <c r="GM493" s="54"/>
      <c r="GN493" s="54"/>
    </row>
    <row r="494" spans="1:196">
      <c r="A494" s="209"/>
      <c r="B494" s="209"/>
      <c r="C494" s="209"/>
      <c r="D494" s="209"/>
      <c r="E494" s="209"/>
      <c r="F494" s="209"/>
      <c r="G494" s="209"/>
      <c r="H494" s="61"/>
      <c r="I494" s="69"/>
      <c r="J494" s="69"/>
      <c r="K494" s="214"/>
      <c r="L494" s="214"/>
      <c r="M494" s="214"/>
      <c r="N494" s="54"/>
      <c r="O494" s="54"/>
      <c r="P494" s="54"/>
      <c r="Q494" s="54"/>
      <c r="R494" s="54"/>
      <c r="S494" s="54"/>
      <c r="T494" s="54"/>
      <c r="U494" s="54"/>
      <c r="V494" s="54"/>
      <c r="W494" s="54"/>
      <c r="X494" s="54"/>
      <c r="Y494" s="54"/>
      <c r="Z494" s="54"/>
      <c r="AA494" s="54"/>
      <c r="AB494" s="54"/>
      <c r="AC494" s="54"/>
      <c r="AD494" s="54"/>
      <c r="AE494" s="54"/>
      <c r="AF494" s="54"/>
      <c r="AG494" s="54"/>
      <c r="AH494" s="54"/>
      <c r="AI494" s="54"/>
      <c r="AJ494" s="54"/>
      <c r="AK494" s="54"/>
      <c r="AL494" s="54"/>
      <c r="AM494" s="54"/>
      <c r="AN494" s="54"/>
      <c r="AO494" s="54"/>
      <c r="AP494" s="54"/>
      <c r="AQ494" s="54"/>
      <c r="AR494" s="54"/>
      <c r="AS494" s="54"/>
      <c r="AT494" s="54"/>
      <c r="AU494" s="54"/>
      <c r="AV494" s="54"/>
      <c r="AW494" s="54"/>
      <c r="AX494" s="54"/>
      <c r="AY494" s="54"/>
      <c r="AZ494" s="54"/>
      <c r="BA494" s="54"/>
      <c r="BB494" s="54"/>
      <c r="BC494" s="54"/>
      <c r="BD494" s="54"/>
      <c r="BE494" s="54"/>
      <c r="BF494" s="54"/>
      <c r="BG494" s="54"/>
      <c r="BH494" s="54"/>
      <c r="BI494" s="54"/>
      <c r="BJ494" s="54"/>
      <c r="BK494" s="54"/>
      <c r="BL494" s="54"/>
      <c r="BM494" s="54"/>
      <c r="BN494" s="54"/>
      <c r="BO494" s="54"/>
      <c r="BP494" s="54"/>
      <c r="BQ494" s="54"/>
      <c r="BR494" s="54"/>
      <c r="BS494" s="54"/>
      <c r="BT494" s="54"/>
      <c r="BU494" s="54"/>
      <c r="BV494" s="54"/>
      <c r="BW494" s="54"/>
      <c r="BX494" s="54"/>
      <c r="BY494" s="54"/>
      <c r="BZ494" s="54"/>
      <c r="CA494" s="54"/>
      <c r="CB494" s="54"/>
      <c r="CC494" s="54"/>
      <c r="CD494" s="54"/>
      <c r="CE494" s="54"/>
      <c r="CF494" s="54"/>
      <c r="CG494" s="54"/>
      <c r="CH494" s="54"/>
      <c r="CI494" s="54"/>
      <c r="CJ494" s="54"/>
      <c r="CK494" s="54"/>
      <c r="CL494" s="54"/>
      <c r="CM494" s="54"/>
      <c r="CN494" s="54"/>
      <c r="CO494" s="54"/>
      <c r="CP494" s="54"/>
      <c r="CQ494" s="54"/>
      <c r="CR494" s="54"/>
      <c r="CS494" s="54"/>
      <c r="CT494" s="54"/>
      <c r="CU494" s="54"/>
      <c r="CV494" s="54"/>
      <c r="CW494" s="54"/>
      <c r="CX494" s="54"/>
      <c r="CY494" s="54"/>
      <c r="CZ494" s="54"/>
      <c r="DA494" s="54"/>
      <c r="DB494" s="54"/>
      <c r="DC494" s="54"/>
      <c r="DD494" s="54"/>
      <c r="DE494" s="54"/>
      <c r="DF494" s="54"/>
      <c r="DG494" s="54"/>
      <c r="DH494" s="54"/>
      <c r="DI494" s="54"/>
      <c r="DJ494" s="54"/>
      <c r="DK494" s="54"/>
      <c r="DL494" s="54"/>
      <c r="DM494" s="54"/>
      <c r="DN494" s="54"/>
      <c r="DO494" s="54"/>
      <c r="DP494" s="54"/>
      <c r="DQ494" s="54"/>
      <c r="DR494" s="54"/>
      <c r="DS494" s="54"/>
      <c r="DT494" s="54"/>
      <c r="DU494" s="54"/>
      <c r="DV494" s="54"/>
      <c r="DW494" s="54"/>
      <c r="DX494" s="54"/>
      <c r="DY494" s="54"/>
      <c r="DZ494" s="54"/>
      <c r="EA494" s="54"/>
      <c r="EB494" s="54"/>
      <c r="EC494" s="54"/>
      <c r="ED494" s="54"/>
      <c r="EE494" s="54"/>
      <c r="EF494" s="54"/>
      <c r="EG494" s="54"/>
      <c r="EH494" s="54"/>
      <c r="EI494" s="54"/>
      <c r="EJ494" s="54"/>
      <c r="EK494" s="54"/>
      <c r="EL494" s="54"/>
      <c r="EM494" s="54"/>
      <c r="EN494" s="54"/>
      <c r="EO494" s="54"/>
      <c r="EP494" s="54"/>
      <c r="EQ494" s="54"/>
      <c r="ER494" s="54"/>
      <c r="ES494" s="54"/>
      <c r="ET494" s="54"/>
      <c r="EU494" s="54"/>
      <c r="EV494" s="54"/>
      <c r="EW494" s="54"/>
      <c r="EX494" s="54"/>
      <c r="EY494" s="54"/>
      <c r="EZ494" s="54"/>
      <c r="FA494" s="54"/>
      <c r="FB494" s="54"/>
      <c r="FC494" s="54"/>
      <c r="FD494" s="54"/>
      <c r="FE494" s="54"/>
      <c r="FF494" s="54"/>
      <c r="FG494" s="54"/>
      <c r="FH494" s="54"/>
      <c r="FI494" s="54"/>
      <c r="FJ494" s="54"/>
      <c r="FK494" s="54"/>
      <c r="FL494" s="54"/>
      <c r="FM494" s="54"/>
      <c r="FN494" s="54"/>
      <c r="FO494" s="54"/>
      <c r="FP494" s="54"/>
      <c r="FQ494" s="54"/>
      <c r="FR494" s="54"/>
      <c r="FS494" s="54"/>
      <c r="FT494" s="54"/>
      <c r="FU494" s="54"/>
      <c r="FV494" s="54"/>
      <c r="FW494" s="54"/>
      <c r="FX494" s="54"/>
      <c r="FY494" s="54"/>
      <c r="FZ494" s="54"/>
      <c r="GA494" s="54"/>
      <c r="GB494" s="54"/>
      <c r="GC494" s="54"/>
      <c r="GD494" s="54"/>
      <c r="GE494" s="54"/>
      <c r="GF494" s="54"/>
      <c r="GG494" s="54"/>
      <c r="GH494" s="54"/>
      <c r="GI494" s="54"/>
      <c r="GJ494" s="54"/>
      <c r="GK494" s="54"/>
      <c r="GL494" s="54"/>
      <c r="GM494" s="54"/>
      <c r="GN494" s="54"/>
    </row>
    <row r="495" spans="1:196">
      <c r="A495" s="209"/>
      <c r="B495" s="209"/>
      <c r="C495" s="209"/>
      <c r="D495" s="209"/>
      <c r="E495" s="209"/>
      <c r="F495" s="209"/>
      <c r="G495" s="209"/>
      <c r="H495" s="61"/>
      <c r="I495" s="69"/>
      <c r="J495" s="69"/>
      <c r="K495" s="214"/>
      <c r="L495" s="214"/>
      <c r="M495" s="214"/>
      <c r="N495" s="54"/>
      <c r="O495" s="54"/>
      <c r="P495" s="54"/>
      <c r="Q495" s="54"/>
      <c r="R495" s="54"/>
      <c r="S495" s="54"/>
      <c r="T495" s="54"/>
      <c r="U495" s="54"/>
      <c r="V495" s="54"/>
      <c r="W495" s="54"/>
      <c r="X495" s="54"/>
      <c r="Y495" s="54"/>
      <c r="Z495" s="54"/>
      <c r="AA495" s="54"/>
      <c r="AB495" s="54"/>
      <c r="AC495" s="54"/>
      <c r="AD495" s="54"/>
      <c r="AE495" s="54"/>
      <c r="AF495" s="54"/>
      <c r="AG495" s="54"/>
      <c r="AH495" s="54"/>
      <c r="AI495" s="54"/>
      <c r="AJ495" s="54"/>
      <c r="AK495" s="54"/>
      <c r="AL495" s="54"/>
      <c r="AM495" s="54"/>
      <c r="AN495" s="54"/>
      <c r="AO495" s="54"/>
      <c r="AP495" s="54"/>
      <c r="AQ495" s="54"/>
      <c r="AR495" s="54"/>
      <c r="AS495" s="54"/>
      <c r="AT495" s="54"/>
      <c r="AU495" s="54"/>
      <c r="AV495" s="54"/>
      <c r="AW495" s="54"/>
      <c r="AX495" s="54"/>
      <c r="AY495" s="54"/>
      <c r="AZ495" s="54"/>
      <c r="BA495" s="54"/>
      <c r="BB495" s="54"/>
      <c r="BC495" s="54"/>
      <c r="BD495" s="54"/>
      <c r="BE495" s="54"/>
      <c r="BF495" s="54"/>
      <c r="BG495" s="54"/>
      <c r="BH495" s="54"/>
      <c r="BI495" s="54"/>
      <c r="BJ495" s="54"/>
      <c r="BK495" s="54"/>
      <c r="BL495" s="54"/>
      <c r="BM495" s="54"/>
      <c r="BN495" s="54"/>
      <c r="BO495" s="54"/>
      <c r="BP495" s="54"/>
      <c r="BQ495" s="54"/>
      <c r="BR495" s="54"/>
      <c r="BS495" s="54"/>
      <c r="BT495" s="54"/>
      <c r="BU495" s="54"/>
      <c r="BV495" s="54"/>
      <c r="BW495" s="54"/>
      <c r="BX495" s="54"/>
      <c r="BY495" s="54"/>
      <c r="BZ495" s="54"/>
      <c r="CA495" s="54"/>
      <c r="CB495" s="54"/>
      <c r="CC495" s="54"/>
      <c r="CD495" s="54"/>
      <c r="CE495" s="54"/>
      <c r="CF495" s="54"/>
      <c r="CG495" s="54"/>
      <c r="CH495" s="54"/>
      <c r="CI495" s="54"/>
      <c r="CJ495" s="54"/>
      <c r="CK495" s="54"/>
      <c r="CL495" s="54"/>
      <c r="CM495" s="54"/>
      <c r="CN495" s="54"/>
      <c r="CO495" s="54"/>
      <c r="CP495" s="54"/>
      <c r="CQ495" s="54"/>
      <c r="CR495" s="54"/>
      <c r="CS495" s="54"/>
      <c r="CT495" s="54"/>
      <c r="CU495" s="54"/>
      <c r="CV495" s="54"/>
      <c r="CW495" s="54"/>
      <c r="CX495" s="54"/>
      <c r="CY495" s="54"/>
      <c r="CZ495" s="54"/>
      <c r="DA495" s="54"/>
      <c r="DB495" s="54"/>
      <c r="DC495" s="54"/>
      <c r="DD495" s="54"/>
      <c r="DE495" s="54"/>
      <c r="DF495" s="54"/>
      <c r="DG495" s="54"/>
      <c r="DH495" s="54"/>
      <c r="DI495" s="54"/>
      <c r="DJ495" s="54"/>
      <c r="DK495" s="54"/>
      <c r="DL495" s="54"/>
      <c r="DM495" s="54"/>
      <c r="DN495" s="54"/>
      <c r="DO495" s="54"/>
      <c r="DP495" s="54"/>
      <c r="DQ495" s="54"/>
      <c r="DR495" s="54"/>
      <c r="DS495" s="54"/>
      <c r="DT495" s="54"/>
      <c r="DU495" s="54"/>
      <c r="DV495" s="54"/>
      <c r="DW495" s="54"/>
      <c r="DX495" s="54"/>
      <c r="DY495" s="54"/>
      <c r="DZ495" s="54"/>
      <c r="EA495" s="54"/>
      <c r="EB495" s="54"/>
      <c r="EC495" s="54"/>
      <c r="ED495" s="54"/>
      <c r="EE495" s="54"/>
      <c r="EF495" s="54"/>
      <c r="EG495" s="54"/>
      <c r="EH495" s="54"/>
      <c r="EI495" s="54"/>
      <c r="EJ495" s="54"/>
      <c r="EK495" s="54"/>
      <c r="EL495" s="54"/>
      <c r="EM495" s="54"/>
      <c r="EN495" s="54"/>
      <c r="EO495" s="54"/>
      <c r="EP495" s="54"/>
      <c r="EQ495" s="54"/>
      <c r="ER495" s="54"/>
      <c r="ES495" s="54"/>
      <c r="ET495" s="54"/>
      <c r="EU495" s="54"/>
      <c r="EV495" s="54"/>
      <c r="EW495" s="54"/>
      <c r="EX495" s="54"/>
      <c r="EY495" s="54"/>
      <c r="EZ495" s="54"/>
      <c r="FA495" s="54"/>
      <c r="FB495" s="54"/>
      <c r="FC495" s="54"/>
      <c r="FD495" s="54"/>
      <c r="FE495" s="54"/>
      <c r="FF495" s="54"/>
      <c r="FG495" s="54"/>
      <c r="FH495" s="54"/>
      <c r="FI495" s="54"/>
      <c r="FJ495" s="54"/>
      <c r="FK495" s="54"/>
      <c r="FL495" s="54"/>
      <c r="FM495" s="54"/>
      <c r="FN495" s="54"/>
      <c r="FO495" s="54"/>
      <c r="FP495" s="54"/>
      <c r="FQ495" s="54"/>
      <c r="FR495" s="54"/>
      <c r="FS495" s="54"/>
      <c r="FT495" s="54"/>
      <c r="FU495" s="54"/>
      <c r="FV495" s="54"/>
      <c r="FW495" s="54"/>
      <c r="FX495" s="54"/>
      <c r="FY495" s="54"/>
      <c r="FZ495" s="54"/>
      <c r="GA495" s="54"/>
      <c r="GB495" s="54"/>
      <c r="GC495" s="54"/>
      <c r="GD495" s="54"/>
      <c r="GE495" s="54"/>
      <c r="GF495" s="54"/>
      <c r="GG495" s="54"/>
      <c r="GH495" s="54"/>
      <c r="GI495" s="54"/>
      <c r="GJ495" s="54"/>
      <c r="GK495" s="54"/>
      <c r="GL495" s="54"/>
      <c r="GM495" s="54"/>
      <c r="GN495" s="54"/>
    </row>
    <row r="496" spans="1:196">
      <c r="A496" s="209"/>
      <c r="B496" s="209"/>
      <c r="C496" s="209"/>
      <c r="D496" s="209"/>
      <c r="E496" s="209"/>
      <c r="F496" s="209"/>
      <c r="G496" s="209"/>
      <c r="H496" s="61"/>
      <c r="I496" s="69"/>
      <c r="J496" s="69"/>
      <c r="K496" s="214"/>
      <c r="L496" s="214"/>
      <c r="M496" s="214"/>
      <c r="N496" s="54"/>
      <c r="O496" s="54"/>
      <c r="P496" s="54"/>
      <c r="Q496" s="54"/>
      <c r="R496" s="54"/>
      <c r="S496" s="54"/>
      <c r="T496" s="54"/>
      <c r="U496" s="54"/>
      <c r="V496" s="54"/>
      <c r="W496" s="54"/>
      <c r="X496" s="54"/>
      <c r="Y496" s="54"/>
      <c r="Z496" s="54"/>
      <c r="AA496" s="54"/>
      <c r="AB496" s="54"/>
      <c r="AC496" s="54"/>
      <c r="AD496" s="54"/>
      <c r="AE496" s="54"/>
      <c r="AF496" s="54"/>
      <c r="AG496" s="54"/>
      <c r="AH496" s="54"/>
      <c r="AI496" s="54"/>
      <c r="AJ496" s="54"/>
      <c r="AK496" s="54"/>
      <c r="AL496" s="54"/>
      <c r="AM496" s="54"/>
      <c r="AN496" s="54"/>
      <c r="AO496" s="54"/>
      <c r="AP496" s="54"/>
      <c r="AQ496" s="54"/>
      <c r="AR496" s="54"/>
      <c r="AS496" s="54"/>
      <c r="AT496" s="54"/>
      <c r="AU496" s="54"/>
      <c r="AV496" s="54"/>
      <c r="AW496" s="54"/>
      <c r="AX496" s="54"/>
      <c r="AY496" s="54"/>
      <c r="AZ496" s="54"/>
      <c r="BA496" s="54"/>
      <c r="BB496" s="54"/>
      <c r="BC496" s="54"/>
      <c r="BD496" s="54"/>
      <c r="BE496" s="54"/>
      <c r="BF496" s="54"/>
      <c r="BG496" s="54"/>
      <c r="BH496" s="54"/>
      <c r="BI496" s="54"/>
      <c r="BJ496" s="54"/>
      <c r="BK496" s="54"/>
      <c r="BL496" s="54"/>
      <c r="BM496" s="54"/>
      <c r="BN496" s="54"/>
      <c r="BO496" s="54"/>
      <c r="BP496" s="54"/>
      <c r="BQ496" s="54"/>
      <c r="BR496" s="54"/>
      <c r="BS496" s="54"/>
      <c r="BT496" s="54"/>
      <c r="BU496" s="54"/>
      <c r="BV496" s="54"/>
      <c r="BW496" s="54"/>
      <c r="BX496" s="54"/>
      <c r="BY496" s="54"/>
      <c r="BZ496" s="54"/>
      <c r="CA496" s="54"/>
      <c r="CB496" s="54"/>
      <c r="CC496" s="54"/>
      <c r="CD496" s="54"/>
      <c r="CE496" s="54"/>
      <c r="CF496" s="54"/>
      <c r="CG496" s="54"/>
      <c r="CH496" s="54"/>
      <c r="CI496" s="54"/>
      <c r="CJ496" s="54"/>
      <c r="CK496" s="54"/>
      <c r="CL496" s="54"/>
      <c r="CM496" s="54"/>
      <c r="CN496" s="54"/>
      <c r="CO496" s="54"/>
      <c r="CP496" s="54"/>
      <c r="CQ496" s="54"/>
      <c r="CR496" s="54"/>
      <c r="CS496" s="54"/>
      <c r="CT496" s="54"/>
      <c r="CU496" s="54"/>
      <c r="CV496" s="54"/>
      <c r="CW496" s="54"/>
      <c r="CX496" s="54"/>
      <c r="CY496" s="54"/>
      <c r="CZ496" s="54"/>
      <c r="DA496" s="54"/>
      <c r="DB496" s="54"/>
      <c r="DC496" s="54"/>
      <c r="DD496" s="54"/>
      <c r="DE496" s="54"/>
      <c r="DF496" s="54"/>
      <c r="DG496" s="54"/>
      <c r="DH496" s="54"/>
      <c r="DI496" s="54"/>
      <c r="DJ496" s="54"/>
      <c r="DK496" s="54"/>
      <c r="DL496" s="54"/>
      <c r="DM496" s="54"/>
      <c r="DN496" s="54"/>
      <c r="DO496" s="54"/>
      <c r="DP496" s="54"/>
      <c r="DQ496" s="54"/>
      <c r="DR496" s="54"/>
      <c r="DS496" s="54"/>
      <c r="DT496" s="54"/>
      <c r="DU496" s="54"/>
      <c r="DV496" s="54"/>
      <c r="DW496" s="54"/>
      <c r="DX496" s="54"/>
      <c r="DY496" s="54"/>
      <c r="DZ496" s="54"/>
      <c r="EA496" s="54"/>
      <c r="EB496" s="54"/>
      <c r="EC496" s="54"/>
      <c r="ED496" s="54"/>
      <c r="EE496" s="54"/>
      <c r="EF496" s="54"/>
      <c r="EG496" s="54"/>
      <c r="EH496" s="54"/>
      <c r="EI496" s="54"/>
      <c r="EJ496" s="54"/>
      <c r="EK496" s="54"/>
      <c r="EL496" s="54"/>
      <c r="EM496" s="54"/>
      <c r="EN496" s="54"/>
      <c r="EO496" s="54"/>
      <c r="EP496" s="54"/>
      <c r="EQ496" s="54"/>
      <c r="ER496" s="54"/>
      <c r="ES496" s="54"/>
      <c r="ET496" s="54"/>
      <c r="EU496" s="54"/>
      <c r="EV496" s="54"/>
      <c r="EW496" s="54"/>
      <c r="EX496" s="54"/>
      <c r="EY496" s="54"/>
      <c r="EZ496" s="54"/>
      <c r="FA496" s="54"/>
      <c r="FB496" s="54"/>
      <c r="FC496" s="54"/>
      <c r="FD496" s="54"/>
      <c r="FE496" s="54"/>
      <c r="FF496" s="54"/>
      <c r="FG496" s="54"/>
      <c r="FH496" s="54"/>
      <c r="FI496" s="54"/>
      <c r="FJ496" s="54"/>
      <c r="FK496" s="54"/>
      <c r="FL496" s="54"/>
      <c r="FM496" s="54"/>
      <c r="FN496" s="54"/>
      <c r="FO496" s="54"/>
      <c r="FP496" s="54"/>
      <c r="FQ496" s="54"/>
      <c r="FR496" s="54"/>
      <c r="FS496" s="54"/>
      <c r="FT496" s="54"/>
      <c r="FU496" s="54"/>
      <c r="FV496" s="54"/>
      <c r="FW496" s="54"/>
      <c r="FX496" s="54"/>
      <c r="FY496" s="54"/>
      <c r="FZ496" s="54"/>
      <c r="GA496" s="54"/>
      <c r="GB496" s="54"/>
      <c r="GC496" s="54"/>
      <c r="GD496" s="54"/>
      <c r="GE496" s="54"/>
      <c r="GF496" s="54"/>
      <c r="GG496" s="54"/>
      <c r="GH496" s="54"/>
      <c r="GI496" s="54"/>
      <c r="GJ496" s="54"/>
      <c r="GK496" s="54"/>
      <c r="GL496" s="54"/>
      <c r="GM496" s="54"/>
      <c r="GN496" s="54"/>
    </row>
    <row r="497" spans="1:196">
      <c r="A497" s="209"/>
      <c r="B497" s="209"/>
      <c r="C497" s="209"/>
      <c r="D497" s="209"/>
      <c r="E497" s="209"/>
      <c r="F497" s="209"/>
      <c r="G497" s="209"/>
      <c r="H497" s="61"/>
      <c r="I497" s="69"/>
      <c r="J497" s="69"/>
      <c r="K497" s="214"/>
      <c r="L497" s="214"/>
      <c r="M497" s="214"/>
      <c r="N497" s="54"/>
      <c r="O497" s="54"/>
      <c r="P497" s="54"/>
      <c r="Q497" s="54"/>
      <c r="R497" s="54"/>
      <c r="S497" s="54"/>
      <c r="T497" s="54"/>
      <c r="U497" s="54"/>
      <c r="V497" s="54"/>
      <c r="W497" s="54"/>
      <c r="X497" s="54"/>
      <c r="Y497" s="54"/>
      <c r="Z497" s="54"/>
      <c r="AA497" s="54"/>
      <c r="AB497" s="54"/>
      <c r="AC497" s="54"/>
      <c r="AD497" s="54"/>
      <c r="AE497" s="54"/>
      <c r="AF497" s="54"/>
      <c r="AG497" s="54"/>
      <c r="AH497" s="54"/>
      <c r="AI497" s="54"/>
      <c r="AJ497" s="54"/>
      <c r="AK497" s="54"/>
      <c r="AL497" s="54"/>
      <c r="AM497" s="54"/>
      <c r="AN497" s="54"/>
      <c r="AO497" s="54"/>
      <c r="AP497" s="54"/>
      <c r="AQ497" s="54"/>
      <c r="AR497" s="54"/>
      <c r="AS497" s="54"/>
      <c r="AT497" s="54"/>
      <c r="AU497" s="54"/>
      <c r="AV497" s="54"/>
      <c r="AW497" s="54"/>
      <c r="AX497" s="54"/>
      <c r="AY497" s="54"/>
      <c r="AZ497" s="54"/>
      <c r="BA497" s="54"/>
      <c r="BB497" s="54"/>
      <c r="BC497" s="54"/>
      <c r="BD497" s="54"/>
      <c r="BE497" s="54"/>
      <c r="BF497" s="54"/>
      <c r="BG497" s="54"/>
      <c r="BH497" s="54"/>
      <c r="BI497" s="54"/>
      <c r="BJ497" s="54"/>
      <c r="BK497" s="54"/>
      <c r="BL497" s="54"/>
      <c r="BM497" s="54"/>
      <c r="BN497" s="54"/>
      <c r="BO497" s="54"/>
      <c r="BP497" s="54"/>
      <c r="BQ497" s="54"/>
      <c r="BR497" s="54"/>
      <c r="BS497" s="54"/>
      <c r="BT497" s="54"/>
      <c r="BU497" s="54"/>
      <c r="BV497" s="54"/>
      <c r="BW497" s="54"/>
      <c r="BX497" s="54"/>
      <c r="BY497" s="54"/>
      <c r="BZ497" s="54"/>
      <c r="CA497" s="54"/>
      <c r="CB497" s="54"/>
      <c r="CC497" s="54"/>
      <c r="CD497" s="54"/>
      <c r="CE497" s="54"/>
      <c r="CF497" s="54"/>
      <c r="CG497" s="54"/>
      <c r="CH497" s="54"/>
      <c r="CI497" s="54"/>
      <c r="CJ497" s="54"/>
      <c r="CK497" s="54"/>
      <c r="CL497" s="54"/>
      <c r="CM497" s="54"/>
      <c r="CN497" s="54"/>
      <c r="CO497" s="54"/>
      <c r="CP497" s="54"/>
      <c r="CQ497" s="54"/>
      <c r="CR497" s="54"/>
      <c r="CS497" s="54"/>
      <c r="CT497" s="54"/>
      <c r="CU497" s="54"/>
      <c r="CV497" s="54"/>
      <c r="CW497" s="54"/>
      <c r="CX497" s="54"/>
      <c r="CY497" s="54"/>
      <c r="CZ497" s="54"/>
      <c r="DA497" s="54"/>
      <c r="DB497" s="54"/>
      <c r="DC497" s="54"/>
      <c r="DD497" s="54"/>
      <c r="DE497" s="54"/>
      <c r="DF497" s="54"/>
      <c r="DG497" s="54"/>
      <c r="DH497" s="54"/>
      <c r="DI497" s="54"/>
      <c r="DJ497" s="54"/>
      <c r="DK497" s="54"/>
      <c r="DL497" s="54"/>
      <c r="DM497" s="54"/>
      <c r="DN497" s="54"/>
      <c r="DO497" s="54"/>
      <c r="DP497" s="54"/>
      <c r="DQ497" s="54"/>
      <c r="DR497" s="54"/>
      <c r="DS497" s="54"/>
      <c r="DT497" s="54"/>
      <c r="DU497" s="54"/>
      <c r="DV497" s="54"/>
      <c r="DW497" s="54"/>
      <c r="DX497" s="54"/>
      <c r="DY497" s="54"/>
      <c r="DZ497" s="54"/>
      <c r="EA497" s="54"/>
      <c r="EB497" s="54"/>
      <c r="EC497" s="54"/>
      <c r="ED497" s="54"/>
      <c r="EE497" s="54"/>
      <c r="EF497" s="54"/>
      <c r="EG497" s="54"/>
      <c r="EH497" s="54"/>
      <c r="EI497" s="54"/>
      <c r="EJ497" s="54"/>
      <c r="EK497" s="54"/>
      <c r="EL497" s="54"/>
      <c r="EM497" s="54"/>
      <c r="EN497" s="54"/>
      <c r="EO497" s="54"/>
      <c r="EP497" s="54"/>
      <c r="EQ497" s="54"/>
      <c r="ER497" s="54"/>
      <c r="ES497" s="54"/>
      <c r="ET497" s="54"/>
      <c r="EU497" s="54"/>
      <c r="EV497" s="54"/>
      <c r="EW497" s="54"/>
      <c r="EX497" s="54"/>
      <c r="EY497" s="54"/>
      <c r="EZ497" s="54"/>
      <c r="FA497" s="54"/>
      <c r="FB497" s="54"/>
      <c r="FC497" s="54"/>
      <c r="FD497" s="54"/>
      <c r="FE497" s="54"/>
      <c r="FF497" s="54"/>
      <c r="FG497" s="54"/>
      <c r="FH497" s="54"/>
      <c r="FI497" s="54"/>
      <c r="FJ497" s="54"/>
      <c r="FK497" s="54"/>
      <c r="FL497" s="54"/>
      <c r="FM497" s="54"/>
      <c r="FN497" s="54"/>
      <c r="FO497" s="54"/>
      <c r="FP497" s="54"/>
      <c r="FQ497" s="54"/>
      <c r="FR497" s="54"/>
      <c r="FS497" s="54"/>
      <c r="FT497" s="54"/>
      <c r="FU497" s="54"/>
      <c r="FV497" s="54"/>
      <c r="FW497" s="54"/>
      <c r="FX497" s="54"/>
      <c r="FY497" s="54"/>
      <c r="FZ497" s="54"/>
      <c r="GA497" s="54"/>
      <c r="GB497" s="54"/>
      <c r="GC497" s="54"/>
      <c r="GD497" s="54"/>
      <c r="GE497" s="54"/>
      <c r="GF497" s="54"/>
      <c r="GG497" s="54"/>
      <c r="GH497" s="54"/>
      <c r="GI497" s="54"/>
      <c r="GJ497" s="54"/>
      <c r="GK497" s="54"/>
      <c r="GL497" s="54"/>
      <c r="GM497" s="54"/>
      <c r="GN497" s="54"/>
    </row>
    <row r="498" spans="1:196">
      <c r="A498" s="209"/>
      <c r="B498" s="209"/>
      <c r="C498" s="209"/>
      <c r="D498" s="209"/>
      <c r="E498" s="209"/>
      <c r="F498" s="209"/>
      <c r="G498" s="209"/>
      <c r="H498" s="61"/>
      <c r="I498" s="69"/>
      <c r="J498" s="69"/>
      <c r="K498" s="214"/>
      <c r="L498" s="214"/>
      <c r="M498" s="214"/>
      <c r="N498" s="54"/>
      <c r="O498" s="54"/>
      <c r="P498" s="54"/>
      <c r="Q498" s="54"/>
      <c r="R498" s="54"/>
      <c r="S498" s="54"/>
      <c r="T498" s="54"/>
      <c r="U498" s="54"/>
      <c r="V498" s="54"/>
      <c r="W498" s="54"/>
      <c r="X498" s="54"/>
      <c r="Y498" s="54"/>
      <c r="Z498" s="54"/>
      <c r="AA498" s="54"/>
      <c r="AB498" s="54"/>
      <c r="AC498" s="54"/>
      <c r="AD498" s="54"/>
      <c r="AE498" s="54"/>
      <c r="AF498" s="54"/>
      <c r="AG498" s="54"/>
      <c r="AH498" s="54"/>
      <c r="AI498" s="54"/>
      <c r="AJ498" s="54"/>
      <c r="AK498" s="54"/>
      <c r="AL498" s="54"/>
      <c r="AM498" s="54"/>
      <c r="AN498" s="54"/>
      <c r="AO498" s="54"/>
      <c r="AP498" s="54"/>
      <c r="AQ498" s="54"/>
      <c r="AR498" s="54"/>
      <c r="AS498" s="54"/>
      <c r="AT498" s="54"/>
      <c r="AU498" s="54"/>
      <c r="AV498" s="54"/>
      <c r="AW498" s="54"/>
      <c r="AX498" s="54"/>
      <c r="AY498" s="54"/>
      <c r="AZ498" s="54"/>
      <c r="BA498" s="54"/>
      <c r="BB498" s="54"/>
      <c r="BC498" s="54"/>
      <c r="BD498" s="54"/>
      <c r="BE498" s="54"/>
      <c r="BF498" s="54"/>
      <c r="BG498" s="54"/>
      <c r="BH498" s="54"/>
      <c r="BI498" s="54"/>
      <c r="BJ498" s="54"/>
      <c r="BK498" s="54"/>
      <c r="BL498" s="54"/>
      <c r="BM498" s="54"/>
      <c r="BN498" s="54"/>
      <c r="BO498" s="54"/>
      <c r="BP498" s="54"/>
      <c r="BQ498" s="54"/>
      <c r="BR498" s="54"/>
      <c r="BS498" s="54"/>
      <c r="BT498" s="54"/>
      <c r="BU498" s="54"/>
      <c r="BV498" s="54"/>
      <c r="BW498" s="54"/>
      <c r="BX498" s="54"/>
      <c r="BY498" s="54"/>
      <c r="BZ498" s="54"/>
      <c r="CA498" s="54"/>
      <c r="CB498" s="54"/>
      <c r="CC498" s="54"/>
      <c r="CD498" s="54"/>
      <c r="CE498" s="54"/>
      <c r="CF498" s="54"/>
      <c r="CG498" s="54"/>
      <c r="CH498" s="54"/>
      <c r="CI498" s="54"/>
      <c r="CJ498" s="54"/>
      <c r="CK498" s="54"/>
      <c r="CL498" s="54"/>
      <c r="CM498" s="54"/>
      <c r="CN498" s="54"/>
      <c r="CO498" s="54"/>
      <c r="CP498" s="54"/>
      <c r="CQ498" s="54"/>
      <c r="CR498" s="54"/>
      <c r="CS498" s="54"/>
      <c r="CT498" s="54"/>
      <c r="CU498" s="54"/>
      <c r="CV498" s="54"/>
      <c r="CW498" s="54"/>
      <c r="CX498" s="54"/>
      <c r="CY498" s="54"/>
      <c r="CZ498" s="54"/>
      <c r="DA498" s="54"/>
      <c r="DB498" s="54"/>
      <c r="DC498" s="54"/>
      <c r="DD498" s="54"/>
      <c r="DE498" s="54"/>
      <c r="DF498" s="54"/>
      <c r="DG498" s="54"/>
      <c r="DH498" s="54"/>
      <c r="DI498" s="54"/>
      <c r="DJ498" s="54"/>
      <c r="DK498" s="54"/>
      <c r="DL498" s="54"/>
      <c r="DM498" s="54"/>
      <c r="DN498" s="54"/>
      <c r="DO498" s="54"/>
      <c r="DP498" s="54"/>
      <c r="DQ498" s="54"/>
      <c r="DR498" s="54"/>
      <c r="DS498" s="54"/>
      <c r="DT498" s="54"/>
      <c r="DU498" s="54"/>
      <c r="DV498" s="54"/>
      <c r="DW498" s="54"/>
      <c r="DX498" s="54"/>
      <c r="DY498" s="54"/>
      <c r="DZ498" s="54"/>
      <c r="EA498" s="54"/>
      <c r="EB498" s="54"/>
      <c r="EC498" s="54"/>
      <c r="ED498" s="54"/>
      <c r="EE498" s="54"/>
      <c r="EF498" s="54"/>
      <c r="EG498" s="54"/>
      <c r="EH498" s="54"/>
      <c r="EI498" s="54"/>
      <c r="EJ498" s="54"/>
      <c r="EK498" s="54"/>
      <c r="EL498" s="54"/>
      <c r="EM498" s="54"/>
      <c r="EN498" s="54"/>
      <c r="EO498" s="54"/>
      <c r="EP498" s="54"/>
      <c r="EQ498" s="54"/>
      <c r="ER498" s="54"/>
      <c r="ES498" s="54"/>
      <c r="ET498" s="54"/>
      <c r="EU498" s="54"/>
      <c r="EV498" s="54"/>
      <c r="EW498" s="54"/>
      <c r="EX498" s="54"/>
      <c r="EY498" s="54"/>
      <c r="EZ498" s="54"/>
      <c r="FA498" s="54"/>
      <c r="FB498" s="54"/>
      <c r="FC498" s="54"/>
      <c r="FD498" s="54"/>
      <c r="FE498" s="54"/>
      <c r="FF498" s="54"/>
      <c r="FG498" s="54"/>
      <c r="FH498" s="54"/>
      <c r="FI498" s="54"/>
      <c r="FJ498" s="54"/>
      <c r="FK498" s="54"/>
      <c r="FL498" s="54"/>
      <c r="FM498" s="54"/>
      <c r="FN498" s="54"/>
      <c r="FO498" s="54"/>
      <c r="FP498" s="54"/>
      <c r="FQ498" s="54"/>
      <c r="FR498" s="54"/>
      <c r="FS498" s="54"/>
      <c r="FT498" s="54"/>
      <c r="FU498" s="54"/>
      <c r="FV498" s="54"/>
      <c r="FW498" s="54"/>
      <c r="FX498" s="54"/>
      <c r="FY498" s="54"/>
      <c r="FZ498" s="54"/>
      <c r="GA498" s="54"/>
      <c r="GB498" s="54"/>
      <c r="GC498" s="54"/>
      <c r="GD498" s="54"/>
      <c r="GE498" s="54"/>
      <c r="GF498" s="54"/>
      <c r="GG498" s="54"/>
      <c r="GH498" s="54"/>
      <c r="GI498" s="54"/>
      <c r="GJ498" s="54"/>
      <c r="GK498" s="54"/>
      <c r="GL498" s="54"/>
      <c r="GM498" s="54"/>
      <c r="GN498" s="54"/>
    </row>
    <row r="499" spans="1:196">
      <c r="A499" s="209"/>
      <c r="B499" s="209"/>
      <c r="C499" s="209"/>
      <c r="D499" s="209"/>
      <c r="E499" s="209"/>
      <c r="F499" s="209"/>
      <c r="G499" s="209"/>
      <c r="H499" s="61"/>
      <c r="I499" s="69"/>
      <c r="J499" s="69"/>
      <c r="K499" s="214"/>
      <c r="L499" s="214"/>
      <c r="M499" s="214"/>
      <c r="N499" s="54"/>
      <c r="O499" s="54"/>
      <c r="P499" s="54"/>
      <c r="Q499" s="54"/>
      <c r="R499" s="54"/>
      <c r="S499" s="54"/>
      <c r="T499" s="54"/>
      <c r="U499" s="54"/>
      <c r="V499" s="54"/>
      <c r="W499" s="54"/>
      <c r="X499" s="54"/>
      <c r="Y499" s="54"/>
      <c r="Z499" s="54"/>
      <c r="AA499" s="54"/>
      <c r="AB499" s="54"/>
      <c r="AC499" s="54"/>
      <c r="AD499" s="54"/>
      <c r="AE499" s="54"/>
      <c r="AF499" s="54"/>
      <c r="AG499" s="54"/>
      <c r="AH499" s="54"/>
      <c r="AI499" s="54"/>
      <c r="AJ499" s="54"/>
      <c r="AK499" s="54"/>
      <c r="AL499" s="54"/>
      <c r="AM499" s="54"/>
      <c r="AN499" s="54"/>
      <c r="AO499" s="54"/>
      <c r="AP499" s="54"/>
      <c r="AQ499" s="54"/>
      <c r="AR499" s="54"/>
      <c r="AS499" s="54"/>
      <c r="AT499" s="54"/>
      <c r="AU499" s="54"/>
      <c r="AV499" s="54"/>
      <c r="AW499" s="54"/>
      <c r="AX499" s="54"/>
      <c r="AY499" s="54"/>
      <c r="AZ499" s="54"/>
      <c r="BA499" s="54"/>
      <c r="BB499" s="54"/>
      <c r="BC499" s="54"/>
      <c r="BD499" s="54"/>
      <c r="BE499" s="54"/>
      <c r="BF499" s="54"/>
      <c r="BG499" s="54"/>
      <c r="BH499" s="54"/>
      <c r="BI499" s="54"/>
      <c r="BJ499" s="54"/>
      <c r="BK499" s="54"/>
      <c r="BL499" s="54"/>
      <c r="BM499" s="54"/>
      <c r="BN499" s="54"/>
      <c r="BO499" s="54"/>
      <c r="BP499" s="54"/>
      <c r="BQ499" s="54"/>
      <c r="BR499" s="54"/>
      <c r="BS499" s="54"/>
      <c r="BT499" s="54"/>
      <c r="BU499" s="54"/>
      <c r="BV499" s="54"/>
      <c r="BW499" s="54"/>
      <c r="BX499" s="54"/>
      <c r="BY499" s="54"/>
      <c r="BZ499" s="54"/>
      <c r="CA499" s="54"/>
      <c r="CB499" s="54"/>
      <c r="CC499" s="54"/>
      <c r="CD499" s="54"/>
      <c r="CE499" s="54"/>
      <c r="CF499" s="54"/>
      <c r="CG499" s="54"/>
      <c r="CH499" s="54"/>
      <c r="CI499" s="54"/>
      <c r="CJ499" s="54"/>
      <c r="CK499" s="54"/>
      <c r="CL499" s="54"/>
      <c r="CM499" s="54"/>
      <c r="CN499" s="54"/>
      <c r="CO499" s="54"/>
      <c r="CP499" s="54"/>
      <c r="CQ499" s="54"/>
      <c r="CR499" s="54"/>
      <c r="CS499" s="54"/>
      <c r="CT499" s="54"/>
      <c r="CU499" s="54"/>
      <c r="CV499" s="54"/>
      <c r="CW499" s="54"/>
      <c r="CX499" s="54"/>
      <c r="CY499" s="54"/>
      <c r="CZ499" s="54"/>
      <c r="DA499" s="54"/>
      <c r="DB499" s="54"/>
      <c r="DC499" s="54"/>
      <c r="DD499" s="54"/>
      <c r="DE499" s="54"/>
      <c r="DF499" s="54"/>
      <c r="DG499" s="54"/>
      <c r="DH499" s="54"/>
      <c r="DI499" s="54"/>
      <c r="DJ499" s="54"/>
      <c r="DK499" s="54"/>
      <c r="DL499" s="54"/>
      <c r="DM499" s="54"/>
      <c r="DN499" s="54"/>
      <c r="DO499" s="54"/>
      <c r="DP499" s="54"/>
      <c r="DQ499" s="54"/>
      <c r="DR499" s="54"/>
      <c r="DS499" s="54"/>
      <c r="DT499" s="54"/>
      <c r="DU499" s="54"/>
      <c r="DV499" s="54"/>
      <c r="DW499" s="54"/>
      <c r="DX499" s="54"/>
      <c r="DY499" s="54"/>
      <c r="DZ499" s="54"/>
      <c r="EA499" s="54"/>
      <c r="EB499" s="54"/>
      <c r="EC499" s="54"/>
      <c r="ED499" s="54"/>
      <c r="EE499" s="54"/>
      <c r="EF499" s="54"/>
      <c r="EG499" s="54"/>
      <c r="EH499" s="54"/>
      <c r="EI499" s="54"/>
      <c r="EJ499" s="54"/>
      <c r="EK499" s="54"/>
      <c r="EL499" s="54"/>
      <c r="EM499" s="54"/>
      <c r="EN499" s="54"/>
      <c r="EO499" s="54"/>
      <c r="EP499" s="54"/>
      <c r="EQ499" s="54"/>
      <c r="ER499" s="54"/>
      <c r="ES499" s="54"/>
      <c r="ET499" s="54"/>
      <c r="EU499" s="54"/>
      <c r="EV499" s="54"/>
      <c r="EW499" s="54"/>
      <c r="EX499" s="54"/>
      <c r="EY499" s="54"/>
      <c r="EZ499" s="54"/>
      <c r="FA499" s="54"/>
      <c r="FB499" s="54"/>
      <c r="FC499" s="54"/>
      <c r="FD499" s="54"/>
      <c r="FE499" s="54"/>
      <c r="FF499" s="54"/>
      <c r="FG499" s="54"/>
      <c r="FH499" s="54"/>
      <c r="FI499" s="54"/>
      <c r="FJ499" s="54"/>
      <c r="FK499" s="54"/>
      <c r="FL499" s="54"/>
      <c r="FM499" s="54"/>
      <c r="FN499" s="54"/>
      <c r="FO499" s="54"/>
      <c r="FP499" s="54"/>
      <c r="FQ499" s="54"/>
      <c r="FR499" s="54"/>
      <c r="FS499" s="54"/>
      <c r="FT499" s="54"/>
      <c r="FU499" s="54"/>
      <c r="FV499" s="54"/>
      <c r="FW499" s="54"/>
      <c r="FX499" s="54"/>
      <c r="FY499" s="54"/>
      <c r="FZ499" s="54"/>
      <c r="GA499" s="54"/>
      <c r="GB499" s="54"/>
      <c r="GC499" s="54"/>
      <c r="GD499" s="54"/>
      <c r="GE499" s="54"/>
      <c r="GF499" s="54"/>
      <c r="GG499" s="54"/>
      <c r="GH499" s="54"/>
      <c r="GI499" s="54"/>
      <c r="GJ499" s="54"/>
      <c r="GK499" s="54"/>
      <c r="GL499" s="54"/>
      <c r="GM499" s="54"/>
      <c r="GN499" s="54"/>
    </row>
    <row r="500" spans="1:196">
      <c r="A500" s="209"/>
      <c r="B500" s="209"/>
      <c r="C500" s="209"/>
      <c r="D500" s="209"/>
      <c r="E500" s="209"/>
      <c r="F500" s="209"/>
      <c r="G500" s="209"/>
      <c r="H500" s="61"/>
      <c r="I500" s="69"/>
      <c r="J500" s="69"/>
      <c r="K500" s="214"/>
      <c r="L500" s="214"/>
      <c r="M500" s="214"/>
      <c r="N500" s="54"/>
      <c r="O500" s="54"/>
      <c r="P500" s="54"/>
      <c r="Q500" s="54"/>
      <c r="R500" s="54"/>
      <c r="S500" s="54"/>
      <c r="T500" s="54"/>
      <c r="U500" s="54"/>
      <c r="V500" s="54"/>
      <c r="W500" s="54"/>
      <c r="X500" s="54"/>
      <c r="Y500" s="54"/>
      <c r="Z500" s="54"/>
      <c r="AA500" s="54"/>
      <c r="AB500" s="54"/>
      <c r="AC500" s="54"/>
      <c r="AD500" s="54"/>
      <c r="AE500" s="54"/>
      <c r="AF500" s="54"/>
      <c r="AG500" s="54"/>
      <c r="AH500" s="54"/>
      <c r="AI500" s="54"/>
      <c r="AJ500" s="54"/>
      <c r="AK500" s="54"/>
      <c r="AL500" s="54"/>
      <c r="AM500" s="54"/>
      <c r="AN500" s="54"/>
      <c r="AO500" s="54"/>
      <c r="AP500" s="54"/>
      <c r="AQ500" s="54"/>
      <c r="AR500" s="54"/>
      <c r="AS500" s="54"/>
      <c r="AT500" s="54"/>
      <c r="AU500" s="54"/>
      <c r="AV500" s="54"/>
      <c r="AW500" s="54"/>
      <c r="AX500" s="54"/>
      <c r="AY500" s="54"/>
      <c r="AZ500" s="54"/>
      <c r="BA500" s="54"/>
      <c r="BB500" s="54"/>
      <c r="BC500" s="54"/>
      <c r="BD500" s="54"/>
      <c r="BE500" s="54"/>
      <c r="BF500" s="54"/>
      <c r="BG500" s="54"/>
      <c r="BH500" s="54"/>
      <c r="BI500" s="54"/>
      <c r="BJ500" s="54"/>
      <c r="BK500" s="54"/>
      <c r="BL500" s="54"/>
      <c r="BM500" s="54"/>
      <c r="BN500" s="54"/>
      <c r="BO500" s="54"/>
      <c r="BP500" s="54"/>
      <c r="BQ500" s="54"/>
      <c r="BR500" s="54"/>
      <c r="BS500" s="54"/>
      <c r="BT500" s="54"/>
      <c r="BU500" s="54"/>
      <c r="BV500" s="54"/>
      <c r="BW500" s="54"/>
      <c r="BX500" s="54"/>
      <c r="BY500" s="54"/>
      <c r="BZ500" s="54"/>
      <c r="CA500" s="54"/>
      <c r="CB500" s="54"/>
      <c r="CC500" s="54"/>
      <c r="CD500" s="54"/>
      <c r="CE500" s="54"/>
      <c r="CF500" s="54"/>
      <c r="CG500" s="54"/>
      <c r="CH500" s="54"/>
      <c r="CI500" s="54"/>
      <c r="CJ500" s="54"/>
      <c r="CK500" s="54"/>
      <c r="CL500" s="54"/>
      <c r="CM500" s="54"/>
      <c r="CN500" s="54"/>
      <c r="CO500" s="54"/>
      <c r="CP500" s="54"/>
      <c r="CQ500" s="54"/>
      <c r="CR500" s="54"/>
      <c r="CS500" s="54"/>
      <c r="CT500" s="54"/>
      <c r="CU500" s="54"/>
      <c r="CV500" s="54"/>
      <c r="CW500" s="54"/>
      <c r="CX500" s="54"/>
      <c r="CY500" s="54"/>
      <c r="CZ500" s="54"/>
      <c r="DA500" s="54"/>
      <c r="DB500" s="54"/>
      <c r="DC500" s="54"/>
      <c r="DD500" s="54"/>
      <c r="DE500" s="54"/>
      <c r="DF500" s="54"/>
      <c r="DG500" s="54"/>
      <c r="DH500" s="54"/>
      <c r="DI500" s="54"/>
      <c r="DJ500" s="54"/>
      <c r="DK500" s="54"/>
      <c r="DL500" s="54"/>
      <c r="DM500" s="54"/>
      <c r="DN500" s="54"/>
      <c r="DO500" s="54"/>
      <c r="DP500" s="54"/>
      <c r="DQ500" s="54"/>
      <c r="DR500" s="54"/>
      <c r="DS500" s="54"/>
      <c r="DT500" s="54"/>
      <c r="DU500" s="54"/>
      <c r="DV500" s="54"/>
      <c r="DW500" s="54"/>
      <c r="DX500" s="54"/>
      <c r="DY500" s="54"/>
      <c r="DZ500" s="54"/>
      <c r="EA500" s="54"/>
      <c r="EB500" s="54"/>
      <c r="EC500" s="54"/>
      <c r="ED500" s="54"/>
      <c r="EE500" s="54"/>
      <c r="EF500" s="54"/>
      <c r="EG500" s="54"/>
      <c r="EH500" s="54"/>
      <c r="EI500" s="54"/>
      <c r="EJ500" s="54"/>
      <c r="EK500" s="54"/>
      <c r="EL500" s="54"/>
      <c r="EM500" s="54"/>
      <c r="EN500" s="54"/>
      <c r="EO500" s="54"/>
      <c r="EP500" s="54"/>
      <c r="EQ500" s="54"/>
      <c r="ER500" s="54"/>
      <c r="ES500" s="54"/>
      <c r="ET500" s="54"/>
      <c r="EU500" s="54"/>
      <c r="EV500" s="54"/>
      <c r="EW500" s="54"/>
      <c r="EX500" s="54"/>
      <c r="EY500" s="54"/>
      <c r="EZ500" s="54"/>
      <c r="FA500" s="54"/>
      <c r="FB500" s="54"/>
      <c r="FC500" s="54"/>
      <c r="FD500" s="54"/>
      <c r="FE500" s="54"/>
      <c r="FF500" s="54"/>
      <c r="FG500" s="54"/>
      <c r="FH500" s="54"/>
      <c r="FI500" s="54"/>
      <c r="FJ500" s="54"/>
      <c r="FK500" s="54"/>
      <c r="FL500" s="54"/>
      <c r="FM500" s="54"/>
      <c r="FN500" s="54"/>
      <c r="FO500" s="54"/>
      <c r="FP500" s="54"/>
      <c r="FQ500" s="54"/>
      <c r="FR500" s="54"/>
      <c r="FS500" s="54"/>
      <c r="FT500" s="54"/>
      <c r="FU500" s="54"/>
      <c r="FV500" s="54"/>
      <c r="FW500" s="54"/>
      <c r="FX500" s="54"/>
      <c r="FY500" s="54"/>
      <c r="FZ500" s="54"/>
      <c r="GA500" s="54"/>
      <c r="GB500" s="54"/>
      <c r="GC500" s="54"/>
      <c r="GD500" s="54"/>
      <c r="GE500" s="54"/>
      <c r="GF500" s="54"/>
      <c r="GG500" s="54"/>
      <c r="GH500" s="54"/>
      <c r="GI500" s="54"/>
      <c r="GJ500" s="54"/>
      <c r="GK500" s="54"/>
      <c r="GL500" s="54"/>
      <c r="GM500" s="54"/>
      <c r="GN500" s="54"/>
    </row>
    <row r="501" spans="1:196">
      <c r="A501" s="209"/>
      <c r="B501" s="209"/>
      <c r="C501" s="209"/>
      <c r="D501" s="209"/>
      <c r="E501" s="209"/>
      <c r="F501" s="209"/>
      <c r="G501" s="209"/>
      <c r="H501" s="61"/>
      <c r="I501" s="69"/>
      <c r="J501" s="69"/>
      <c r="K501" s="214"/>
      <c r="L501" s="214"/>
      <c r="M501" s="214"/>
      <c r="N501" s="54"/>
      <c r="O501" s="54"/>
      <c r="P501" s="54"/>
      <c r="Q501" s="54"/>
      <c r="R501" s="54"/>
      <c r="S501" s="54"/>
      <c r="T501" s="54"/>
      <c r="U501" s="54"/>
      <c r="V501" s="54"/>
      <c r="W501" s="54"/>
      <c r="X501" s="54"/>
      <c r="Y501" s="54"/>
      <c r="Z501" s="54"/>
      <c r="AA501" s="54"/>
      <c r="AB501" s="54"/>
      <c r="AC501" s="54"/>
      <c r="AD501" s="54"/>
      <c r="AE501" s="54"/>
      <c r="AF501" s="54"/>
      <c r="AG501" s="54"/>
      <c r="AH501" s="54"/>
      <c r="AI501" s="54"/>
      <c r="AJ501" s="54"/>
      <c r="AK501" s="54"/>
      <c r="AL501" s="54"/>
      <c r="AM501" s="54"/>
      <c r="AN501" s="54"/>
      <c r="AO501" s="54"/>
      <c r="AP501" s="54"/>
      <c r="AQ501" s="54"/>
      <c r="AR501" s="54"/>
      <c r="AS501" s="54"/>
      <c r="AT501" s="54"/>
      <c r="AU501" s="54"/>
      <c r="AV501" s="54"/>
      <c r="AW501" s="54"/>
      <c r="AX501" s="54"/>
      <c r="AY501" s="54"/>
      <c r="AZ501" s="54"/>
      <c r="BA501" s="54"/>
      <c r="BB501" s="54"/>
      <c r="BC501" s="54"/>
      <c r="BD501" s="54"/>
      <c r="BE501" s="54"/>
      <c r="BF501" s="54"/>
      <c r="BG501" s="54"/>
      <c r="BH501" s="54"/>
      <c r="BI501" s="54"/>
      <c r="BJ501" s="54"/>
      <c r="BK501" s="54"/>
      <c r="BL501" s="54"/>
      <c r="BM501" s="54"/>
      <c r="BN501" s="54"/>
      <c r="BO501" s="54"/>
      <c r="BP501" s="54"/>
      <c r="BQ501" s="54"/>
      <c r="BR501" s="54"/>
      <c r="BS501" s="54"/>
      <c r="BT501" s="54"/>
      <c r="BU501" s="54"/>
      <c r="BV501" s="54"/>
      <c r="BW501" s="54"/>
      <c r="BX501" s="54"/>
      <c r="BY501" s="54"/>
      <c r="BZ501" s="54"/>
      <c r="CA501" s="54"/>
      <c r="CB501" s="54"/>
      <c r="CC501" s="54"/>
      <c r="CD501" s="54"/>
      <c r="CE501" s="54"/>
      <c r="CF501" s="54"/>
      <c r="CG501" s="54"/>
      <c r="CH501" s="54"/>
      <c r="CI501" s="54"/>
      <c r="CJ501" s="54"/>
      <c r="CK501" s="54"/>
      <c r="CL501" s="54"/>
      <c r="CM501" s="54"/>
      <c r="CN501" s="54"/>
      <c r="CO501" s="54"/>
      <c r="CP501" s="54"/>
      <c r="CQ501" s="54"/>
      <c r="CR501" s="54"/>
      <c r="CS501" s="54"/>
      <c r="CT501" s="54"/>
      <c r="CU501" s="54"/>
      <c r="CV501" s="54"/>
      <c r="CW501" s="54"/>
      <c r="CX501" s="54"/>
      <c r="CY501" s="54"/>
      <c r="CZ501" s="54"/>
      <c r="DA501" s="54"/>
      <c r="DB501" s="54"/>
      <c r="DC501" s="54"/>
      <c r="DD501" s="54"/>
      <c r="DE501" s="54"/>
      <c r="DF501" s="54"/>
      <c r="DG501" s="54"/>
      <c r="DH501" s="54"/>
      <c r="DI501" s="54"/>
      <c r="DJ501" s="54"/>
      <c r="DK501" s="54"/>
      <c r="DL501" s="54"/>
      <c r="DM501" s="54"/>
      <c r="DN501" s="54"/>
      <c r="DO501" s="54"/>
      <c r="DP501" s="54"/>
      <c r="DQ501" s="54"/>
      <c r="DR501" s="54"/>
      <c r="DS501" s="54"/>
      <c r="DT501" s="54"/>
      <c r="DU501" s="54"/>
      <c r="DV501" s="54"/>
      <c r="DW501" s="54"/>
      <c r="DX501" s="54"/>
      <c r="DY501" s="54"/>
      <c r="DZ501" s="54"/>
      <c r="EA501" s="54"/>
      <c r="EB501" s="54"/>
      <c r="EC501" s="54"/>
      <c r="ED501" s="54"/>
      <c r="EE501" s="54"/>
      <c r="EF501" s="54"/>
      <c r="EG501" s="54"/>
      <c r="EH501" s="54"/>
      <c r="EI501" s="54"/>
      <c r="EJ501" s="54"/>
      <c r="EK501" s="54"/>
      <c r="EL501" s="54"/>
      <c r="EM501" s="54"/>
      <c r="EN501" s="54"/>
      <c r="EO501" s="54"/>
      <c r="EP501" s="54"/>
      <c r="EQ501" s="54"/>
      <c r="ER501" s="54"/>
      <c r="ES501" s="54"/>
      <c r="ET501" s="54"/>
      <c r="EU501" s="54"/>
      <c r="EV501" s="54"/>
      <c r="EW501" s="54"/>
      <c r="EX501" s="54"/>
      <c r="EY501" s="54"/>
      <c r="EZ501" s="54"/>
      <c r="FA501" s="54"/>
      <c r="FB501" s="54"/>
      <c r="FC501" s="54"/>
      <c r="FD501" s="54"/>
      <c r="FE501" s="54"/>
      <c r="FF501" s="54"/>
      <c r="FG501" s="54"/>
      <c r="FH501" s="54"/>
      <c r="FI501" s="54"/>
      <c r="FJ501" s="54"/>
      <c r="FK501" s="54"/>
      <c r="FL501" s="54"/>
      <c r="FM501" s="54"/>
      <c r="FN501" s="54"/>
      <c r="FO501" s="54"/>
      <c r="FP501" s="54"/>
      <c r="FQ501" s="54"/>
      <c r="FR501" s="54"/>
      <c r="FS501" s="54"/>
      <c r="FT501" s="54"/>
      <c r="FU501" s="54"/>
      <c r="FV501" s="54"/>
      <c r="FW501" s="54"/>
      <c r="FX501" s="54"/>
      <c r="FY501" s="54"/>
      <c r="FZ501" s="54"/>
      <c r="GA501" s="54"/>
      <c r="GB501" s="54"/>
      <c r="GC501" s="54"/>
      <c r="GD501" s="54"/>
      <c r="GE501" s="54"/>
      <c r="GF501" s="54"/>
      <c r="GG501" s="54"/>
      <c r="GH501" s="54"/>
      <c r="GI501" s="54"/>
      <c r="GJ501" s="54"/>
      <c r="GK501" s="54"/>
      <c r="GL501" s="54"/>
      <c r="GM501" s="54"/>
      <c r="GN501" s="54"/>
    </row>
    <row r="502" spans="1:196">
      <c r="A502" s="209"/>
      <c r="B502" s="209"/>
      <c r="C502" s="209"/>
      <c r="D502" s="209"/>
      <c r="E502" s="209"/>
      <c r="F502" s="209"/>
      <c r="G502" s="209"/>
      <c r="H502" s="61"/>
      <c r="I502" s="69"/>
      <c r="J502" s="69"/>
      <c r="K502" s="214"/>
      <c r="L502" s="214"/>
      <c r="M502" s="214"/>
      <c r="N502" s="54"/>
      <c r="O502" s="54"/>
      <c r="P502" s="54"/>
      <c r="Q502" s="54"/>
      <c r="R502" s="54"/>
      <c r="S502" s="54"/>
      <c r="T502" s="54"/>
      <c r="U502" s="54"/>
      <c r="V502" s="54"/>
      <c r="W502" s="54"/>
      <c r="X502" s="54"/>
      <c r="Y502" s="54"/>
      <c r="Z502" s="54"/>
      <c r="AA502" s="54"/>
      <c r="AB502" s="54"/>
      <c r="AC502" s="54"/>
      <c r="AD502" s="54"/>
      <c r="AE502" s="54"/>
      <c r="AF502" s="54"/>
      <c r="AG502" s="54"/>
      <c r="AH502" s="54"/>
      <c r="AI502" s="54"/>
      <c r="AJ502" s="54"/>
      <c r="AK502" s="54"/>
      <c r="AL502" s="54"/>
      <c r="AM502" s="54"/>
      <c r="AN502" s="54"/>
      <c r="AO502" s="54"/>
      <c r="AP502" s="54"/>
      <c r="AQ502" s="54"/>
      <c r="AR502" s="54"/>
      <c r="AS502" s="54"/>
      <c r="AT502" s="54"/>
      <c r="AU502" s="54"/>
      <c r="AV502" s="54"/>
      <c r="AW502" s="54"/>
      <c r="AX502" s="54"/>
      <c r="AY502" s="54"/>
      <c r="AZ502" s="54"/>
      <c r="BA502" s="54"/>
      <c r="BB502" s="54"/>
      <c r="BC502" s="54"/>
      <c r="BD502" s="54"/>
      <c r="BE502" s="54"/>
      <c r="BF502" s="54"/>
      <c r="BG502" s="54"/>
      <c r="BH502" s="54"/>
      <c r="BI502" s="54"/>
      <c r="BJ502" s="54"/>
      <c r="BK502" s="54"/>
      <c r="BL502" s="54"/>
      <c r="BM502" s="54"/>
      <c r="BN502" s="54"/>
      <c r="BO502" s="54"/>
      <c r="BP502" s="54"/>
      <c r="BQ502" s="54"/>
      <c r="BR502" s="54"/>
      <c r="BS502" s="54"/>
      <c r="BT502" s="54"/>
      <c r="BU502" s="54"/>
      <c r="BV502" s="54"/>
      <c r="BW502" s="54"/>
      <c r="BX502" s="54"/>
      <c r="BY502" s="54"/>
      <c r="BZ502" s="54"/>
      <c r="CA502" s="54"/>
      <c r="CB502" s="54"/>
      <c r="CC502" s="54"/>
      <c r="CD502" s="54"/>
      <c r="CE502" s="54"/>
      <c r="CF502" s="54"/>
      <c r="CG502" s="54"/>
      <c r="CH502" s="54"/>
      <c r="CI502" s="54"/>
      <c r="CJ502" s="54"/>
      <c r="CK502" s="54"/>
      <c r="CL502" s="54"/>
      <c r="CM502" s="54"/>
      <c r="CN502" s="54"/>
      <c r="CO502" s="54"/>
      <c r="CP502" s="54"/>
      <c r="CQ502" s="54"/>
      <c r="CR502" s="54"/>
      <c r="CS502" s="54"/>
      <c r="CT502" s="54"/>
      <c r="CU502" s="54"/>
      <c r="CV502" s="54"/>
      <c r="CW502" s="54"/>
      <c r="CX502" s="54"/>
      <c r="CY502" s="54"/>
      <c r="CZ502" s="54"/>
      <c r="DA502" s="54"/>
      <c r="DB502" s="54"/>
      <c r="DC502" s="54"/>
      <c r="DD502" s="54"/>
      <c r="DE502" s="54"/>
      <c r="DF502" s="54"/>
      <c r="DG502" s="54"/>
      <c r="DH502" s="54"/>
      <c r="DI502" s="54"/>
      <c r="DJ502" s="54"/>
      <c r="DK502" s="54"/>
      <c r="DL502" s="54"/>
      <c r="DM502" s="54"/>
      <c r="DN502" s="54"/>
      <c r="DO502" s="54"/>
      <c r="DP502" s="54"/>
      <c r="DQ502" s="54"/>
      <c r="DR502" s="54"/>
      <c r="DS502" s="54"/>
      <c r="DT502" s="54"/>
      <c r="DU502" s="54"/>
      <c r="DV502" s="54"/>
      <c r="DW502" s="54"/>
      <c r="DX502" s="54"/>
      <c r="DY502" s="54"/>
      <c r="DZ502" s="54"/>
      <c r="EA502" s="54"/>
      <c r="EB502" s="54"/>
      <c r="EC502" s="54"/>
      <c r="ED502" s="54"/>
      <c r="EE502" s="54"/>
      <c r="EF502" s="54"/>
      <c r="EG502" s="54"/>
      <c r="EH502" s="54"/>
      <c r="EI502" s="54"/>
      <c r="EJ502" s="54"/>
      <c r="EK502" s="54"/>
      <c r="EL502" s="54"/>
      <c r="EM502" s="54"/>
      <c r="EN502" s="54"/>
      <c r="EO502" s="54"/>
      <c r="EP502" s="54"/>
      <c r="EQ502" s="54"/>
      <c r="ER502" s="54"/>
      <c r="ES502" s="54"/>
      <c r="ET502" s="54"/>
      <c r="EU502" s="54"/>
      <c r="EV502" s="54"/>
      <c r="EW502" s="54"/>
      <c r="EX502" s="54"/>
      <c r="EY502" s="54"/>
      <c r="EZ502" s="54"/>
      <c r="FA502" s="54"/>
      <c r="FB502" s="54"/>
      <c r="FC502" s="54"/>
      <c r="FD502" s="54"/>
      <c r="FE502" s="54"/>
      <c r="FF502" s="54"/>
      <c r="FG502" s="54"/>
      <c r="FH502" s="54"/>
      <c r="FI502" s="54"/>
      <c r="FJ502" s="54"/>
      <c r="FK502" s="54"/>
      <c r="FL502" s="54"/>
      <c r="FM502" s="54"/>
      <c r="FN502" s="54"/>
      <c r="FO502" s="54"/>
      <c r="FP502" s="54"/>
      <c r="FQ502" s="54"/>
      <c r="FR502" s="54"/>
      <c r="FS502" s="54"/>
      <c r="FT502" s="54"/>
      <c r="FU502" s="54"/>
      <c r="FV502" s="54"/>
      <c r="FW502" s="54"/>
      <c r="FX502" s="54"/>
      <c r="FY502" s="54"/>
      <c r="FZ502" s="54"/>
      <c r="GA502" s="54"/>
      <c r="GB502" s="54"/>
      <c r="GC502" s="54"/>
      <c r="GD502" s="54"/>
      <c r="GE502" s="54"/>
      <c r="GF502" s="54"/>
      <c r="GG502" s="54"/>
      <c r="GH502" s="54"/>
      <c r="GI502" s="54"/>
      <c r="GJ502" s="54"/>
      <c r="GK502" s="54"/>
      <c r="GL502" s="54"/>
      <c r="GM502" s="54"/>
      <c r="GN502" s="54"/>
    </row>
    <row r="503" spans="1:196">
      <c r="A503" s="209"/>
      <c r="B503" s="209"/>
      <c r="C503" s="209"/>
      <c r="D503" s="209"/>
      <c r="E503" s="209"/>
      <c r="F503" s="209"/>
      <c r="G503" s="209"/>
      <c r="H503" s="61"/>
      <c r="I503" s="69"/>
      <c r="J503" s="69"/>
      <c r="K503" s="214"/>
      <c r="L503" s="214"/>
      <c r="M503" s="214"/>
      <c r="N503" s="54"/>
      <c r="O503" s="54"/>
      <c r="P503" s="54"/>
      <c r="Q503" s="54"/>
      <c r="R503" s="54"/>
      <c r="S503" s="54"/>
      <c r="T503" s="54"/>
      <c r="U503" s="54"/>
      <c r="V503" s="54"/>
      <c r="W503" s="54"/>
      <c r="X503" s="54"/>
      <c r="Y503" s="54"/>
      <c r="Z503" s="54"/>
      <c r="AA503" s="54"/>
      <c r="AB503" s="54"/>
      <c r="AC503" s="54"/>
      <c r="AD503" s="54"/>
      <c r="AE503" s="54"/>
      <c r="AF503" s="54"/>
      <c r="AG503" s="54"/>
      <c r="AH503" s="54"/>
      <c r="AI503" s="54"/>
      <c r="AJ503" s="54"/>
      <c r="AK503" s="54"/>
      <c r="AL503" s="54"/>
      <c r="AM503" s="54"/>
      <c r="AN503" s="54"/>
      <c r="AO503" s="54"/>
      <c r="AP503" s="54"/>
      <c r="AQ503" s="54"/>
      <c r="AR503" s="54"/>
      <c r="AS503" s="54"/>
      <c r="AT503" s="54"/>
      <c r="AU503" s="54"/>
      <c r="AV503" s="54"/>
      <c r="AW503" s="54"/>
      <c r="AX503" s="54"/>
      <c r="AY503" s="54"/>
      <c r="AZ503" s="54"/>
      <c r="BA503" s="54"/>
      <c r="BB503" s="54"/>
      <c r="BC503" s="54"/>
      <c r="BD503" s="54"/>
      <c r="BE503" s="54"/>
      <c r="BF503" s="54"/>
      <c r="BG503" s="54"/>
      <c r="BH503" s="54"/>
      <c r="BI503" s="54"/>
      <c r="BJ503" s="54"/>
      <c r="BK503" s="54"/>
      <c r="BL503" s="54"/>
      <c r="BM503" s="54"/>
      <c r="BN503" s="54"/>
      <c r="BO503" s="54"/>
      <c r="BP503" s="54"/>
      <c r="BQ503" s="54"/>
      <c r="BR503" s="54"/>
      <c r="BS503" s="54"/>
      <c r="BT503" s="54"/>
      <c r="BU503" s="54"/>
      <c r="BV503" s="54"/>
      <c r="BW503" s="54"/>
      <c r="BX503" s="54"/>
      <c r="BY503" s="54"/>
      <c r="BZ503" s="54"/>
      <c r="CA503" s="54"/>
      <c r="CB503" s="54"/>
      <c r="CC503" s="54"/>
      <c r="CD503" s="54"/>
      <c r="CE503" s="54"/>
      <c r="CF503" s="54"/>
      <c r="CG503" s="54"/>
      <c r="CH503" s="54"/>
      <c r="CI503" s="54"/>
      <c r="CJ503" s="54"/>
      <c r="CK503" s="54"/>
      <c r="CL503" s="54"/>
      <c r="CM503" s="54"/>
      <c r="CN503" s="54"/>
      <c r="CO503" s="54"/>
      <c r="CP503" s="54"/>
      <c r="CQ503" s="54"/>
      <c r="CR503" s="54"/>
      <c r="CS503" s="54"/>
      <c r="CT503" s="54"/>
      <c r="CU503" s="54"/>
      <c r="CV503" s="54"/>
      <c r="CW503" s="54"/>
      <c r="CX503" s="54"/>
      <c r="CY503" s="54"/>
      <c r="CZ503" s="54"/>
      <c r="DA503" s="54"/>
      <c r="DB503" s="54"/>
      <c r="DC503" s="54"/>
      <c r="DD503" s="54"/>
      <c r="DE503" s="54"/>
      <c r="DF503" s="54"/>
      <c r="DG503" s="54"/>
      <c r="DH503" s="54"/>
      <c r="DI503" s="54"/>
      <c r="DJ503" s="54"/>
      <c r="DK503" s="54"/>
      <c r="DL503" s="54"/>
      <c r="DM503" s="54"/>
      <c r="DN503" s="54"/>
      <c r="DO503" s="54"/>
      <c r="DP503" s="54"/>
      <c r="DQ503" s="54"/>
      <c r="DR503" s="54"/>
      <c r="DS503" s="54"/>
      <c r="DT503" s="54"/>
      <c r="DU503" s="54"/>
      <c r="DV503" s="54"/>
      <c r="DW503" s="54"/>
      <c r="DX503" s="54"/>
      <c r="DY503" s="54"/>
      <c r="DZ503" s="54"/>
      <c r="EA503" s="54"/>
      <c r="EB503" s="54"/>
      <c r="EC503" s="54"/>
      <c r="ED503" s="54"/>
      <c r="EE503" s="54"/>
      <c r="EF503" s="54"/>
      <c r="EG503" s="54"/>
      <c r="EH503" s="54"/>
      <c r="EI503" s="54"/>
      <c r="EJ503" s="54"/>
      <c r="EK503" s="54"/>
      <c r="EL503" s="54"/>
      <c r="EM503" s="54"/>
      <c r="EN503" s="54"/>
      <c r="EO503" s="54"/>
      <c r="EP503" s="54"/>
      <c r="EQ503" s="54"/>
      <c r="ER503" s="54"/>
      <c r="ES503" s="54"/>
      <c r="ET503" s="54"/>
      <c r="EU503" s="54"/>
      <c r="EV503" s="54"/>
      <c r="EW503" s="54"/>
      <c r="EX503" s="54"/>
      <c r="EY503" s="54"/>
      <c r="EZ503" s="54"/>
      <c r="FA503" s="54"/>
      <c r="FB503" s="54"/>
      <c r="FC503" s="54"/>
      <c r="FD503" s="54"/>
      <c r="FE503" s="54"/>
      <c r="FF503" s="54"/>
      <c r="FG503" s="54"/>
      <c r="FH503" s="54"/>
      <c r="FI503" s="54"/>
      <c r="FJ503" s="54"/>
      <c r="FK503" s="54"/>
      <c r="FL503" s="54"/>
      <c r="FM503" s="54"/>
      <c r="FN503" s="54"/>
      <c r="FO503" s="54"/>
      <c r="FP503" s="54"/>
      <c r="FQ503" s="54"/>
      <c r="FR503" s="54"/>
      <c r="FS503" s="54"/>
      <c r="FT503" s="54"/>
      <c r="FU503" s="54"/>
      <c r="FV503" s="54"/>
      <c r="FW503" s="54"/>
      <c r="FX503" s="54"/>
      <c r="FY503" s="54"/>
      <c r="FZ503" s="54"/>
      <c r="GA503" s="54"/>
      <c r="GB503" s="54"/>
      <c r="GC503" s="54"/>
      <c r="GD503" s="54"/>
      <c r="GE503" s="54"/>
      <c r="GF503" s="54"/>
      <c r="GG503" s="54"/>
      <c r="GH503" s="54"/>
      <c r="GI503" s="54"/>
      <c r="GJ503" s="54"/>
      <c r="GK503" s="54"/>
      <c r="GL503" s="54"/>
      <c r="GM503" s="54"/>
      <c r="GN503" s="54"/>
    </row>
    <row r="504" spans="1:196">
      <c r="A504" s="209"/>
      <c r="B504" s="209"/>
      <c r="C504" s="209"/>
      <c r="D504" s="209"/>
      <c r="E504" s="209"/>
      <c r="F504" s="209"/>
      <c r="G504" s="209"/>
      <c r="H504" s="61"/>
      <c r="I504" s="69"/>
      <c r="J504" s="69"/>
      <c r="K504" s="214"/>
      <c r="L504" s="214"/>
      <c r="M504" s="214"/>
      <c r="N504" s="54"/>
      <c r="O504" s="54"/>
      <c r="P504" s="54"/>
      <c r="Q504" s="54"/>
      <c r="R504" s="54"/>
      <c r="S504" s="54"/>
      <c r="T504" s="54"/>
      <c r="U504" s="54"/>
      <c r="V504" s="54"/>
      <c r="W504" s="54"/>
      <c r="X504" s="54"/>
      <c r="Y504" s="54"/>
      <c r="Z504" s="54"/>
      <c r="AA504" s="54"/>
      <c r="AB504" s="54"/>
      <c r="AC504" s="54"/>
      <c r="AD504" s="54"/>
      <c r="AE504" s="54"/>
      <c r="AF504" s="54"/>
      <c r="AG504" s="54"/>
      <c r="AH504" s="54"/>
      <c r="AI504" s="54"/>
      <c r="AJ504" s="54"/>
      <c r="AK504" s="54"/>
      <c r="AL504" s="54"/>
      <c r="AM504" s="54"/>
      <c r="AN504" s="54"/>
      <c r="AO504" s="54"/>
      <c r="AP504" s="54"/>
      <c r="AQ504" s="54"/>
      <c r="AR504" s="54"/>
      <c r="AS504" s="54"/>
      <c r="AT504" s="54"/>
      <c r="AU504" s="54"/>
      <c r="AV504" s="54"/>
      <c r="AW504" s="54"/>
      <c r="AX504" s="54"/>
      <c r="AY504" s="54"/>
      <c r="AZ504" s="54"/>
      <c r="BA504" s="54"/>
      <c r="BB504" s="54"/>
      <c r="BC504" s="54"/>
      <c r="BD504" s="54"/>
      <c r="BE504" s="54"/>
      <c r="BF504" s="54"/>
      <c r="BG504" s="54"/>
      <c r="BH504" s="54"/>
      <c r="BI504" s="54"/>
      <c r="BJ504" s="54"/>
      <c r="BK504" s="54"/>
      <c r="BL504" s="54"/>
      <c r="BM504" s="54"/>
      <c r="BN504" s="54"/>
      <c r="BO504" s="54"/>
      <c r="BP504" s="54"/>
      <c r="BQ504" s="54"/>
      <c r="BR504" s="54"/>
      <c r="BS504" s="54"/>
      <c r="BT504" s="54"/>
      <c r="BU504" s="54"/>
      <c r="BV504" s="54"/>
      <c r="BW504" s="54"/>
      <c r="BX504" s="54"/>
      <c r="BY504" s="54"/>
      <c r="BZ504" s="54"/>
      <c r="CA504" s="54"/>
      <c r="CB504" s="54"/>
      <c r="CC504" s="54"/>
      <c r="CD504" s="54"/>
      <c r="CE504" s="54"/>
      <c r="CF504" s="54"/>
      <c r="CG504" s="54"/>
      <c r="CH504" s="54"/>
      <c r="CI504" s="54"/>
      <c r="CJ504" s="54"/>
      <c r="CK504" s="54"/>
      <c r="CL504" s="54"/>
      <c r="CM504" s="54"/>
      <c r="CN504" s="54"/>
      <c r="CO504" s="54"/>
      <c r="CP504" s="54"/>
      <c r="CQ504" s="54"/>
      <c r="CR504" s="54"/>
      <c r="CS504" s="54"/>
      <c r="CT504" s="54"/>
      <c r="CU504" s="54"/>
      <c r="CV504" s="54"/>
      <c r="CW504" s="54"/>
      <c r="CX504" s="54"/>
      <c r="CY504" s="54"/>
      <c r="CZ504" s="54"/>
      <c r="DA504" s="54"/>
      <c r="DB504" s="54"/>
      <c r="DC504" s="54"/>
      <c r="DD504" s="54"/>
      <c r="DE504" s="54"/>
      <c r="DF504" s="54"/>
      <c r="DG504" s="54"/>
      <c r="DH504" s="54"/>
      <c r="DI504" s="54"/>
      <c r="DJ504" s="54"/>
      <c r="DK504" s="54"/>
      <c r="DL504" s="54"/>
      <c r="DM504" s="54"/>
      <c r="DN504" s="54"/>
      <c r="DO504" s="54"/>
      <c r="DP504" s="54"/>
      <c r="DQ504" s="54"/>
      <c r="DR504" s="54"/>
      <c r="DS504" s="54"/>
      <c r="DT504" s="54"/>
      <c r="DU504" s="54"/>
      <c r="DV504" s="54"/>
      <c r="DW504" s="54"/>
      <c r="DX504" s="54"/>
      <c r="DY504" s="54"/>
      <c r="DZ504" s="54"/>
      <c r="EA504" s="54"/>
      <c r="EB504" s="54"/>
      <c r="EC504" s="54"/>
      <c r="ED504" s="54"/>
      <c r="EE504" s="54"/>
      <c r="EF504" s="54"/>
      <c r="EG504" s="54"/>
      <c r="EH504" s="54"/>
      <c r="EI504" s="54"/>
      <c r="EJ504" s="54"/>
      <c r="EK504" s="54"/>
      <c r="EL504" s="54"/>
      <c r="EM504" s="54"/>
      <c r="EN504" s="54"/>
      <c r="EO504" s="54"/>
      <c r="EP504" s="54"/>
      <c r="EQ504" s="54"/>
      <c r="ER504" s="54"/>
      <c r="ES504" s="54"/>
      <c r="ET504" s="54"/>
      <c r="EU504" s="54"/>
      <c r="EV504" s="54"/>
      <c r="EW504" s="54"/>
      <c r="EX504" s="54"/>
      <c r="EY504" s="54"/>
      <c r="EZ504" s="54"/>
      <c r="FA504" s="54"/>
      <c r="FB504" s="54"/>
      <c r="FC504" s="54"/>
      <c r="FD504" s="54"/>
      <c r="FE504" s="54"/>
      <c r="FF504" s="54"/>
      <c r="FG504" s="54"/>
      <c r="FH504" s="54"/>
      <c r="FI504" s="54"/>
      <c r="FJ504" s="54"/>
      <c r="FK504" s="54"/>
      <c r="FL504" s="54"/>
      <c r="FM504" s="54"/>
      <c r="FN504" s="54"/>
      <c r="FO504" s="54"/>
      <c r="FP504" s="54"/>
      <c r="FQ504" s="54"/>
      <c r="FR504" s="54"/>
      <c r="FS504" s="54"/>
      <c r="FT504" s="54"/>
      <c r="FU504" s="54"/>
      <c r="FV504" s="54"/>
      <c r="FW504" s="54"/>
      <c r="FX504" s="54"/>
      <c r="FY504" s="54"/>
      <c r="FZ504" s="54"/>
      <c r="GA504" s="54"/>
      <c r="GB504" s="54"/>
      <c r="GC504" s="54"/>
      <c r="GD504" s="54"/>
      <c r="GE504" s="54"/>
      <c r="GF504" s="54"/>
      <c r="GG504" s="54"/>
      <c r="GH504" s="54"/>
      <c r="GI504" s="54"/>
      <c r="GJ504" s="54"/>
      <c r="GK504" s="54"/>
      <c r="GL504" s="54"/>
      <c r="GM504" s="54"/>
      <c r="GN504" s="54"/>
    </row>
    <row r="505" spans="1:196">
      <c r="A505" s="209"/>
      <c r="B505" s="209"/>
      <c r="C505" s="209"/>
      <c r="D505" s="209"/>
      <c r="E505" s="209"/>
      <c r="F505" s="209"/>
      <c r="G505" s="209"/>
      <c r="H505" s="61"/>
      <c r="I505" s="69"/>
      <c r="J505" s="69"/>
      <c r="K505" s="214"/>
      <c r="L505" s="214"/>
      <c r="M505" s="214"/>
      <c r="N505" s="54"/>
      <c r="O505" s="54"/>
      <c r="P505" s="54"/>
      <c r="Q505" s="54"/>
      <c r="R505" s="54"/>
      <c r="S505" s="54"/>
      <c r="T505" s="54"/>
      <c r="U505" s="54"/>
      <c r="V505" s="54"/>
      <c r="W505" s="54"/>
      <c r="X505" s="54"/>
      <c r="Y505" s="54"/>
      <c r="Z505" s="54"/>
      <c r="AA505" s="54"/>
      <c r="AB505" s="54"/>
      <c r="AC505" s="54"/>
      <c r="AD505" s="54"/>
      <c r="AE505" s="54"/>
      <c r="AF505" s="54"/>
      <c r="AG505" s="54"/>
      <c r="AH505" s="54"/>
      <c r="AI505" s="54"/>
      <c r="AJ505" s="54"/>
      <c r="AK505" s="54"/>
      <c r="AL505" s="54"/>
      <c r="AM505" s="54"/>
      <c r="AN505" s="54"/>
      <c r="AO505" s="54"/>
      <c r="AP505" s="54"/>
      <c r="AQ505" s="54"/>
      <c r="AR505" s="54"/>
      <c r="AS505" s="54"/>
      <c r="AT505" s="54"/>
      <c r="AU505" s="54"/>
      <c r="AV505" s="54"/>
      <c r="AW505" s="54"/>
      <c r="AX505" s="54"/>
      <c r="AY505" s="54"/>
      <c r="AZ505" s="54"/>
      <c r="BA505" s="54"/>
      <c r="BB505" s="54"/>
      <c r="BC505" s="54"/>
      <c r="BD505" s="54"/>
      <c r="BE505" s="54"/>
      <c r="BF505" s="54"/>
      <c r="BG505" s="54"/>
      <c r="BH505" s="54"/>
      <c r="BI505" s="54"/>
      <c r="BJ505" s="54"/>
      <c r="BK505" s="54"/>
      <c r="BL505" s="54"/>
      <c r="BM505" s="54"/>
      <c r="BN505" s="54"/>
      <c r="BO505" s="54"/>
      <c r="BP505" s="54"/>
      <c r="BQ505" s="54"/>
      <c r="BR505" s="54"/>
      <c r="BS505" s="54"/>
      <c r="BT505" s="54"/>
      <c r="BU505" s="54"/>
      <c r="BV505" s="54"/>
      <c r="BW505" s="54"/>
      <c r="BX505" s="54"/>
      <c r="BY505" s="54"/>
      <c r="BZ505" s="54"/>
      <c r="CA505" s="54"/>
      <c r="CB505" s="54"/>
      <c r="CC505" s="54"/>
      <c r="CD505" s="54"/>
      <c r="CE505" s="54"/>
      <c r="CF505" s="54"/>
      <c r="CG505" s="54"/>
      <c r="CH505" s="54"/>
      <c r="CI505" s="54"/>
      <c r="CJ505" s="54"/>
      <c r="CK505" s="54"/>
      <c r="CL505" s="54"/>
      <c r="CM505" s="54"/>
      <c r="CN505" s="54"/>
      <c r="CO505" s="54"/>
      <c r="CP505" s="54"/>
      <c r="CQ505" s="54"/>
      <c r="CR505" s="54"/>
      <c r="CS505" s="54"/>
      <c r="CT505" s="54"/>
      <c r="CU505" s="54"/>
      <c r="CV505" s="54"/>
      <c r="CW505" s="54"/>
      <c r="CX505" s="54"/>
      <c r="CY505" s="54"/>
      <c r="CZ505" s="54"/>
      <c r="DA505" s="54"/>
      <c r="DB505" s="54"/>
      <c r="DC505" s="54"/>
      <c r="DD505" s="54"/>
      <c r="DE505" s="54"/>
      <c r="DF505" s="54"/>
      <c r="DG505" s="54"/>
      <c r="DH505" s="54"/>
      <c r="DI505" s="54"/>
      <c r="DJ505" s="54"/>
      <c r="DK505" s="54"/>
      <c r="DL505" s="54"/>
      <c r="DM505" s="54"/>
      <c r="DN505" s="54"/>
      <c r="DO505" s="54"/>
      <c r="DP505" s="54"/>
      <c r="DQ505" s="54"/>
      <c r="DR505" s="54"/>
      <c r="DS505" s="54"/>
      <c r="DT505" s="54"/>
      <c r="DU505" s="54"/>
      <c r="DV505" s="54"/>
      <c r="DW505" s="54"/>
      <c r="DX505" s="54"/>
      <c r="DY505" s="54"/>
      <c r="DZ505" s="54"/>
      <c r="EA505" s="54"/>
      <c r="EB505" s="54"/>
      <c r="EC505" s="54"/>
      <c r="ED505" s="54"/>
      <c r="EE505" s="54"/>
      <c r="EF505" s="54"/>
      <c r="EG505" s="54"/>
      <c r="EH505" s="54"/>
      <c r="EI505" s="54"/>
      <c r="EJ505" s="54"/>
      <c r="EK505" s="54"/>
      <c r="EL505" s="54"/>
      <c r="EM505" s="54"/>
      <c r="EN505" s="54"/>
      <c r="EO505" s="54"/>
      <c r="EP505" s="54"/>
      <c r="EQ505" s="54"/>
      <c r="ER505" s="54"/>
      <c r="ES505" s="54"/>
      <c r="ET505" s="54"/>
      <c r="EU505" s="54"/>
      <c r="EV505" s="54"/>
      <c r="EW505" s="54"/>
      <c r="EX505" s="54"/>
      <c r="EY505" s="54"/>
      <c r="EZ505" s="54"/>
      <c r="FA505" s="54"/>
      <c r="FB505" s="54"/>
      <c r="FC505" s="54"/>
      <c r="FD505" s="54"/>
      <c r="FE505" s="54"/>
      <c r="FF505" s="54"/>
      <c r="FG505" s="54"/>
      <c r="FH505" s="54"/>
      <c r="FI505" s="54"/>
      <c r="FJ505" s="54"/>
      <c r="FK505" s="54"/>
      <c r="FL505" s="54"/>
      <c r="FM505" s="54"/>
      <c r="FN505" s="54"/>
      <c r="FO505" s="54"/>
      <c r="FP505" s="54"/>
      <c r="FQ505" s="54"/>
      <c r="FR505" s="54"/>
      <c r="FS505" s="54"/>
      <c r="FT505" s="54"/>
      <c r="FU505" s="54"/>
      <c r="FV505" s="54"/>
      <c r="FW505" s="54"/>
      <c r="FX505" s="54"/>
      <c r="FY505" s="54"/>
      <c r="FZ505" s="54"/>
      <c r="GA505" s="54"/>
      <c r="GB505" s="54"/>
      <c r="GC505" s="54"/>
      <c r="GD505" s="54"/>
      <c r="GE505" s="54"/>
      <c r="GF505" s="54"/>
      <c r="GG505" s="54"/>
      <c r="GH505" s="54"/>
      <c r="GI505" s="54"/>
      <c r="GJ505" s="54"/>
      <c r="GK505" s="54"/>
      <c r="GL505" s="54"/>
      <c r="GM505" s="54"/>
      <c r="GN505" s="54"/>
    </row>
    <row r="506" spans="1:196">
      <c r="A506" s="209"/>
      <c r="B506" s="209"/>
      <c r="C506" s="209"/>
      <c r="D506" s="209"/>
      <c r="E506" s="209"/>
      <c r="F506" s="209"/>
      <c r="G506" s="209"/>
      <c r="H506" s="61"/>
      <c r="I506" s="69"/>
      <c r="J506" s="69"/>
      <c r="K506" s="214"/>
      <c r="L506" s="214"/>
      <c r="M506" s="214"/>
      <c r="N506" s="54"/>
      <c r="O506" s="54"/>
      <c r="P506" s="54"/>
      <c r="Q506" s="54"/>
      <c r="R506" s="54"/>
      <c r="S506" s="54"/>
      <c r="T506" s="54"/>
      <c r="U506" s="54"/>
      <c r="V506" s="54"/>
      <c r="W506" s="54"/>
      <c r="X506" s="54"/>
      <c r="Y506" s="54"/>
      <c r="Z506" s="54"/>
      <c r="AA506" s="54"/>
      <c r="AB506" s="54"/>
      <c r="AC506" s="54"/>
      <c r="AD506" s="54"/>
      <c r="AE506" s="54"/>
      <c r="AF506" s="54"/>
      <c r="AG506" s="54"/>
      <c r="AH506" s="54"/>
      <c r="AI506" s="54"/>
      <c r="AJ506" s="54"/>
      <c r="AK506" s="54"/>
      <c r="AL506" s="54"/>
      <c r="AM506" s="54"/>
      <c r="AN506" s="54"/>
      <c r="AO506" s="54"/>
      <c r="AP506" s="54"/>
      <c r="AQ506" s="54"/>
      <c r="AR506" s="54"/>
      <c r="AS506" s="54"/>
      <c r="AT506" s="54"/>
      <c r="AU506" s="54"/>
      <c r="AV506" s="54"/>
      <c r="AW506" s="54"/>
      <c r="AX506" s="54"/>
      <c r="AY506" s="54"/>
      <c r="AZ506" s="54"/>
      <c r="BA506" s="54"/>
      <c r="BB506" s="54"/>
      <c r="BC506" s="54"/>
      <c r="BD506" s="54"/>
      <c r="BE506" s="54"/>
      <c r="BF506" s="54"/>
      <c r="BG506" s="54"/>
      <c r="BH506" s="54"/>
      <c r="BI506" s="54"/>
      <c r="BJ506" s="54"/>
      <c r="BK506" s="54"/>
      <c r="BL506" s="54"/>
      <c r="BM506" s="54"/>
      <c r="BN506" s="54"/>
      <c r="BO506" s="54"/>
      <c r="BP506" s="54"/>
      <c r="BQ506" s="54"/>
      <c r="BR506" s="54"/>
      <c r="BS506" s="54"/>
      <c r="BT506" s="54"/>
      <c r="BU506" s="54"/>
      <c r="BV506" s="54"/>
      <c r="BW506" s="54"/>
      <c r="BX506" s="54"/>
      <c r="BY506" s="54"/>
      <c r="BZ506" s="54"/>
      <c r="CA506" s="54"/>
      <c r="CB506" s="54"/>
      <c r="CC506" s="54"/>
      <c r="CD506" s="54"/>
      <c r="CE506" s="54"/>
      <c r="CF506" s="54"/>
      <c r="CG506" s="54"/>
      <c r="CH506" s="54"/>
      <c r="CI506" s="54"/>
      <c r="CJ506" s="54"/>
      <c r="CK506" s="54"/>
      <c r="CL506" s="54"/>
      <c r="CM506" s="54"/>
      <c r="CN506" s="54"/>
      <c r="CO506" s="54"/>
      <c r="CP506" s="54"/>
      <c r="CQ506" s="54"/>
      <c r="CR506" s="54"/>
      <c r="CS506" s="54"/>
      <c r="CT506" s="54"/>
      <c r="CU506" s="54"/>
      <c r="CV506" s="54"/>
      <c r="CW506" s="54"/>
      <c r="CX506" s="54"/>
      <c r="CY506" s="54"/>
      <c r="CZ506" s="54"/>
      <c r="DA506" s="54"/>
      <c r="DB506" s="54"/>
      <c r="DC506" s="54"/>
      <c r="DD506" s="54"/>
      <c r="DE506" s="54"/>
      <c r="DF506" s="54"/>
      <c r="DG506" s="54"/>
      <c r="DH506" s="54"/>
      <c r="DI506" s="54"/>
      <c r="DJ506" s="54"/>
      <c r="DK506" s="54"/>
      <c r="DL506" s="54"/>
      <c r="DM506" s="54"/>
      <c r="DN506" s="54"/>
      <c r="DO506" s="54"/>
      <c r="DP506" s="54"/>
      <c r="DQ506" s="54"/>
      <c r="DR506" s="54"/>
      <c r="DS506" s="54"/>
      <c r="DT506" s="54"/>
      <c r="DU506" s="54"/>
      <c r="DV506" s="54"/>
      <c r="DW506" s="54"/>
      <c r="DX506" s="54"/>
      <c r="DY506" s="54"/>
      <c r="DZ506" s="54"/>
      <c r="EA506" s="54"/>
      <c r="EB506" s="54"/>
      <c r="EC506" s="54"/>
      <c r="ED506" s="54"/>
      <c r="EE506" s="54"/>
      <c r="EF506" s="54"/>
      <c r="EG506" s="54"/>
      <c r="EH506" s="54"/>
      <c r="EI506" s="54"/>
      <c r="EJ506" s="54"/>
      <c r="EK506" s="54"/>
      <c r="EL506" s="54"/>
      <c r="EM506" s="54"/>
      <c r="EN506" s="54"/>
      <c r="EO506" s="54"/>
      <c r="EP506" s="54"/>
      <c r="EQ506" s="54"/>
      <c r="ER506" s="54"/>
      <c r="ES506" s="54"/>
      <c r="ET506" s="54"/>
      <c r="EU506" s="54"/>
      <c r="EV506" s="54"/>
      <c r="EW506" s="54"/>
      <c r="EX506" s="54"/>
      <c r="EY506" s="54"/>
      <c r="EZ506" s="54"/>
      <c r="FA506" s="54"/>
      <c r="FB506" s="54"/>
      <c r="FC506" s="54"/>
      <c r="FD506" s="54"/>
      <c r="FE506" s="54"/>
      <c r="FF506" s="54"/>
      <c r="FG506" s="54"/>
      <c r="FH506" s="54"/>
      <c r="FI506" s="54"/>
      <c r="FJ506" s="54"/>
      <c r="FK506" s="54"/>
      <c r="FL506" s="54"/>
      <c r="FM506" s="54"/>
      <c r="FN506" s="54"/>
      <c r="FO506" s="54"/>
      <c r="FP506" s="54"/>
      <c r="FQ506" s="54"/>
      <c r="FR506" s="54"/>
      <c r="FS506" s="54"/>
      <c r="FT506" s="54"/>
      <c r="FU506" s="54"/>
      <c r="FV506" s="54"/>
      <c r="FW506" s="54"/>
      <c r="FX506" s="54"/>
      <c r="FY506" s="54"/>
      <c r="FZ506" s="54"/>
      <c r="GA506" s="54"/>
      <c r="GB506" s="54"/>
      <c r="GC506" s="54"/>
      <c r="GD506" s="54"/>
      <c r="GE506" s="54"/>
      <c r="GF506" s="54"/>
      <c r="GG506" s="54"/>
      <c r="GH506" s="54"/>
      <c r="GI506" s="54"/>
      <c r="GJ506" s="54"/>
      <c r="GK506" s="54"/>
      <c r="GL506" s="54"/>
      <c r="GM506" s="54"/>
      <c r="GN506" s="54"/>
    </row>
    <row r="507" spans="1:196">
      <c r="A507" s="209"/>
      <c r="B507" s="209"/>
      <c r="C507" s="209"/>
      <c r="D507" s="209"/>
      <c r="E507" s="209"/>
      <c r="F507" s="209"/>
      <c r="G507" s="209"/>
      <c r="H507" s="61"/>
      <c r="I507" s="69"/>
      <c r="J507" s="69"/>
      <c r="K507" s="214"/>
      <c r="L507" s="214"/>
      <c r="M507" s="214"/>
      <c r="N507" s="54"/>
      <c r="O507" s="54"/>
      <c r="P507" s="54"/>
      <c r="Q507" s="54"/>
      <c r="R507" s="54"/>
      <c r="S507" s="54"/>
      <c r="T507" s="54"/>
      <c r="U507" s="54"/>
      <c r="V507" s="54"/>
      <c r="W507" s="54"/>
      <c r="X507" s="54"/>
      <c r="Y507" s="54"/>
      <c r="Z507" s="54"/>
      <c r="AA507" s="54"/>
      <c r="AB507" s="54"/>
      <c r="AC507" s="54"/>
      <c r="AD507" s="54"/>
      <c r="AE507" s="54"/>
      <c r="AF507" s="54"/>
      <c r="AG507" s="54"/>
      <c r="AH507" s="54"/>
      <c r="AI507" s="54"/>
      <c r="AJ507" s="54"/>
      <c r="AK507" s="54"/>
      <c r="AL507" s="54"/>
      <c r="AM507" s="54"/>
      <c r="AN507" s="54"/>
      <c r="AO507" s="54"/>
      <c r="AP507" s="54"/>
      <c r="AQ507" s="54"/>
      <c r="AR507" s="54"/>
      <c r="AS507" s="54"/>
      <c r="AT507" s="54"/>
      <c r="AU507" s="54"/>
      <c r="AV507" s="54"/>
      <c r="AW507" s="54"/>
      <c r="AX507" s="54"/>
      <c r="AY507" s="54"/>
      <c r="AZ507" s="54"/>
      <c r="BA507" s="54"/>
      <c r="BB507" s="54"/>
      <c r="BC507" s="54"/>
      <c r="BD507" s="54"/>
      <c r="BE507" s="54"/>
      <c r="BF507" s="54"/>
      <c r="BG507" s="54"/>
      <c r="BH507" s="54"/>
      <c r="BI507" s="54"/>
      <c r="BJ507" s="54"/>
      <c r="BK507" s="54"/>
      <c r="BL507" s="54"/>
      <c r="BM507" s="54"/>
      <c r="BN507" s="54"/>
      <c r="BO507" s="54"/>
      <c r="BP507" s="54"/>
      <c r="BQ507" s="54"/>
      <c r="BR507" s="54"/>
      <c r="BS507" s="54"/>
      <c r="BT507" s="54"/>
      <c r="BU507" s="54"/>
      <c r="BV507" s="54"/>
      <c r="BW507" s="54"/>
      <c r="BX507" s="54"/>
      <c r="BY507" s="54"/>
      <c r="BZ507" s="54"/>
      <c r="CA507" s="54"/>
      <c r="CB507" s="54"/>
      <c r="CC507" s="54"/>
      <c r="CD507" s="54"/>
      <c r="CE507" s="54"/>
      <c r="CF507" s="54"/>
      <c r="CG507" s="54"/>
      <c r="CH507" s="54"/>
      <c r="CI507" s="54"/>
      <c r="CJ507" s="54"/>
      <c r="CK507" s="54"/>
      <c r="CL507" s="54"/>
      <c r="CM507" s="54"/>
      <c r="CN507" s="54"/>
      <c r="CO507" s="54"/>
      <c r="CP507" s="54"/>
      <c r="CQ507" s="54"/>
      <c r="CR507" s="54"/>
      <c r="CS507" s="54"/>
      <c r="CT507" s="54"/>
      <c r="CU507" s="54"/>
      <c r="CV507" s="54"/>
      <c r="CW507" s="54"/>
      <c r="CX507" s="54"/>
      <c r="CY507" s="54"/>
      <c r="CZ507" s="54"/>
      <c r="DA507" s="54"/>
      <c r="DB507" s="54"/>
      <c r="DC507" s="54"/>
      <c r="DD507" s="54"/>
      <c r="DE507" s="54"/>
      <c r="DF507" s="54"/>
      <c r="DG507" s="54"/>
      <c r="DH507" s="54"/>
      <c r="DI507" s="54"/>
      <c r="DJ507" s="54"/>
      <c r="DK507" s="54"/>
      <c r="DL507" s="54"/>
      <c r="DM507" s="54"/>
      <c r="DN507" s="54"/>
      <c r="DO507" s="54"/>
      <c r="DP507" s="54"/>
      <c r="DQ507" s="54"/>
      <c r="DR507" s="54"/>
      <c r="DS507" s="54"/>
      <c r="DT507" s="54"/>
      <c r="DU507" s="54"/>
      <c r="DV507" s="54"/>
      <c r="DW507" s="54"/>
      <c r="DX507" s="54"/>
      <c r="DY507" s="54"/>
      <c r="DZ507" s="54"/>
      <c r="EA507" s="54"/>
      <c r="EB507" s="54"/>
      <c r="EC507" s="54"/>
      <c r="ED507" s="54"/>
      <c r="EE507" s="54"/>
      <c r="EF507" s="54"/>
      <c r="EG507" s="54"/>
      <c r="EH507" s="54"/>
      <c r="EI507" s="54"/>
      <c r="EJ507" s="54"/>
      <c r="EK507" s="54"/>
      <c r="EL507" s="54"/>
      <c r="EM507" s="54"/>
      <c r="EN507" s="54"/>
      <c r="EO507" s="54"/>
      <c r="EP507" s="54"/>
      <c r="EQ507" s="54"/>
      <c r="ER507" s="54"/>
      <c r="ES507" s="54"/>
      <c r="ET507" s="54"/>
      <c r="EU507" s="54"/>
      <c r="EV507" s="54"/>
      <c r="EW507" s="54"/>
      <c r="EX507" s="54"/>
      <c r="EY507" s="54"/>
      <c r="EZ507" s="54"/>
      <c r="FA507" s="54"/>
      <c r="FB507" s="54"/>
      <c r="FC507" s="54"/>
      <c r="FD507" s="54"/>
      <c r="FE507" s="54"/>
      <c r="FF507" s="54"/>
      <c r="FG507" s="54"/>
      <c r="FH507" s="54"/>
      <c r="FI507" s="54"/>
      <c r="FJ507" s="54"/>
      <c r="FK507" s="54"/>
      <c r="FL507" s="54"/>
      <c r="FM507" s="54"/>
      <c r="FN507" s="54"/>
      <c r="FO507" s="54"/>
      <c r="FP507" s="54"/>
      <c r="FQ507" s="54"/>
      <c r="FR507" s="54"/>
      <c r="FS507" s="54"/>
      <c r="FT507" s="54"/>
      <c r="FU507" s="54"/>
      <c r="FV507" s="54"/>
      <c r="FW507" s="54"/>
      <c r="FX507" s="54"/>
      <c r="FY507" s="54"/>
      <c r="FZ507" s="54"/>
      <c r="GA507" s="54"/>
      <c r="GB507" s="54"/>
      <c r="GC507" s="54"/>
      <c r="GD507" s="54"/>
      <c r="GE507" s="54"/>
      <c r="GF507" s="54"/>
      <c r="GG507" s="54"/>
      <c r="GH507" s="54"/>
      <c r="GI507" s="54"/>
      <c r="GJ507" s="54"/>
      <c r="GK507" s="54"/>
      <c r="GL507" s="54"/>
      <c r="GM507" s="54"/>
      <c r="GN507" s="54"/>
    </row>
    <row r="508" spans="1:196">
      <c r="A508" s="209"/>
      <c r="B508" s="209"/>
      <c r="C508" s="209"/>
      <c r="D508" s="209"/>
      <c r="E508" s="209"/>
      <c r="F508" s="209"/>
      <c r="G508" s="209"/>
      <c r="H508" s="61"/>
      <c r="I508" s="69"/>
      <c r="J508" s="69"/>
      <c r="K508" s="214"/>
      <c r="L508" s="214"/>
      <c r="M508" s="214"/>
      <c r="N508" s="54"/>
      <c r="O508" s="54"/>
      <c r="P508" s="54"/>
      <c r="Q508" s="54"/>
      <c r="R508" s="54"/>
      <c r="S508" s="54"/>
      <c r="T508" s="54"/>
      <c r="U508" s="54"/>
      <c r="V508" s="54"/>
      <c r="W508" s="54"/>
      <c r="X508" s="54"/>
      <c r="Y508" s="54"/>
      <c r="Z508" s="54"/>
      <c r="AA508" s="54"/>
      <c r="AB508" s="54"/>
      <c r="AC508" s="54"/>
      <c r="AD508" s="54"/>
      <c r="AE508" s="54"/>
      <c r="AF508" s="54"/>
      <c r="AG508" s="54"/>
      <c r="AH508" s="54"/>
      <c r="AI508" s="54"/>
      <c r="AJ508" s="54"/>
      <c r="AK508" s="54"/>
      <c r="AL508" s="54"/>
      <c r="AM508" s="54"/>
      <c r="AN508" s="54"/>
      <c r="AO508" s="54"/>
      <c r="AP508" s="54"/>
      <c r="AQ508" s="54"/>
      <c r="AR508" s="54"/>
      <c r="AS508" s="54"/>
      <c r="AT508" s="54"/>
      <c r="AU508" s="54"/>
      <c r="AV508" s="54"/>
      <c r="AW508" s="54"/>
      <c r="AX508" s="54"/>
      <c r="AY508" s="54"/>
      <c r="AZ508" s="54"/>
      <c r="BA508" s="54"/>
      <c r="BB508" s="54"/>
      <c r="BC508" s="54"/>
      <c r="BD508" s="54"/>
      <c r="BE508" s="54"/>
      <c r="BF508" s="54"/>
      <c r="BG508" s="54"/>
      <c r="BH508" s="54"/>
      <c r="BI508" s="54"/>
      <c r="BJ508" s="54"/>
      <c r="BK508" s="54"/>
      <c r="BL508" s="54"/>
      <c r="BM508" s="54"/>
      <c r="BN508" s="54"/>
      <c r="BO508" s="54"/>
      <c r="BP508" s="54"/>
      <c r="BQ508" s="54"/>
      <c r="BR508" s="54"/>
      <c r="BS508" s="54"/>
      <c r="BT508" s="54"/>
      <c r="BU508" s="54"/>
      <c r="BV508" s="54"/>
      <c r="BW508" s="54"/>
      <c r="BX508" s="54"/>
      <c r="BY508" s="54"/>
      <c r="BZ508" s="54"/>
      <c r="CA508" s="54"/>
      <c r="CB508" s="54"/>
      <c r="CC508" s="54"/>
      <c r="CD508" s="54"/>
      <c r="CE508" s="54"/>
      <c r="CF508" s="54"/>
      <c r="CG508" s="54"/>
      <c r="CH508" s="54"/>
      <c r="CI508" s="54"/>
      <c r="CJ508" s="54"/>
      <c r="CK508" s="54"/>
      <c r="CL508" s="54"/>
      <c r="CM508" s="54"/>
      <c r="CN508" s="54"/>
      <c r="CO508" s="54"/>
      <c r="CP508" s="54"/>
      <c r="CQ508" s="54"/>
      <c r="CR508" s="54"/>
      <c r="CS508" s="54"/>
      <c r="CT508" s="54"/>
      <c r="CU508" s="54"/>
      <c r="CV508" s="54"/>
      <c r="CW508" s="54"/>
      <c r="CX508" s="54"/>
      <c r="CY508" s="54"/>
      <c r="CZ508" s="54"/>
      <c r="DA508" s="54"/>
      <c r="DB508" s="54"/>
      <c r="DC508" s="54"/>
      <c r="DD508" s="54"/>
      <c r="DE508" s="54"/>
      <c r="DF508" s="54"/>
      <c r="DG508" s="54"/>
      <c r="DH508" s="54"/>
      <c r="DI508" s="54"/>
      <c r="DJ508" s="54"/>
      <c r="DK508" s="54"/>
      <c r="DL508" s="54"/>
      <c r="DM508" s="54"/>
      <c r="DN508" s="54"/>
      <c r="DO508" s="54"/>
      <c r="DP508" s="54"/>
      <c r="DQ508" s="54"/>
      <c r="DR508" s="54"/>
      <c r="DS508" s="54"/>
      <c r="DT508" s="54"/>
      <c r="DU508" s="54"/>
      <c r="DV508" s="54"/>
      <c r="DW508" s="54"/>
      <c r="DX508" s="54"/>
      <c r="DY508" s="54"/>
      <c r="DZ508" s="54"/>
      <c r="EA508" s="54"/>
      <c r="EB508" s="54"/>
      <c r="EC508" s="54"/>
      <c r="ED508" s="54"/>
      <c r="EE508" s="54"/>
      <c r="EF508" s="54"/>
      <c r="EG508" s="54"/>
      <c r="EH508" s="54"/>
      <c r="EI508" s="54"/>
      <c r="EJ508" s="54"/>
      <c r="EK508" s="54"/>
      <c r="EL508" s="54"/>
      <c r="EM508" s="54"/>
      <c r="EN508" s="54"/>
      <c r="EO508" s="54"/>
      <c r="EP508" s="54"/>
      <c r="EQ508" s="54"/>
      <c r="ER508" s="54"/>
      <c r="ES508" s="54"/>
      <c r="ET508" s="54"/>
      <c r="EU508" s="54"/>
      <c r="EV508" s="54"/>
      <c r="EW508" s="54"/>
      <c r="EX508" s="54"/>
      <c r="EY508" s="54"/>
      <c r="EZ508" s="54"/>
      <c r="FA508" s="54"/>
      <c r="FB508" s="54"/>
      <c r="FC508" s="54"/>
      <c r="FD508" s="54"/>
      <c r="FE508" s="54"/>
      <c r="FF508" s="54"/>
      <c r="FG508" s="54"/>
      <c r="FH508" s="54"/>
      <c r="FI508" s="54"/>
      <c r="FJ508" s="54"/>
      <c r="FK508" s="54"/>
      <c r="FL508" s="54"/>
      <c r="FM508" s="54"/>
      <c r="FN508" s="54"/>
      <c r="FO508" s="54"/>
      <c r="FP508" s="54"/>
      <c r="FQ508" s="54"/>
      <c r="FR508" s="54"/>
      <c r="FS508" s="54"/>
      <c r="FT508" s="54"/>
      <c r="FU508" s="54"/>
      <c r="FV508" s="54"/>
      <c r="FW508" s="54"/>
      <c r="FX508" s="54"/>
      <c r="FY508" s="54"/>
      <c r="FZ508" s="54"/>
      <c r="GA508" s="54"/>
      <c r="GB508" s="54"/>
      <c r="GC508" s="54"/>
      <c r="GD508" s="54"/>
      <c r="GE508" s="54"/>
      <c r="GF508" s="54"/>
      <c r="GG508" s="54"/>
      <c r="GH508" s="54"/>
      <c r="GI508" s="54"/>
      <c r="GJ508" s="54"/>
      <c r="GK508" s="54"/>
      <c r="GL508" s="54"/>
      <c r="GM508" s="54"/>
      <c r="GN508" s="54"/>
    </row>
    <row r="509" spans="1:196">
      <c r="A509" s="209"/>
      <c r="B509" s="209"/>
      <c r="C509" s="209"/>
      <c r="D509" s="209"/>
      <c r="E509" s="209"/>
      <c r="F509" s="209"/>
      <c r="G509" s="209"/>
      <c r="H509" s="61"/>
      <c r="I509" s="69"/>
      <c r="J509" s="69"/>
      <c r="K509" s="214"/>
      <c r="L509" s="214"/>
      <c r="M509" s="214"/>
      <c r="N509" s="54"/>
      <c r="O509" s="54"/>
      <c r="P509" s="54"/>
      <c r="Q509" s="54"/>
      <c r="R509" s="54"/>
      <c r="S509" s="54"/>
      <c r="T509" s="54"/>
      <c r="U509" s="54"/>
      <c r="V509" s="54"/>
      <c r="W509" s="54"/>
      <c r="X509" s="54"/>
      <c r="Y509" s="54"/>
      <c r="Z509" s="54"/>
      <c r="AA509" s="54"/>
      <c r="AB509" s="54"/>
      <c r="AC509" s="54"/>
      <c r="AD509" s="54"/>
      <c r="AE509" s="54"/>
      <c r="AF509" s="54"/>
      <c r="AG509" s="54"/>
      <c r="AH509" s="54"/>
      <c r="AI509" s="54"/>
      <c r="AJ509" s="54"/>
      <c r="AK509" s="54"/>
      <c r="AL509" s="54"/>
      <c r="AM509" s="54"/>
      <c r="AN509" s="54"/>
      <c r="AO509" s="54"/>
      <c r="AP509" s="54"/>
      <c r="AQ509" s="54"/>
      <c r="AR509" s="54"/>
      <c r="AS509" s="54"/>
      <c r="AT509" s="54"/>
      <c r="AU509" s="54"/>
      <c r="AV509" s="54"/>
      <c r="AW509" s="54"/>
      <c r="AX509" s="54"/>
      <c r="AY509" s="54"/>
      <c r="AZ509" s="54"/>
      <c r="BA509" s="54"/>
      <c r="BB509" s="54"/>
      <c r="BC509" s="54"/>
      <c r="BD509" s="54"/>
      <c r="BE509" s="54"/>
      <c r="BF509" s="54"/>
      <c r="BG509" s="54"/>
      <c r="BH509" s="54"/>
      <c r="BI509" s="54"/>
      <c r="BJ509" s="54"/>
      <c r="BK509" s="54"/>
      <c r="BL509" s="54"/>
      <c r="BM509" s="54"/>
      <c r="BN509" s="54"/>
      <c r="BO509" s="54"/>
      <c r="BP509" s="54"/>
      <c r="BQ509" s="54"/>
      <c r="BR509" s="54"/>
      <c r="BS509" s="54"/>
      <c r="BT509" s="54"/>
      <c r="BU509" s="54"/>
      <c r="BV509" s="54"/>
      <c r="BW509" s="54"/>
      <c r="BX509" s="54"/>
      <c r="BY509" s="54"/>
      <c r="BZ509" s="54"/>
      <c r="CA509" s="54"/>
      <c r="CB509" s="54"/>
      <c r="CC509" s="54"/>
      <c r="CD509" s="54"/>
      <c r="CE509" s="54"/>
      <c r="CF509" s="54"/>
      <c r="CG509" s="54"/>
      <c r="CH509" s="54"/>
      <c r="CI509" s="54"/>
      <c r="CJ509" s="54"/>
      <c r="CK509" s="54"/>
      <c r="CL509" s="54"/>
      <c r="CM509" s="54"/>
      <c r="CN509" s="54"/>
      <c r="CO509" s="54"/>
      <c r="CP509" s="54"/>
      <c r="CQ509" s="54"/>
      <c r="CR509" s="54"/>
      <c r="CS509" s="54"/>
      <c r="CT509" s="54"/>
      <c r="CU509" s="54"/>
      <c r="CV509" s="54"/>
      <c r="CW509" s="54"/>
      <c r="CX509" s="54"/>
      <c r="CY509" s="54"/>
      <c r="CZ509" s="54"/>
      <c r="DA509" s="54"/>
      <c r="DB509" s="54"/>
      <c r="DC509" s="54"/>
      <c r="DD509" s="54"/>
      <c r="DE509" s="54"/>
      <c r="DF509" s="54"/>
      <c r="DG509" s="54"/>
      <c r="DH509" s="54"/>
      <c r="DI509" s="54"/>
      <c r="DJ509" s="54"/>
      <c r="DK509" s="54"/>
      <c r="DL509" s="54"/>
      <c r="DM509" s="54"/>
      <c r="DN509" s="54"/>
      <c r="DO509" s="54"/>
      <c r="DP509" s="54"/>
      <c r="DQ509" s="54"/>
      <c r="DR509" s="54"/>
      <c r="DS509" s="54"/>
      <c r="DT509" s="54"/>
      <c r="DU509" s="54"/>
      <c r="DV509" s="54"/>
      <c r="DW509" s="54"/>
      <c r="DX509" s="54"/>
      <c r="DY509" s="54"/>
      <c r="DZ509" s="54"/>
      <c r="EA509" s="54"/>
      <c r="EB509" s="54"/>
      <c r="EC509" s="54"/>
      <c r="ED509" s="54"/>
      <c r="EE509" s="54"/>
      <c r="EF509" s="54"/>
      <c r="EG509" s="54"/>
      <c r="EH509" s="54"/>
      <c r="EI509" s="54"/>
      <c r="EJ509" s="54"/>
      <c r="EK509" s="54"/>
      <c r="EL509" s="54"/>
      <c r="EM509" s="54"/>
      <c r="EN509" s="54"/>
      <c r="EO509" s="54"/>
      <c r="EP509" s="54"/>
      <c r="EQ509" s="54"/>
      <c r="ER509" s="54"/>
      <c r="ES509" s="54"/>
      <c r="ET509" s="54"/>
      <c r="EU509" s="54"/>
      <c r="EV509" s="54"/>
      <c r="EW509" s="54"/>
      <c r="EX509" s="54"/>
      <c r="EY509" s="54"/>
      <c r="EZ509" s="54"/>
      <c r="FA509" s="54"/>
      <c r="FB509" s="54"/>
      <c r="FC509" s="54"/>
      <c r="FD509" s="54"/>
      <c r="FE509" s="54"/>
      <c r="FF509" s="54"/>
      <c r="FG509" s="54"/>
      <c r="FH509" s="54"/>
      <c r="FI509" s="54"/>
      <c r="FJ509" s="54"/>
      <c r="FK509" s="54"/>
      <c r="FL509" s="54"/>
      <c r="FM509" s="54"/>
      <c r="FN509" s="54"/>
      <c r="FO509" s="54"/>
      <c r="FP509" s="54"/>
      <c r="FQ509" s="54"/>
      <c r="FR509" s="54"/>
      <c r="FS509" s="54"/>
      <c r="FT509" s="54"/>
      <c r="FU509" s="54"/>
      <c r="FV509" s="54"/>
      <c r="FW509" s="54"/>
      <c r="FX509" s="54"/>
      <c r="FY509" s="54"/>
      <c r="FZ509" s="54"/>
      <c r="GA509" s="54"/>
      <c r="GB509" s="54"/>
      <c r="GC509" s="54"/>
      <c r="GD509" s="54"/>
      <c r="GE509" s="54"/>
      <c r="GF509" s="54"/>
      <c r="GG509" s="54"/>
      <c r="GH509" s="54"/>
      <c r="GI509" s="54"/>
      <c r="GJ509" s="54"/>
      <c r="GK509" s="54"/>
      <c r="GL509" s="54"/>
      <c r="GM509" s="54"/>
      <c r="GN509" s="54"/>
    </row>
    <row r="510" spans="1:196">
      <c r="A510" s="209"/>
      <c r="B510" s="209"/>
      <c r="C510" s="209"/>
      <c r="D510" s="209"/>
      <c r="E510" s="209"/>
      <c r="F510" s="209"/>
      <c r="G510" s="209"/>
      <c r="H510" s="61"/>
      <c r="I510" s="69"/>
      <c r="J510" s="69"/>
      <c r="K510" s="214"/>
      <c r="L510" s="214"/>
      <c r="M510" s="214"/>
      <c r="N510" s="54"/>
      <c r="O510" s="54"/>
      <c r="P510" s="54"/>
      <c r="Q510" s="54"/>
      <c r="R510" s="54"/>
      <c r="S510" s="54"/>
      <c r="T510" s="54"/>
      <c r="U510" s="54"/>
      <c r="V510" s="54"/>
      <c r="W510" s="54"/>
      <c r="X510" s="54"/>
      <c r="Y510" s="54"/>
      <c r="Z510" s="54"/>
      <c r="AA510" s="54"/>
      <c r="AB510" s="54"/>
      <c r="AC510" s="54"/>
      <c r="AD510" s="54"/>
      <c r="AE510" s="54"/>
      <c r="AF510" s="54"/>
      <c r="AG510" s="54"/>
      <c r="AH510" s="54"/>
      <c r="AI510" s="54"/>
      <c r="AJ510" s="54"/>
      <c r="AK510" s="54"/>
      <c r="AL510" s="54"/>
      <c r="AM510" s="54"/>
      <c r="AN510" s="54"/>
      <c r="AO510" s="54"/>
      <c r="AP510" s="54"/>
      <c r="AQ510" s="54"/>
      <c r="AR510" s="54"/>
      <c r="AS510" s="54"/>
      <c r="AT510" s="54"/>
      <c r="AU510" s="54"/>
      <c r="AV510" s="54"/>
      <c r="AW510" s="54"/>
      <c r="AX510" s="54"/>
      <c r="AY510" s="54"/>
      <c r="AZ510" s="54"/>
      <c r="BA510" s="54"/>
      <c r="BB510" s="54"/>
      <c r="BC510" s="54"/>
      <c r="BD510" s="54"/>
      <c r="BE510" s="54"/>
      <c r="BF510" s="54"/>
      <c r="BG510" s="54"/>
      <c r="BH510" s="54"/>
      <c r="BI510" s="54"/>
      <c r="BJ510" s="54"/>
      <c r="BK510" s="54"/>
      <c r="BL510" s="54"/>
      <c r="BM510" s="54"/>
      <c r="BN510" s="54"/>
      <c r="BO510" s="54"/>
      <c r="BP510" s="54"/>
      <c r="BQ510" s="54"/>
      <c r="BR510" s="54"/>
      <c r="BS510" s="54"/>
      <c r="BT510" s="54"/>
      <c r="BU510" s="54"/>
      <c r="BV510" s="54"/>
      <c r="BW510" s="54"/>
      <c r="BX510" s="54"/>
      <c r="BY510" s="54"/>
      <c r="BZ510" s="54"/>
      <c r="CA510" s="54"/>
      <c r="CB510" s="54"/>
      <c r="CC510" s="54"/>
      <c r="CD510" s="54"/>
      <c r="CE510" s="54"/>
      <c r="CF510" s="54"/>
      <c r="CG510" s="54"/>
      <c r="CH510" s="54"/>
      <c r="CI510" s="54"/>
      <c r="CJ510" s="54"/>
      <c r="CK510" s="54"/>
      <c r="CL510" s="54"/>
      <c r="CM510" s="54"/>
      <c r="CN510" s="54"/>
      <c r="CO510" s="54"/>
      <c r="CP510" s="54"/>
      <c r="CQ510" s="54"/>
      <c r="CR510" s="54"/>
      <c r="CS510" s="54"/>
      <c r="CT510" s="54"/>
      <c r="CU510" s="54"/>
      <c r="CV510" s="54"/>
      <c r="CW510" s="54"/>
      <c r="CX510" s="54"/>
      <c r="CY510" s="54"/>
      <c r="CZ510" s="54"/>
      <c r="DA510" s="54"/>
      <c r="DB510" s="54"/>
      <c r="DC510" s="54"/>
      <c r="DD510" s="54"/>
      <c r="DE510" s="54"/>
      <c r="DF510" s="54"/>
      <c r="DG510" s="54"/>
      <c r="DH510" s="54"/>
      <c r="DI510" s="54"/>
      <c r="DJ510" s="54"/>
      <c r="DK510" s="54"/>
      <c r="DL510" s="54"/>
      <c r="DM510" s="54"/>
      <c r="DN510" s="54"/>
      <c r="DO510" s="54"/>
      <c r="DP510" s="54"/>
      <c r="DQ510" s="54"/>
      <c r="DR510" s="54"/>
      <c r="DS510" s="54"/>
      <c r="DT510" s="54"/>
      <c r="DU510" s="54"/>
      <c r="DV510" s="54"/>
      <c r="DW510" s="54"/>
      <c r="DX510" s="54"/>
      <c r="DY510" s="54"/>
      <c r="DZ510" s="54"/>
      <c r="EA510" s="54"/>
      <c r="EB510" s="54"/>
      <c r="EC510" s="54"/>
      <c r="ED510" s="54"/>
      <c r="EE510" s="54"/>
      <c r="EF510" s="54"/>
      <c r="EG510" s="54"/>
      <c r="EH510" s="54"/>
      <c r="EI510" s="54"/>
      <c r="EJ510" s="54"/>
      <c r="EK510" s="54"/>
      <c r="EL510" s="54"/>
      <c r="EM510" s="54"/>
      <c r="EN510" s="54"/>
      <c r="EO510" s="54"/>
      <c r="EP510" s="54"/>
      <c r="EQ510" s="54"/>
      <c r="ER510" s="54"/>
      <c r="ES510" s="54"/>
      <c r="ET510" s="54"/>
      <c r="EU510" s="54"/>
      <c r="EV510" s="54"/>
      <c r="EW510" s="54"/>
      <c r="EX510" s="54"/>
      <c r="EY510" s="54"/>
      <c r="EZ510" s="54"/>
      <c r="FA510" s="54"/>
      <c r="FB510" s="54"/>
      <c r="FC510" s="54"/>
      <c r="FD510" s="54"/>
      <c r="FE510" s="54"/>
      <c r="FF510" s="54"/>
      <c r="FG510" s="54"/>
      <c r="FH510" s="54"/>
      <c r="FI510" s="54"/>
      <c r="FJ510" s="54"/>
      <c r="FK510" s="54"/>
      <c r="FL510" s="54"/>
      <c r="FM510" s="54"/>
      <c r="FN510" s="54"/>
      <c r="FO510" s="54"/>
      <c r="FP510" s="54"/>
      <c r="FQ510" s="54"/>
      <c r="FR510" s="54"/>
      <c r="FS510" s="54"/>
      <c r="FT510" s="54"/>
      <c r="FU510" s="54"/>
      <c r="FV510" s="54"/>
      <c r="FW510" s="54"/>
      <c r="FX510" s="54"/>
      <c r="FY510" s="54"/>
      <c r="FZ510" s="54"/>
      <c r="GA510" s="54"/>
      <c r="GB510" s="54"/>
      <c r="GC510" s="54"/>
      <c r="GD510" s="54"/>
      <c r="GE510" s="54"/>
      <c r="GF510" s="54"/>
      <c r="GG510" s="54"/>
      <c r="GH510" s="54"/>
      <c r="GI510" s="54"/>
      <c r="GJ510" s="54"/>
      <c r="GK510" s="54"/>
      <c r="GL510" s="54"/>
      <c r="GM510" s="54"/>
      <c r="GN510" s="54"/>
    </row>
    <row r="511" spans="1:196">
      <c r="A511" s="209"/>
      <c r="B511" s="209"/>
      <c r="C511" s="209"/>
      <c r="D511" s="209"/>
      <c r="E511" s="209"/>
      <c r="F511" s="209"/>
      <c r="G511" s="209"/>
      <c r="H511" s="61"/>
      <c r="I511" s="69"/>
      <c r="J511" s="69"/>
      <c r="K511" s="214"/>
      <c r="L511" s="214"/>
      <c r="M511" s="214"/>
      <c r="N511" s="54"/>
      <c r="O511" s="54"/>
      <c r="P511" s="54"/>
      <c r="Q511" s="54"/>
      <c r="R511" s="54"/>
      <c r="S511" s="54"/>
      <c r="T511" s="54"/>
      <c r="U511" s="54"/>
      <c r="V511" s="54"/>
      <c r="W511" s="54"/>
      <c r="X511" s="54"/>
      <c r="Y511" s="54"/>
      <c r="Z511" s="54"/>
      <c r="AA511" s="54"/>
      <c r="AB511" s="54"/>
      <c r="AC511" s="54"/>
      <c r="AD511" s="54"/>
      <c r="AE511" s="54"/>
      <c r="AF511" s="54"/>
      <c r="AG511" s="54"/>
      <c r="AH511" s="54"/>
      <c r="AI511" s="54"/>
      <c r="AJ511" s="54"/>
      <c r="AK511" s="54"/>
      <c r="AL511" s="54"/>
      <c r="AM511" s="54"/>
      <c r="AN511" s="54"/>
      <c r="AO511" s="54"/>
      <c r="AP511" s="54"/>
      <c r="AQ511" s="54"/>
      <c r="AR511" s="54"/>
      <c r="AS511" s="54"/>
      <c r="AT511" s="54"/>
      <c r="AU511" s="54"/>
      <c r="AV511" s="54"/>
      <c r="AW511" s="54"/>
      <c r="AX511" s="54"/>
      <c r="AY511" s="54"/>
      <c r="AZ511" s="54"/>
      <c r="BA511" s="54"/>
      <c r="BB511" s="54"/>
      <c r="BC511" s="54"/>
      <c r="BD511" s="54"/>
      <c r="BE511" s="54"/>
      <c r="BF511" s="54"/>
      <c r="BG511" s="54"/>
      <c r="BH511" s="54"/>
      <c r="BI511" s="54"/>
      <c r="BJ511" s="54"/>
      <c r="BK511" s="54"/>
      <c r="BL511" s="54"/>
      <c r="BM511" s="54"/>
      <c r="BN511" s="54"/>
      <c r="BO511" s="54"/>
      <c r="BP511" s="54"/>
      <c r="BQ511" s="54"/>
      <c r="BR511" s="54"/>
      <c r="BS511" s="54"/>
      <c r="BT511" s="54"/>
      <c r="BU511" s="54"/>
      <c r="BV511" s="54"/>
      <c r="BW511" s="54"/>
      <c r="BX511" s="54"/>
      <c r="BY511" s="54"/>
      <c r="BZ511" s="54"/>
      <c r="CA511" s="54"/>
      <c r="CB511" s="54"/>
      <c r="CC511" s="54"/>
      <c r="CD511" s="54"/>
      <c r="CE511" s="54"/>
      <c r="CF511" s="54"/>
      <c r="CG511" s="54"/>
      <c r="CH511" s="54"/>
      <c r="CI511" s="54"/>
      <c r="CJ511" s="54"/>
      <c r="CK511" s="54"/>
      <c r="CL511" s="54"/>
      <c r="CM511" s="54"/>
      <c r="CN511" s="54"/>
      <c r="CO511" s="54"/>
      <c r="CP511" s="54"/>
      <c r="CQ511" s="54"/>
      <c r="CR511" s="54"/>
      <c r="CS511" s="54"/>
      <c r="CT511" s="54"/>
      <c r="CU511" s="54"/>
      <c r="CV511" s="54"/>
      <c r="CW511" s="54"/>
      <c r="CX511" s="54"/>
      <c r="CY511" s="54"/>
      <c r="CZ511" s="54"/>
      <c r="DA511" s="54"/>
      <c r="DB511" s="54"/>
      <c r="DC511" s="54"/>
      <c r="DD511" s="54"/>
      <c r="DE511" s="54"/>
      <c r="DF511" s="54"/>
      <c r="DG511" s="54"/>
      <c r="DH511" s="54"/>
      <c r="DI511" s="54"/>
      <c r="DJ511" s="54"/>
      <c r="DK511" s="54"/>
      <c r="DL511" s="54"/>
      <c r="DM511" s="54"/>
      <c r="DN511" s="54"/>
      <c r="DO511" s="54"/>
      <c r="DP511" s="54"/>
      <c r="DQ511" s="54"/>
      <c r="DR511" s="54"/>
      <c r="DS511" s="54"/>
      <c r="DT511" s="54"/>
      <c r="DU511" s="54"/>
      <c r="DV511" s="54"/>
      <c r="DW511" s="54"/>
      <c r="DX511" s="54"/>
      <c r="DY511" s="54"/>
      <c r="DZ511" s="54"/>
      <c r="EA511" s="54"/>
      <c r="EB511" s="54"/>
      <c r="EC511" s="54"/>
      <c r="ED511" s="54"/>
      <c r="EE511" s="54"/>
      <c r="EF511" s="54"/>
      <c r="EG511" s="54"/>
      <c r="EH511" s="54"/>
      <c r="EI511" s="54"/>
      <c r="EJ511" s="54"/>
      <c r="EK511" s="54"/>
      <c r="EL511" s="54"/>
      <c r="EM511" s="54"/>
      <c r="EN511" s="54"/>
      <c r="EO511" s="54"/>
      <c r="EP511" s="54"/>
      <c r="EQ511" s="54"/>
      <c r="ER511" s="54"/>
      <c r="ES511" s="54"/>
      <c r="ET511" s="54"/>
      <c r="EU511" s="54"/>
      <c r="EV511" s="54"/>
      <c r="EW511" s="54"/>
      <c r="EX511" s="54"/>
      <c r="EY511" s="54"/>
      <c r="EZ511" s="54"/>
      <c r="FA511" s="54"/>
      <c r="FB511" s="54"/>
      <c r="FC511" s="54"/>
      <c r="FD511" s="54"/>
      <c r="FE511" s="54"/>
      <c r="FF511" s="54"/>
      <c r="FG511" s="54"/>
      <c r="FH511" s="54"/>
      <c r="FI511" s="54"/>
      <c r="FJ511" s="54"/>
      <c r="FK511" s="54"/>
      <c r="FL511" s="54"/>
      <c r="FM511" s="54"/>
      <c r="FN511" s="54"/>
      <c r="FO511" s="54"/>
      <c r="FP511" s="54"/>
      <c r="FQ511" s="54"/>
      <c r="FR511" s="54"/>
      <c r="FS511" s="54"/>
      <c r="FT511" s="54"/>
      <c r="FU511" s="54"/>
      <c r="FV511" s="54"/>
      <c r="FW511" s="54"/>
      <c r="FX511" s="54"/>
      <c r="FY511" s="54"/>
      <c r="FZ511" s="54"/>
      <c r="GA511" s="54"/>
      <c r="GB511" s="54"/>
      <c r="GC511" s="54"/>
      <c r="GD511" s="54"/>
      <c r="GE511" s="54"/>
      <c r="GF511" s="54"/>
      <c r="GG511" s="54"/>
      <c r="GH511" s="54"/>
      <c r="GI511" s="54"/>
      <c r="GJ511" s="54"/>
      <c r="GK511" s="54"/>
      <c r="GL511" s="54"/>
      <c r="GM511" s="54"/>
      <c r="GN511" s="54"/>
    </row>
    <row r="512" spans="1:196">
      <c r="A512" s="209"/>
      <c r="B512" s="209"/>
      <c r="C512" s="209"/>
      <c r="D512" s="209"/>
      <c r="E512" s="209"/>
      <c r="F512" s="209"/>
      <c r="G512" s="209"/>
      <c r="H512" s="61"/>
      <c r="I512" s="69"/>
      <c r="J512" s="69"/>
      <c r="K512" s="214"/>
      <c r="L512" s="214"/>
      <c r="M512" s="214"/>
      <c r="N512" s="54"/>
      <c r="O512" s="54"/>
      <c r="P512" s="54"/>
      <c r="Q512" s="54"/>
      <c r="R512" s="54"/>
      <c r="S512" s="54"/>
      <c r="T512" s="54"/>
      <c r="U512" s="54"/>
      <c r="V512" s="54"/>
      <c r="W512" s="54"/>
      <c r="X512" s="54"/>
      <c r="Y512" s="54"/>
      <c r="Z512" s="54"/>
      <c r="AA512" s="54"/>
      <c r="AB512" s="54"/>
      <c r="AC512" s="54"/>
      <c r="AD512" s="54"/>
      <c r="AE512" s="54"/>
      <c r="AF512" s="54"/>
      <c r="AG512" s="54"/>
      <c r="AH512" s="54"/>
      <c r="AI512" s="54"/>
      <c r="AJ512" s="54"/>
      <c r="AK512" s="54"/>
      <c r="AL512" s="54"/>
      <c r="AM512" s="54"/>
      <c r="AN512" s="54"/>
      <c r="AO512" s="54"/>
      <c r="AP512" s="54"/>
      <c r="AQ512" s="54"/>
      <c r="AR512" s="54"/>
      <c r="AS512" s="54"/>
      <c r="AT512" s="54"/>
      <c r="AU512" s="54"/>
      <c r="AV512" s="54"/>
      <c r="AW512" s="54"/>
      <c r="AX512" s="54"/>
      <c r="AY512" s="54"/>
      <c r="AZ512" s="54"/>
      <c r="BA512" s="54"/>
      <c r="BB512" s="54"/>
      <c r="BC512" s="54"/>
      <c r="BD512" s="54"/>
      <c r="BE512" s="54"/>
      <c r="BF512" s="54"/>
      <c r="BG512" s="54"/>
      <c r="BH512" s="54"/>
      <c r="BI512" s="54"/>
      <c r="BJ512" s="54"/>
      <c r="BK512" s="54"/>
      <c r="BL512" s="54"/>
      <c r="BM512" s="54"/>
      <c r="BN512" s="54"/>
      <c r="BO512" s="54"/>
      <c r="BP512" s="54"/>
      <c r="BQ512" s="54"/>
      <c r="BR512" s="54"/>
      <c r="BS512" s="54"/>
      <c r="BT512" s="54"/>
      <c r="BU512" s="54"/>
      <c r="BV512" s="54"/>
      <c r="BW512" s="54"/>
      <c r="BX512" s="54"/>
      <c r="BY512" s="54"/>
      <c r="BZ512" s="54"/>
      <c r="CA512" s="54"/>
      <c r="CB512" s="54"/>
      <c r="CC512" s="54"/>
      <c r="CD512" s="54"/>
      <c r="CE512" s="54"/>
      <c r="CF512" s="54"/>
      <c r="CG512" s="54"/>
      <c r="CH512" s="54"/>
      <c r="CI512" s="54"/>
      <c r="CJ512" s="54"/>
      <c r="CK512" s="54"/>
      <c r="CL512" s="54"/>
      <c r="CM512" s="54"/>
      <c r="CN512" s="54"/>
      <c r="CO512" s="54"/>
      <c r="CP512" s="54"/>
      <c r="CQ512" s="54"/>
      <c r="CR512" s="54"/>
      <c r="CS512" s="54"/>
      <c r="CT512" s="54"/>
      <c r="CU512" s="54"/>
      <c r="CV512" s="54"/>
      <c r="CW512" s="54"/>
      <c r="CX512" s="54"/>
      <c r="CY512" s="54"/>
      <c r="CZ512" s="54"/>
      <c r="DA512" s="54"/>
      <c r="DB512" s="54"/>
      <c r="DC512" s="54"/>
      <c r="DD512" s="54"/>
      <c r="DE512" s="54"/>
      <c r="DF512" s="54"/>
      <c r="DG512" s="54"/>
      <c r="DH512" s="54"/>
      <c r="DI512" s="54"/>
      <c r="DJ512" s="54"/>
      <c r="DK512" s="54"/>
      <c r="DL512" s="54"/>
      <c r="DM512" s="54"/>
      <c r="DN512" s="54"/>
      <c r="DO512" s="54"/>
      <c r="DP512" s="54"/>
      <c r="DQ512" s="54"/>
      <c r="DR512" s="54"/>
      <c r="DS512" s="54"/>
      <c r="DT512" s="54"/>
      <c r="DU512" s="54"/>
      <c r="DV512" s="54"/>
      <c r="DW512" s="54"/>
      <c r="DX512" s="54"/>
      <c r="DY512" s="54"/>
      <c r="DZ512" s="54"/>
      <c r="EA512" s="54"/>
      <c r="EB512" s="54"/>
      <c r="EC512" s="54"/>
      <c r="ED512" s="54"/>
      <c r="EE512" s="54"/>
      <c r="EF512" s="54"/>
      <c r="EG512" s="54"/>
      <c r="EH512" s="54"/>
      <c r="EI512" s="54"/>
      <c r="EJ512" s="54"/>
      <c r="EK512" s="54"/>
      <c r="EL512" s="54"/>
      <c r="EM512" s="54"/>
      <c r="EN512" s="54"/>
      <c r="EO512" s="54"/>
      <c r="EP512" s="54"/>
      <c r="EQ512" s="54"/>
      <c r="ER512" s="54"/>
      <c r="ES512" s="54"/>
      <c r="ET512" s="54"/>
      <c r="EU512" s="54"/>
      <c r="EV512" s="54"/>
      <c r="EW512" s="54"/>
      <c r="EX512" s="54"/>
      <c r="EY512" s="54"/>
      <c r="EZ512" s="54"/>
      <c r="FA512" s="54"/>
      <c r="FB512" s="54"/>
      <c r="FC512" s="54"/>
      <c r="FD512" s="54"/>
      <c r="FE512" s="54"/>
      <c r="FF512" s="54"/>
      <c r="FG512" s="54"/>
      <c r="FH512" s="54"/>
      <c r="FI512" s="54"/>
      <c r="FJ512" s="54"/>
      <c r="FK512" s="54"/>
      <c r="FL512" s="54"/>
      <c r="FM512" s="54"/>
      <c r="FN512" s="54"/>
      <c r="FO512" s="54"/>
      <c r="FP512" s="54"/>
      <c r="FQ512" s="54"/>
      <c r="FR512" s="54"/>
      <c r="FS512" s="54"/>
      <c r="FT512" s="54"/>
      <c r="FU512" s="54"/>
      <c r="FV512" s="54"/>
      <c r="FW512" s="54"/>
      <c r="FX512" s="54"/>
      <c r="FY512" s="54"/>
      <c r="FZ512" s="54"/>
      <c r="GA512" s="54"/>
      <c r="GB512" s="54"/>
      <c r="GC512" s="54"/>
      <c r="GD512" s="54"/>
      <c r="GE512" s="54"/>
      <c r="GF512" s="54"/>
      <c r="GG512" s="54"/>
      <c r="GH512" s="54"/>
      <c r="GI512" s="54"/>
      <c r="GJ512" s="54"/>
      <c r="GK512" s="54"/>
      <c r="GL512" s="54"/>
      <c r="GM512" s="54"/>
      <c r="GN512" s="54"/>
    </row>
    <row r="513" spans="1:196">
      <c r="A513" s="209"/>
      <c r="B513" s="209"/>
      <c r="C513" s="209"/>
      <c r="D513" s="209"/>
      <c r="E513" s="209"/>
      <c r="F513" s="209"/>
      <c r="G513" s="209"/>
      <c r="H513" s="61"/>
      <c r="I513" s="69"/>
      <c r="J513" s="69"/>
      <c r="K513" s="214"/>
      <c r="L513" s="214"/>
      <c r="M513" s="214"/>
      <c r="N513" s="54"/>
      <c r="O513" s="54"/>
      <c r="P513" s="54"/>
      <c r="Q513" s="54"/>
      <c r="R513" s="54"/>
      <c r="S513" s="54"/>
      <c r="T513" s="54"/>
      <c r="U513" s="54"/>
      <c r="V513" s="54"/>
      <c r="W513" s="54"/>
      <c r="X513" s="54"/>
      <c r="Y513" s="54"/>
      <c r="Z513" s="54"/>
      <c r="AA513" s="54"/>
      <c r="AB513" s="54"/>
      <c r="AC513" s="54"/>
      <c r="AD513" s="54"/>
      <c r="AE513" s="54"/>
      <c r="AF513" s="54"/>
      <c r="AG513" s="54"/>
      <c r="AH513" s="54"/>
      <c r="AI513" s="54"/>
      <c r="AJ513" s="54"/>
      <c r="AK513" s="54"/>
      <c r="AL513" s="54"/>
      <c r="AM513" s="54"/>
      <c r="AN513" s="54"/>
      <c r="AO513" s="54"/>
      <c r="AP513" s="54"/>
      <c r="AQ513" s="54"/>
      <c r="AR513" s="54"/>
      <c r="AS513" s="54"/>
      <c r="AT513" s="54"/>
      <c r="AU513" s="54"/>
      <c r="AV513" s="54"/>
      <c r="AW513" s="54"/>
      <c r="AX513" s="54"/>
      <c r="AY513" s="54"/>
      <c r="AZ513" s="54"/>
      <c r="BA513" s="54"/>
      <c r="BB513" s="54"/>
      <c r="BC513" s="54"/>
      <c r="BD513" s="54"/>
      <c r="BE513" s="54"/>
      <c r="BF513" s="54"/>
      <c r="BG513" s="54"/>
      <c r="BH513" s="54"/>
      <c r="BI513" s="54"/>
      <c r="BJ513" s="54"/>
      <c r="BK513" s="54"/>
      <c r="BL513" s="54"/>
      <c r="BM513" s="54"/>
      <c r="BN513" s="54"/>
      <c r="BO513" s="54"/>
      <c r="BP513" s="54"/>
      <c r="BQ513" s="54"/>
      <c r="BR513" s="54"/>
      <c r="BS513" s="54"/>
      <c r="BT513" s="54"/>
      <c r="BU513" s="54"/>
      <c r="BV513" s="54"/>
      <c r="BW513" s="54"/>
      <c r="BX513" s="54"/>
      <c r="BY513" s="54"/>
      <c r="BZ513" s="54"/>
      <c r="CA513" s="54"/>
      <c r="CB513" s="54"/>
      <c r="CC513" s="54"/>
      <c r="CD513" s="54"/>
      <c r="CE513" s="54"/>
      <c r="CF513" s="54"/>
      <c r="CG513" s="54"/>
      <c r="CH513" s="54"/>
      <c r="CI513" s="54"/>
      <c r="CJ513" s="54"/>
      <c r="CK513" s="54"/>
      <c r="CL513" s="54"/>
      <c r="CM513" s="54"/>
      <c r="CN513" s="54"/>
      <c r="CO513" s="54"/>
      <c r="CP513" s="54"/>
      <c r="CQ513" s="54"/>
      <c r="CR513" s="54"/>
      <c r="CS513" s="54"/>
      <c r="CT513" s="54"/>
      <c r="CU513" s="54"/>
      <c r="CV513" s="54"/>
      <c r="CW513" s="54"/>
      <c r="CX513" s="54"/>
      <c r="CY513" s="54"/>
      <c r="CZ513" s="54"/>
      <c r="DA513" s="54"/>
      <c r="DB513" s="54"/>
      <c r="DC513" s="54"/>
      <c r="DD513" s="54"/>
      <c r="DE513" s="54"/>
      <c r="DF513" s="54"/>
      <c r="DG513" s="54"/>
      <c r="DH513" s="54"/>
      <c r="DI513" s="54"/>
      <c r="DJ513" s="54"/>
      <c r="DK513" s="54"/>
      <c r="DL513" s="54"/>
      <c r="DM513" s="54"/>
      <c r="DN513" s="54"/>
      <c r="DO513" s="54"/>
      <c r="DP513" s="54"/>
      <c r="DQ513" s="54"/>
      <c r="DR513" s="54"/>
      <c r="DS513" s="54"/>
      <c r="DT513" s="54"/>
      <c r="DU513" s="54"/>
      <c r="DV513" s="54"/>
      <c r="DW513" s="54"/>
      <c r="DX513" s="54"/>
      <c r="DY513" s="54"/>
      <c r="DZ513" s="54"/>
      <c r="EA513" s="54"/>
      <c r="EB513" s="54"/>
      <c r="EC513" s="54"/>
      <c r="ED513" s="54"/>
      <c r="EE513" s="54"/>
      <c r="EF513" s="54"/>
      <c r="EG513" s="54"/>
      <c r="EH513" s="54"/>
      <c r="EI513" s="54"/>
      <c r="EJ513" s="54"/>
      <c r="EK513" s="54"/>
      <c r="EL513" s="54"/>
      <c r="EM513" s="54"/>
      <c r="EN513" s="54"/>
      <c r="EO513" s="54"/>
      <c r="EP513" s="54"/>
      <c r="EQ513" s="54"/>
      <c r="ER513" s="54"/>
      <c r="ES513" s="54"/>
      <c r="ET513" s="54"/>
      <c r="EU513" s="54"/>
      <c r="EV513" s="54"/>
      <c r="EW513" s="54"/>
      <c r="EX513" s="54"/>
      <c r="EY513" s="54"/>
      <c r="EZ513" s="54"/>
      <c r="FA513" s="54"/>
      <c r="FB513" s="54"/>
      <c r="FC513" s="54"/>
      <c r="FD513" s="54"/>
      <c r="FE513" s="54"/>
      <c r="FF513" s="54"/>
      <c r="FG513" s="54"/>
      <c r="FH513" s="54"/>
      <c r="FI513" s="54"/>
      <c r="FJ513" s="54"/>
      <c r="FK513" s="54"/>
      <c r="FL513" s="54"/>
      <c r="FM513" s="54"/>
      <c r="FN513" s="54"/>
      <c r="FO513" s="54"/>
      <c r="FP513" s="54"/>
      <c r="FQ513" s="54"/>
      <c r="FR513" s="54"/>
      <c r="FS513" s="54"/>
      <c r="FT513" s="54"/>
      <c r="FU513" s="54"/>
      <c r="FV513" s="54"/>
      <c r="FW513" s="54"/>
      <c r="FX513" s="54"/>
      <c r="FY513" s="54"/>
      <c r="FZ513" s="54"/>
      <c r="GA513" s="54"/>
      <c r="GB513" s="54"/>
      <c r="GC513" s="54"/>
      <c r="GD513" s="54"/>
      <c r="GE513" s="54"/>
      <c r="GF513" s="54"/>
      <c r="GG513" s="54"/>
      <c r="GH513" s="54"/>
      <c r="GI513" s="54"/>
      <c r="GJ513" s="54"/>
      <c r="GK513" s="54"/>
      <c r="GL513" s="54"/>
      <c r="GM513" s="54"/>
      <c r="GN513" s="54"/>
    </row>
    <row r="514" spans="1:196">
      <c r="A514" s="209"/>
      <c r="B514" s="209"/>
      <c r="C514" s="209"/>
      <c r="D514" s="209"/>
      <c r="E514" s="209"/>
      <c r="F514" s="209"/>
      <c r="G514" s="209"/>
      <c r="H514" s="61"/>
      <c r="I514" s="69"/>
      <c r="J514" s="69"/>
      <c r="K514" s="214"/>
      <c r="L514" s="214"/>
      <c r="M514" s="214"/>
      <c r="N514" s="54"/>
      <c r="O514" s="54"/>
      <c r="P514" s="54"/>
      <c r="Q514" s="54"/>
      <c r="R514" s="54"/>
      <c r="S514" s="54"/>
      <c r="T514" s="54"/>
      <c r="U514" s="54"/>
      <c r="V514" s="54"/>
      <c r="W514" s="54"/>
      <c r="X514" s="54"/>
      <c r="Y514" s="54"/>
      <c r="Z514" s="54"/>
      <c r="AA514" s="54"/>
      <c r="AB514" s="54"/>
      <c r="AC514" s="54"/>
      <c r="AD514" s="54"/>
      <c r="AE514" s="54"/>
      <c r="AF514" s="54"/>
      <c r="AG514" s="54"/>
      <c r="AH514" s="54"/>
      <c r="AI514" s="54"/>
      <c r="AJ514" s="54"/>
      <c r="AK514" s="54"/>
      <c r="AL514" s="54"/>
      <c r="AM514" s="54"/>
      <c r="AN514" s="54"/>
      <c r="AO514" s="54"/>
      <c r="AP514" s="54"/>
      <c r="AQ514" s="54"/>
      <c r="AR514" s="54"/>
      <c r="AS514" s="54"/>
      <c r="AT514" s="54"/>
      <c r="AU514" s="54"/>
      <c r="AV514" s="54"/>
      <c r="AW514" s="54"/>
      <c r="AX514" s="54"/>
      <c r="AY514" s="54"/>
      <c r="AZ514" s="54"/>
      <c r="BA514" s="54"/>
      <c r="BB514" s="54"/>
      <c r="BC514" s="54"/>
      <c r="BD514" s="54"/>
      <c r="BE514" s="54"/>
      <c r="BF514" s="54"/>
      <c r="BG514" s="54"/>
      <c r="BH514" s="54"/>
      <c r="BI514" s="54"/>
      <c r="BJ514" s="54"/>
      <c r="BK514" s="54"/>
      <c r="BL514" s="54"/>
      <c r="BM514" s="54"/>
      <c r="BN514" s="54"/>
      <c r="BO514" s="54"/>
      <c r="BP514" s="54"/>
      <c r="BQ514" s="54"/>
      <c r="BR514" s="54"/>
      <c r="BS514" s="54"/>
      <c r="BT514" s="54"/>
      <c r="BU514" s="54"/>
      <c r="BV514" s="54"/>
      <c r="BW514" s="54"/>
      <c r="BX514" s="54"/>
      <c r="BY514" s="54"/>
      <c r="BZ514" s="54"/>
      <c r="CA514" s="54"/>
      <c r="CB514" s="54"/>
      <c r="CC514" s="54"/>
      <c r="CD514" s="54"/>
      <c r="CE514" s="54"/>
      <c r="CF514" s="54"/>
      <c r="CG514" s="54"/>
      <c r="CH514" s="54"/>
      <c r="CI514" s="54"/>
      <c r="CJ514" s="54"/>
      <c r="CK514" s="54"/>
      <c r="CL514" s="54"/>
      <c r="CM514" s="54"/>
      <c r="CN514" s="54"/>
      <c r="CO514" s="54"/>
      <c r="CP514" s="54"/>
      <c r="CQ514" s="54"/>
      <c r="CR514" s="54"/>
      <c r="CS514" s="54"/>
      <c r="CT514" s="54"/>
      <c r="CU514" s="54"/>
      <c r="CV514" s="54"/>
      <c r="CW514" s="54"/>
      <c r="CX514" s="54"/>
      <c r="CY514" s="54"/>
      <c r="CZ514" s="54"/>
      <c r="DA514" s="54"/>
      <c r="DB514" s="54"/>
      <c r="DC514" s="54"/>
      <c r="DD514" s="54"/>
      <c r="DE514" s="54"/>
      <c r="DF514" s="54"/>
      <c r="DG514" s="54"/>
      <c r="DH514" s="54"/>
      <c r="DI514" s="54"/>
      <c r="DJ514" s="54"/>
      <c r="DK514" s="54"/>
      <c r="DL514" s="54"/>
      <c r="DM514" s="54"/>
      <c r="DN514" s="54"/>
      <c r="DO514" s="54"/>
      <c r="DP514" s="54"/>
      <c r="DQ514" s="54"/>
      <c r="DR514" s="54"/>
      <c r="DS514" s="54"/>
      <c r="DT514" s="54"/>
      <c r="DU514" s="54"/>
      <c r="DV514" s="54"/>
      <c r="DW514" s="54"/>
      <c r="DX514" s="54"/>
      <c r="DY514" s="54"/>
      <c r="DZ514" s="54"/>
      <c r="EA514" s="54"/>
      <c r="EB514" s="54"/>
      <c r="EC514" s="54"/>
      <c r="ED514" s="54"/>
      <c r="EE514" s="54"/>
      <c r="EF514" s="54"/>
      <c r="EG514" s="54"/>
      <c r="EH514" s="54"/>
      <c r="EI514" s="54"/>
      <c r="EJ514" s="54"/>
      <c r="EK514" s="54"/>
      <c r="EL514" s="54"/>
      <c r="EM514" s="54"/>
      <c r="EN514" s="54"/>
      <c r="EO514" s="54"/>
      <c r="EP514" s="54"/>
      <c r="EQ514" s="54"/>
      <c r="ER514" s="54"/>
      <c r="ES514" s="54"/>
      <c r="ET514" s="54"/>
      <c r="EU514" s="54"/>
      <c r="EV514" s="54"/>
      <c r="EW514" s="54"/>
      <c r="EX514" s="54"/>
      <c r="EY514" s="54"/>
      <c r="EZ514" s="54"/>
      <c r="FA514" s="54"/>
      <c r="FB514" s="54"/>
      <c r="FC514" s="54"/>
      <c r="FD514" s="54"/>
      <c r="FE514" s="54"/>
      <c r="FF514" s="54"/>
      <c r="FG514" s="54"/>
      <c r="FH514" s="54"/>
      <c r="FI514" s="54"/>
      <c r="FJ514" s="54"/>
      <c r="FK514" s="54"/>
      <c r="FL514" s="54"/>
      <c r="FM514" s="54"/>
      <c r="FN514" s="54"/>
      <c r="FO514" s="54"/>
      <c r="FP514" s="54"/>
      <c r="FQ514" s="54"/>
      <c r="FR514" s="54"/>
      <c r="FS514" s="54"/>
      <c r="FT514" s="54"/>
      <c r="FU514" s="54"/>
      <c r="FV514" s="54"/>
      <c r="FW514" s="54"/>
      <c r="FX514" s="54"/>
      <c r="FY514" s="54"/>
      <c r="FZ514" s="54"/>
      <c r="GA514" s="54"/>
      <c r="GB514" s="54"/>
      <c r="GC514" s="54"/>
      <c r="GD514" s="54"/>
      <c r="GE514" s="54"/>
      <c r="GF514" s="54"/>
      <c r="GG514" s="54"/>
      <c r="GH514" s="54"/>
      <c r="GI514" s="54"/>
      <c r="GJ514" s="54"/>
      <c r="GK514" s="54"/>
      <c r="GL514" s="54"/>
      <c r="GM514" s="54"/>
      <c r="GN514" s="54"/>
    </row>
    <row r="515" spans="1:196">
      <c r="A515" s="209"/>
      <c r="B515" s="209"/>
      <c r="C515" s="209"/>
      <c r="D515" s="209"/>
      <c r="E515" s="209"/>
      <c r="F515" s="209"/>
      <c r="G515" s="209"/>
      <c r="H515" s="61"/>
      <c r="I515" s="69"/>
      <c r="J515" s="69"/>
      <c r="K515" s="214"/>
      <c r="L515" s="214"/>
      <c r="M515" s="214"/>
      <c r="N515" s="54"/>
      <c r="O515" s="54"/>
      <c r="P515" s="54"/>
      <c r="Q515" s="54"/>
      <c r="R515" s="54"/>
      <c r="S515" s="54"/>
      <c r="T515" s="54"/>
      <c r="U515" s="54"/>
      <c r="V515" s="54"/>
      <c r="W515" s="54"/>
      <c r="X515" s="54"/>
      <c r="Y515" s="54"/>
      <c r="Z515" s="54"/>
      <c r="AA515" s="54"/>
      <c r="AB515" s="54"/>
      <c r="AC515" s="54"/>
      <c r="AD515" s="54"/>
      <c r="AE515" s="54"/>
      <c r="AF515" s="54"/>
      <c r="AG515" s="54"/>
      <c r="AH515" s="54"/>
      <c r="AI515" s="54"/>
      <c r="AJ515" s="54"/>
      <c r="AK515" s="54"/>
      <c r="AL515" s="54"/>
      <c r="AM515" s="54"/>
      <c r="AN515" s="54"/>
      <c r="AO515" s="54"/>
      <c r="AP515" s="54"/>
      <c r="AQ515" s="54"/>
      <c r="AR515" s="54"/>
      <c r="AS515" s="54"/>
      <c r="AT515" s="54"/>
      <c r="AU515" s="54"/>
      <c r="AV515" s="54"/>
      <c r="AW515" s="54"/>
      <c r="AX515" s="54"/>
      <c r="AY515" s="54"/>
      <c r="AZ515" s="54"/>
      <c r="BA515" s="54"/>
      <c r="BB515" s="54"/>
      <c r="BC515" s="54"/>
      <c r="BD515" s="54"/>
      <c r="BE515" s="54"/>
      <c r="BF515" s="54"/>
      <c r="BG515" s="54"/>
      <c r="BH515" s="54"/>
      <c r="BI515" s="54"/>
      <c r="BJ515" s="54"/>
      <c r="BK515" s="54"/>
      <c r="BL515" s="54"/>
      <c r="BM515" s="54"/>
      <c r="BN515" s="54"/>
      <c r="BO515" s="54"/>
      <c r="BP515" s="54"/>
      <c r="BQ515" s="54"/>
      <c r="BR515" s="54"/>
      <c r="BS515" s="54"/>
      <c r="BT515" s="54"/>
      <c r="BU515" s="54"/>
      <c r="BV515" s="54"/>
      <c r="BW515" s="54"/>
      <c r="BX515" s="54"/>
      <c r="BY515" s="54"/>
      <c r="BZ515" s="54"/>
      <c r="CA515" s="54"/>
      <c r="CB515" s="54"/>
      <c r="CC515" s="54"/>
      <c r="CD515" s="54"/>
      <c r="CE515" s="54"/>
      <c r="CF515" s="54"/>
      <c r="CG515" s="54"/>
      <c r="CH515" s="54"/>
      <c r="CI515" s="54"/>
      <c r="CJ515" s="54"/>
      <c r="CK515" s="54"/>
      <c r="CL515" s="54"/>
      <c r="CM515" s="54"/>
      <c r="CN515" s="54"/>
      <c r="CO515" s="54"/>
      <c r="CP515" s="54"/>
      <c r="CQ515" s="54"/>
      <c r="CR515" s="54"/>
      <c r="CS515" s="54"/>
      <c r="CT515" s="54"/>
      <c r="CU515" s="54"/>
      <c r="CV515" s="54"/>
      <c r="CW515" s="54"/>
      <c r="CX515" s="54"/>
      <c r="CY515" s="54"/>
      <c r="CZ515" s="54"/>
      <c r="DA515" s="54"/>
      <c r="DB515" s="54"/>
      <c r="DC515" s="54"/>
      <c r="DD515" s="54"/>
      <c r="DE515" s="54"/>
      <c r="DF515" s="54"/>
      <c r="DG515" s="54"/>
      <c r="DH515" s="54"/>
      <c r="DI515" s="54"/>
      <c r="DJ515" s="54"/>
      <c r="DK515" s="54"/>
      <c r="DL515" s="54"/>
      <c r="DM515" s="54"/>
      <c r="DN515" s="54"/>
      <c r="DO515" s="54"/>
      <c r="DP515" s="54"/>
      <c r="DQ515" s="54"/>
      <c r="DR515" s="54"/>
      <c r="DS515" s="54"/>
      <c r="DT515" s="54"/>
      <c r="DU515" s="54"/>
      <c r="DV515" s="54"/>
      <c r="DW515" s="54"/>
      <c r="DX515" s="54"/>
      <c r="DY515" s="54"/>
      <c r="DZ515" s="54"/>
      <c r="EA515" s="54"/>
      <c r="EB515" s="54"/>
      <c r="EC515" s="54"/>
      <c r="ED515" s="54"/>
      <c r="EE515" s="54"/>
      <c r="EF515" s="54"/>
      <c r="EG515" s="54"/>
      <c r="EH515" s="54"/>
      <c r="EI515" s="54"/>
      <c r="EJ515" s="54"/>
      <c r="EK515" s="54"/>
      <c r="EL515" s="54"/>
      <c r="EM515" s="54"/>
      <c r="EN515" s="54"/>
      <c r="EO515" s="54"/>
      <c r="EP515" s="54"/>
      <c r="EQ515" s="54"/>
      <c r="ER515" s="54"/>
      <c r="ES515" s="54"/>
      <c r="ET515" s="54"/>
      <c r="EU515" s="54"/>
      <c r="EV515" s="54"/>
      <c r="EW515" s="54"/>
      <c r="EX515" s="54"/>
      <c r="EY515" s="54"/>
      <c r="EZ515" s="54"/>
      <c r="FA515" s="54"/>
      <c r="FB515" s="54"/>
      <c r="FC515" s="54"/>
      <c r="FD515" s="54"/>
      <c r="FE515" s="54"/>
      <c r="FF515" s="54"/>
      <c r="FG515" s="54"/>
      <c r="FH515" s="54"/>
      <c r="FI515" s="54"/>
      <c r="FJ515" s="54"/>
      <c r="FK515" s="54"/>
      <c r="FL515" s="54"/>
      <c r="FM515" s="54"/>
      <c r="FN515" s="54"/>
      <c r="FO515" s="54"/>
      <c r="FP515" s="54"/>
      <c r="FQ515" s="54"/>
      <c r="FR515" s="54"/>
      <c r="FS515" s="54"/>
      <c r="FT515" s="54"/>
      <c r="FU515" s="54"/>
      <c r="FV515" s="54"/>
      <c r="FW515" s="54"/>
      <c r="FX515" s="54"/>
      <c r="FY515" s="54"/>
      <c r="FZ515" s="54"/>
      <c r="GA515" s="54"/>
      <c r="GB515" s="54"/>
      <c r="GC515" s="54"/>
      <c r="GD515" s="54"/>
      <c r="GE515" s="54"/>
      <c r="GF515" s="54"/>
      <c r="GG515" s="54"/>
      <c r="GH515" s="54"/>
      <c r="GI515" s="54"/>
      <c r="GJ515" s="54"/>
      <c r="GK515" s="54"/>
      <c r="GL515" s="54"/>
      <c r="GM515" s="54"/>
      <c r="GN515" s="54"/>
    </row>
    <row r="516" spans="1:196">
      <c r="A516" s="209"/>
      <c r="B516" s="209"/>
      <c r="C516" s="209"/>
      <c r="D516" s="209"/>
      <c r="E516" s="209"/>
      <c r="F516" s="209"/>
      <c r="G516" s="209"/>
      <c r="H516" s="61"/>
      <c r="I516" s="69"/>
      <c r="J516" s="69"/>
      <c r="K516" s="214"/>
      <c r="L516" s="214"/>
      <c r="M516" s="214"/>
      <c r="N516" s="54"/>
      <c r="O516" s="54"/>
      <c r="P516" s="54"/>
      <c r="Q516" s="54"/>
      <c r="R516" s="54"/>
      <c r="S516" s="54"/>
      <c r="T516" s="54"/>
      <c r="U516" s="54"/>
      <c r="V516" s="54"/>
      <c r="W516" s="54"/>
      <c r="X516" s="54"/>
      <c r="Y516" s="54"/>
      <c r="Z516" s="54"/>
      <c r="AA516" s="54"/>
      <c r="AB516" s="54"/>
      <c r="AC516" s="54"/>
      <c r="AD516" s="54"/>
      <c r="AE516" s="54"/>
      <c r="AF516" s="54"/>
      <c r="AG516" s="54"/>
      <c r="AH516" s="54"/>
      <c r="AI516" s="54"/>
      <c r="AJ516" s="54"/>
      <c r="AK516" s="54"/>
      <c r="AL516" s="54"/>
      <c r="AM516" s="54"/>
      <c r="AN516" s="54"/>
      <c r="AO516" s="54"/>
      <c r="AP516" s="54"/>
      <c r="AQ516" s="54"/>
      <c r="AR516" s="54"/>
      <c r="AS516" s="54"/>
      <c r="AT516" s="54"/>
      <c r="AU516" s="54"/>
      <c r="AV516" s="54"/>
      <c r="AW516" s="54"/>
      <c r="AX516" s="54"/>
      <c r="AY516" s="54"/>
      <c r="AZ516" s="54"/>
      <c r="BA516" s="54"/>
      <c r="BB516" s="54"/>
      <c r="BC516" s="54"/>
      <c r="BD516" s="54"/>
      <c r="BE516" s="54"/>
      <c r="BF516" s="54"/>
      <c r="BG516" s="54"/>
      <c r="BH516" s="54"/>
      <c r="BI516" s="54"/>
      <c r="BJ516" s="54"/>
      <c r="BK516" s="54"/>
      <c r="BL516" s="54"/>
      <c r="BM516" s="54"/>
      <c r="BN516" s="54"/>
      <c r="BO516" s="54"/>
      <c r="BP516" s="54"/>
      <c r="BQ516" s="54"/>
      <c r="BR516" s="54"/>
      <c r="BS516" s="54"/>
      <c r="BT516" s="54"/>
      <c r="BU516" s="54"/>
      <c r="BV516" s="54"/>
      <c r="BW516" s="54"/>
      <c r="BX516" s="54"/>
      <c r="BY516" s="54"/>
      <c r="BZ516" s="54"/>
      <c r="CA516" s="54"/>
      <c r="CB516" s="54"/>
      <c r="CC516" s="54"/>
      <c r="CD516" s="54"/>
      <c r="CE516" s="54"/>
      <c r="CF516" s="54"/>
      <c r="CG516" s="54"/>
      <c r="CH516" s="54"/>
      <c r="CI516" s="54"/>
      <c r="CJ516" s="54"/>
      <c r="CK516" s="54"/>
      <c r="CL516" s="54"/>
      <c r="CM516" s="54"/>
      <c r="CN516" s="54"/>
      <c r="CO516" s="54"/>
      <c r="CP516" s="54"/>
      <c r="CQ516" s="54"/>
      <c r="CR516" s="54"/>
      <c r="CS516" s="54"/>
      <c r="CT516" s="54"/>
      <c r="CU516" s="54"/>
      <c r="CV516" s="54"/>
      <c r="CW516" s="54"/>
      <c r="CX516" s="54"/>
      <c r="CY516" s="54"/>
      <c r="CZ516" s="54"/>
      <c r="DA516" s="54"/>
      <c r="DB516" s="54"/>
      <c r="DC516" s="54"/>
      <c r="DD516" s="54"/>
      <c r="DE516" s="54"/>
      <c r="DF516" s="54"/>
      <c r="DG516" s="54"/>
      <c r="DH516" s="54"/>
      <c r="DI516" s="54"/>
      <c r="DJ516" s="54"/>
      <c r="DK516" s="54"/>
      <c r="DL516" s="54"/>
      <c r="DM516" s="54"/>
      <c r="DN516" s="54"/>
      <c r="DO516" s="54"/>
      <c r="DP516" s="54"/>
      <c r="DQ516" s="54"/>
      <c r="DR516" s="54"/>
      <c r="DS516" s="54"/>
      <c r="DT516" s="54"/>
      <c r="DU516" s="54"/>
      <c r="DV516" s="54"/>
      <c r="DW516" s="54"/>
      <c r="DX516" s="54"/>
      <c r="DY516" s="54"/>
      <c r="DZ516" s="54"/>
      <c r="EA516" s="54"/>
      <c r="EB516" s="54"/>
      <c r="EC516" s="54"/>
      <c r="ED516" s="54"/>
      <c r="EE516" s="54"/>
      <c r="EF516" s="54"/>
      <c r="EG516" s="54"/>
      <c r="EH516" s="54"/>
      <c r="EI516" s="54"/>
      <c r="EJ516" s="54"/>
      <c r="EK516" s="54"/>
      <c r="EL516" s="54"/>
      <c r="EM516" s="54"/>
      <c r="EN516" s="54"/>
      <c r="EO516" s="54"/>
      <c r="EP516" s="54"/>
      <c r="EQ516" s="54"/>
      <c r="ER516" s="54"/>
      <c r="ES516" s="54"/>
      <c r="ET516" s="54"/>
      <c r="EU516" s="54"/>
      <c r="EV516" s="54"/>
      <c r="EW516" s="54"/>
      <c r="EX516" s="54"/>
      <c r="EY516" s="54"/>
      <c r="EZ516" s="54"/>
      <c r="FA516" s="54"/>
      <c r="FB516" s="54"/>
      <c r="FC516" s="54"/>
      <c r="FD516" s="54"/>
      <c r="FE516" s="54"/>
      <c r="FF516" s="54"/>
      <c r="FG516" s="54"/>
      <c r="FH516" s="54"/>
      <c r="FI516" s="54"/>
      <c r="FJ516" s="54"/>
      <c r="FK516" s="54"/>
      <c r="FL516" s="54"/>
      <c r="FM516" s="54"/>
      <c r="FN516" s="54"/>
      <c r="FO516" s="54"/>
      <c r="FP516" s="54"/>
      <c r="FQ516" s="54"/>
      <c r="FR516" s="54"/>
      <c r="FS516" s="54"/>
      <c r="FT516" s="54"/>
      <c r="FU516" s="54"/>
      <c r="FV516" s="54"/>
      <c r="FW516" s="54"/>
      <c r="FX516" s="54"/>
      <c r="FY516" s="54"/>
      <c r="FZ516" s="54"/>
      <c r="GA516" s="54"/>
      <c r="GB516" s="54"/>
      <c r="GC516" s="54"/>
      <c r="GD516" s="54"/>
      <c r="GE516" s="54"/>
      <c r="GF516" s="54"/>
      <c r="GG516" s="54"/>
      <c r="GH516" s="54"/>
      <c r="GI516" s="54"/>
      <c r="GJ516" s="54"/>
      <c r="GK516" s="54"/>
      <c r="GL516" s="54"/>
      <c r="GM516" s="54"/>
      <c r="GN516" s="54"/>
    </row>
    <row r="517" spans="1:196">
      <c r="A517" s="209"/>
      <c r="B517" s="209"/>
      <c r="C517" s="209"/>
      <c r="D517" s="209"/>
      <c r="E517" s="209"/>
      <c r="F517" s="209"/>
      <c r="G517" s="209"/>
      <c r="H517" s="61"/>
      <c r="I517" s="69"/>
      <c r="J517" s="69"/>
      <c r="K517" s="214"/>
      <c r="L517" s="214"/>
      <c r="M517" s="214"/>
      <c r="N517" s="54"/>
      <c r="O517" s="54"/>
      <c r="P517" s="54"/>
      <c r="Q517" s="54"/>
      <c r="R517" s="54"/>
      <c r="S517" s="54"/>
      <c r="T517" s="54"/>
      <c r="U517" s="54"/>
      <c r="V517" s="54"/>
      <c r="W517" s="54"/>
      <c r="X517" s="54"/>
      <c r="Y517" s="54"/>
      <c r="Z517" s="54"/>
      <c r="AA517" s="54"/>
      <c r="AB517" s="54"/>
      <c r="AC517" s="54"/>
      <c r="AD517" s="54"/>
      <c r="AE517" s="54"/>
      <c r="AF517" s="54"/>
      <c r="AG517" s="54"/>
      <c r="AH517" s="54"/>
      <c r="AI517" s="54"/>
      <c r="AJ517" s="54"/>
      <c r="AK517" s="54"/>
      <c r="AL517" s="54"/>
      <c r="AM517" s="54"/>
      <c r="AN517" s="54"/>
      <c r="AO517" s="54"/>
      <c r="AP517" s="54"/>
      <c r="AQ517" s="54"/>
      <c r="AR517" s="54"/>
      <c r="AS517" s="54"/>
      <c r="AT517" s="54"/>
      <c r="AU517" s="54"/>
      <c r="AV517" s="54"/>
      <c r="AW517" s="54"/>
      <c r="AX517" s="54"/>
      <c r="AY517" s="54"/>
      <c r="AZ517" s="54"/>
      <c r="BA517" s="54"/>
      <c r="BB517" s="54"/>
      <c r="BC517" s="54"/>
      <c r="BD517" s="54"/>
      <c r="BE517" s="54"/>
      <c r="BF517" s="54"/>
      <c r="BG517" s="54"/>
      <c r="BH517" s="54"/>
      <c r="BI517" s="54"/>
      <c r="BJ517" s="54"/>
      <c r="BK517" s="54"/>
      <c r="BL517" s="54"/>
      <c r="BM517" s="54"/>
      <c r="BN517" s="54"/>
      <c r="BO517" s="54"/>
      <c r="BP517" s="54"/>
      <c r="BQ517" s="54"/>
      <c r="BR517" s="54"/>
      <c r="BS517" s="54"/>
      <c r="BT517" s="54"/>
      <c r="BU517" s="54"/>
      <c r="BV517" s="54"/>
      <c r="BW517" s="54"/>
      <c r="BX517" s="54"/>
      <c r="BY517" s="54"/>
      <c r="BZ517" s="54"/>
      <c r="CA517" s="54"/>
      <c r="CB517" s="54"/>
      <c r="CC517" s="54"/>
      <c r="CD517" s="54"/>
      <c r="CE517" s="54"/>
      <c r="CF517" s="54"/>
      <c r="CG517" s="54"/>
      <c r="CH517" s="54"/>
      <c r="CI517" s="54"/>
      <c r="CJ517" s="54"/>
      <c r="CK517" s="54"/>
      <c r="CL517" s="54"/>
      <c r="CM517" s="54"/>
      <c r="CN517" s="54"/>
      <c r="CO517" s="54"/>
      <c r="CP517" s="54"/>
      <c r="CQ517" s="54"/>
      <c r="CR517" s="54"/>
      <c r="CS517" s="54"/>
      <c r="CT517" s="54"/>
      <c r="CU517" s="54"/>
      <c r="CV517" s="54"/>
      <c r="CW517" s="54"/>
      <c r="CX517" s="54"/>
      <c r="CY517" s="54"/>
      <c r="CZ517" s="54"/>
      <c r="DA517" s="54"/>
      <c r="DB517" s="54"/>
      <c r="DC517" s="54"/>
      <c r="DD517" s="54"/>
      <c r="DE517" s="54"/>
      <c r="DF517" s="54"/>
      <c r="DG517" s="54"/>
      <c r="DH517" s="54"/>
      <c r="DI517" s="54"/>
      <c r="DJ517" s="54"/>
      <c r="DK517" s="54"/>
      <c r="DL517" s="54"/>
      <c r="DM517" s="54"/>
      <c r="DN517" s="54"/>
      <c r="DO517" s="54"/>
      <c r="DP517" s="54"/>
      <c r="DQ517" s="54"/>
      <c r="DR517" s="54"/>
      <c r="DS517" s="54"/>
      <c r="DT517" s="54"/>
      <c r="DU517" s="54"/>
      <c r="DV517" s="54"/>
      <c r="DW517" s="54"/>
      <c r="DX517" s="54"/>
      <c r="DY517" s="54"/>
      <c r="DZ517" s="54"/>
      <c r="EA517" s="54"/>
      <c r="EB517" s="54"/>
      <c r="EC517" s="54"/>
      <c r="ED517" s="54"/>
      <c r="EE517" s="54"/>
      <c r="EF517" s="54"/>
      <c r="EG517" s="54"/>
      <c r="EH517" s="54"/>
      <c r="EI517" s="54"/>
      <c r="EJ517" s="54"/>
      <c r="EK517" s="54"/>
      <c r="EL517" s="54"/>
      <c r="EM517" s="54"/>
      <c r="EN517" s="54"/>
      <c r="EO517" s="54"/>
      <c r="EP517" s="54"/>
      <c r="EQ517" s="54"/>
      <c r="ER517" s="54"/>
      <c r="ES517" s="54"/>
      <c r="ET517" s="54"/>
      <c r="EU517" s="54"/>
      <c r="EV517" s="54"/>
      <c r="EW517" s="54"/>
      <c r="EX517" s="54"/>
      <c r="EY517" s="54"/>
      <c r="EZ517" s="54"/>
      <c r="FA517" s="54"/>
      <c r="FB517" s="54"/>
      <c r="FC517" s="54"/>
      <c r="FD517" s="54"/>
      <c r="FE517" s="54"/>
      <c r="FF517" s="54"/>
      <c r="FG517" s="54"/>
      <c r="FH517" s="54"/>
      <c r="FI517" s="54"/>
      <c r="FJ517" s="54"/>
      <c r="FK517" s="54"/>
      <c r="FL517" s="54"/>
      <c r="FM517" s="54"/>
      <c r="FN517" s="54"/>
      <c r="FO517" s="54"/>
      <c r="FP517" s="54"/>
      <c r="FQ517" s="54"/>
      <c r="FR517" s="54"/>
      <c r="FS517" s="54"/>
      <c r="FT517" s="54"/>
      <c r="FU517" s="54"/>
      <c r="FV517" s="54"/>
      <c r="FW517" s="54"/>
      <c r="FX517" s="54"/>
      <c r="FY517" s="54"/>
      <c r="FZ517" s="54"/>
      <c r="GA517" s="54"/>
      <c r="GB517" s="54"/>
      <c r="GC517" s="54"/>
      <c r="GD517" s="54"/>
      <c r="GE517" s="54"/>
      <c r="GF517" s="54"/>
      <c r="GG517" s="54"/>
      <c r="GH517" s="54"/>
      <c r="GI517" s="54"/>
      <c r="GJ517" s="54"/>
      <c r="GK517" s="54"/>
      <c r="GL517" s="54"/>
      <c r="GM517" s="54"/>
      <c r="GN517" s="54"/>
    </row>
    <row r="518" spans="1:196">
      <c r="A518" s="209"/>
      <c r="B518" s="209"/>
      <c r="C518" s="209"/>
      <c r="D518" s="209"/>
      <c r="E518" s="209"/>
      <c r="F518" s="209"/>
      <c r="G518" s="209"/>
      <c r="H518" s="61"/>
      <c r="I518" s="69"/>
      <c r="J518" s="69"/>
      <c r="K518" s="214"/>
      <c r="L518" s="214"/>
      <c r="M518" s="214"/>
      <c r="N518" s="54"/>
      <c r="O518" s="54"/>
      <c r="P518" s="54"/>
      <c r="Q518" s="54"/>
      <c r="R518" s="54"/>
      <c r="S518" s="54"/>
      <c r="T518" s="54"/>
      <c r="U518" s="54"/>
      <c r="V518" s="54"/>
      <c r="W518" s="54"/>
      <c r="X518" s="54"/>
      <c r="Y518" s="54"/>
      <c r="Z518" s="54"/>
      <c r="AA518" s="54"/>
      <c r="AB518" s="54"/>
      <c r="AC518" s="54"/>
      <c r="AD518" s="54"/>
      <c r="AE518" s="54"/>
      <c r="AF518" s="54"/>
      <c r="AG518" s="54"/>
      <c r="AH518" s="54"/>
      <c r="AI518" s="54"/>
      <c r="AJ518" s="54"/>
      <c r="AK518" s="54"/>
      <c r="AL518" s="54"/>
      <c r="AM518" s="54"/>
      <c r="AN518" s="54"/>
      <c r="AO518" s="54"/>
      <c r="AP518" s="54"/>
      <c r="AQ518" s="54"/>
      <c r="AR518" s="54"/>
      <c r="AS518" s="54"/>
      <c r="AT518" s="54"/>
      <c r="AU518" s="54"/>
      <c r="AV518" s="54"/>
      <c r="AW518" s="54"/>
      <c r="AX518" s="54"/>
      <c r="AY518" s="54"/>
      <c r="AZ518" s="54"/>
      <c r="BA518" s="54"/>
      <c r="BB518" s="54"/>
      <c r="BC518" s="54"/>
      <c r="BD518" s="54"/>
      <c r="BE518" s="54"/>
      <c r="BF518" s="54"/>
      <c r="BG518" s="54"/>
      <c r="BH518" s="54"/>
      <c r="BI518" s="54"/>
      <c r="BJ518" s="54"/>
      <c r="BK518" s="54"/>
      <c r="BL518" s="54"/>
      <c r="BM518" s="54"/>
      <c r="BN518" s="54"/>
      <c r="BO518" s="54"/>
      <c r="BP518" s="54"/>
      <c r="BQ518" s="54"/>
      <c r="BR518" s="54"/>
      <c r="BS518" s="54"/>
      <c r="BT518" s="54"/>
      <c r="BU518" s="54"/>
      <c r="BV518" s="54"/>
      <c r="BW518" s="54"/>
      <c r="BX518" s="54"/>
      <c r="BY518" s="54"/>
      <c r="BZ518" s="54"/>
      <c r="CA518" s="54"/>
      <c r="CB518" s="54"/>
      <c r="CC518" s="54"/>
      <c r="CD518" s="54"/>
      <c r="CE518" s="54"/>
      <c r="CF518" s="54"/>
      <c r="CG518" s="54"/>
      <c r="CH518" s="54"/>
      <c r="CI518" s="54"/>
      <c r="CJ518" s="54"/>
      <c r="CK518" s="54"/>
      <c r="CL518" s="54"/>
      <c r="CM518" s="54"/>
      <c r="CN518" s="54"/>
      <c r="CO518" s="54"/>
      <c r="CP518" s="54"/>
      <c r="CQ518" s="54"/>
      <c r="CR518" s="54"/>
      <c r="CS518" s="54"/>
      <c r="CT518" s="54"/>
      <c r="CU518" s="54"/>
      <c r="CV518" s="54"/>
      <c r="CW518" s="54"/>
      <c r="CX518" s="54"/>
      <c r="CY518" s="54"/>
      <c r="CZ518" s="54"/>
      <c r="DA518" s="54"/>
      <c r="DB518" s="54"/>
      <c r="DC518" s="54"/>
      <c r="DD518" s="54"/>
      <c r="DE518" s="54"/>
      <c r="DF518" s="54"/>
      <c r="DG518" s="54"/>
      <c r="DH518" s="54"/>
      <c r="DI518" s="54"/>
      <c r="DJ518" s="54"/>
      <c r="DK518" s="54"/>
      <c r="DL518" s="54"/>
      <c r="DM518" s="54"/>
      <c r="DN518" s="54"/>
      <c r="DO518" s="54"/>
      <c r="DP518" s="54"/>
      <c r="DQ518" s="54"/>
      <c r="DR518" s="54"/>
      <c r="DS518" s="54"/>
      <c r="DT518" s="54"/>
      <c r="DU518" s="54"/>
      <c r="DV518" s="54"/>
      <c r="DW518" s="54"/>
      <c r="DX518" s="54"/>
      <c r="DY518" s="54"/>
      <c r="DZ518" s="54"/>
      <c r="EA518" s="54"/>
      <c r="EB518" s="54"/>
      <c r="EC518" s="54"/>
      <c r="ED518" s="54"/>
      <c r="EE518" s="54"/>
      <c r="EF518" s="54"/>
      <c r="EG518" s="54"/>
      <c r="EH518" s="54"/>
      <c r="EI518" s="54"/>
      <c r="EJ518" s="54"/>
      <c r="EK518" s="54"/>
      <c r="EL518" s="54"/>
      <c r="EM518" s="54"/>
      <c r="EN518" s="54"/>
      <c r="EO518" s="54"/>
      <c r="EP518" s="54"/>
      <c r="EQ518" s="54"/>
      <c r="ER518" s="54"/>
      <c r="ES518" s="54"/>
      <c r="ET518" s="54"/>
      <c r="EU518" s="54"/>
      <c r="EV518" s="54"/>
      <c r="EW518" s="54"/>
      <c r="EX518" s="54"/>
      <c r="EY518" s="54"/>
      <c r="EZ518" s="54"/>
      <c r="FA518" s="54"/>
      <c r="FB518" s="54"/>
      <c r="FC518" s="54"/>
      <c r="FD518" s="54"/>
      <c r="FE518" s="54"/>
      <c r="FF518" s="54"/>
      <c r="FG518" s="54"/>
      <c r="FH518" s="54"/>
      <c r="FI518" s="54"/>
      <c r="FJ518" s="54"/>
      <c r="FK518" s="54"/>
      <c r="FL518" s="54"/>
      <c r="FM518" s="54"/>
      <c r="FN518" s="54"/>
      <c r="FO518" s="54"/>
      <c r="FP518" s="54"/>
      <c r="FQ518" s="54"/>
      <c r="FR518" s="54"/>
      <c r="FS518" s="54"/>
      <c r="FT518" s="54"/>
      <c r="FU518" s="54"/>
      <c r="FV518" s="54"/>
      <c r="FW518" s="54"/>
      <c r="FX518" s="54"/>
      <c r="FY518" s="54"/>
      <c r="FZ518" s="54"/>
      <c r="GA518" s="54"/>
      <c r="GB518" s="54"/>
      <c r="GC518" s="54"/>
      <c r="GD518" s="54"/>
      <c r="GE518" s="54"/>
      <c r="GF518" s="54"/>
      <c r="GG518" s="54"/>
      <c r="GH518" s="54"/>
      <c r="GI518" s="54"/>
      <c r="GJ518" s="54"/>
      <c r="GK518" s="54"/>
      <c r="GL518" s="54"/>
      <c r="GM518" s="54"/>
      <c r="GN518" s="54"/>
    </row>
    <row r="519" spans="1:196">
      <c r="A519" s="209"/>
      <c r="B519" s="209"/>
      <c r="C519" s="209"/>
      <c r="D519" s="209"/>
      <c r="E519" s="209"/>
      <c r="F519" s="209"/>
      <c r="G519" s="209"/>
      <c r="H519" s="61"/>
      <c r="I519" s="69"/>
      <c r="J519" s="69"/>
      <c r="K519" s="214"/>
      <c r="L519" s="214"/>
      <c r="M519" s="214"/>
      <c r="N519" s="54"/>
      <c r="O519" s="54"/>
      <c r="P519" s="54"/>
      <c r="Q519" s="54"/>
      <c r="R519" s="54"/>
      <c r="S519" s="54"/>
      <c r="T519" s="54"/>
      <c r="U519" s="54"/>
      <c r="V519" s="54"/>
      <c r="W519" s="54"/>
      <c r="X519" s="54"/>
      <c r="Y519" s="54"/>
      <c r="Z519" s="54"/>
      <c r="AA519" s="54"/>
      <c r="AB519" s="54"/>
      <c r="AC519" s="54"/>
      <c r="AD519" s="54"/>
      <c r="AE519" s="54"/>
      <c r="AF519" s="54"/>
      <c r="AG519" s="54"/>
      <c r="AH519" s="54"/>
      <c r="AI519" s="54"/>
      <c r="AJ519" s="54"/>
      <c r="AK519" s="54"/>
      <c r="AL519" s="54"/>
      <c r="AM519" s="54"/>
      <c r="AN519" s="54"/>
      <c r="AO519" s="54"/>
      <c r="AP519" s="54"/>
      <c r="AQ519" s="54"/>
      <c r="AR519" s="54"/>
      <c r="AS519" s="54"/>
      <c r="AT519" s="54"/>
      <c r="AU519" s="54"/>
      <c r="AV519" s="54"/>
      <c r="AW519" s="54"/>
      <c r="AX519" s="54"/>
      <c r="AY519" s="54"/>
      <c r="AZ519" s="54"/>
      <c r="BA519" s="54"/>
      <c r="BB519" s="54"/>
      <c r="BC519" s="54"/>
      <c r="BD519" s="54"/>
      <c r="BE519" s="54"/>
      <c r="BF519" s="54"/>
      <c r="BG519" s="54"/>
      <c r="BH519" s="54"/>
      <c r="BI519" s="54"/>
      <c r="BJ519" s="54"/>
      <c r="BK519" s="54"/>
      <c r="BL519" s="54"/>
      <c r="BM519" s="54"/>
      <c r="BN519" s="54"/>
      <c r="BO519" s="54"/>
      <c r="BP519" s="54"/>
      <c r="BQ519" s="54"/>
      <c r="BR519" s="54"/>
      <c r="BS519" s="54"/>
      <c r="BT519" s="54"/>
      <c r="BU519" s="54"/>
      <c r="BV519" s="54"/>
      <c r="BW519" s="54"/>
      <c r="BX519" s="54"/>
      <c r="BY519" s="54"/>
      <c r="BZ519" s="54"/>
      <c r="CA519" s="54"/>
      <c r="CB519" s="54"/>
      <c r="CC519" s="54"/>
      <c r="CD519" s="54"/>
      <c r="CE519" s="54"/>
      <c r="CF519" s="54"/>
      <c r="CG519" s="54"/>
      <c r="CH519" s="54"/>
      <c r="CI519" s="54"/>
      <c r="CJ519" s="54"/>
      <c r="CK519" s="54"/>
      <c r="CL519" s="54"/>
      <c r="CM519" s="54"/>
      <c r="CN519" s="54"/>
      <c r="CO519" s="54"/>
      <c r="CP519" s="54"/>
      <c r="CQ519" s="54"/>
      <c r="CR519" s="54"/>
      <c r="CS519" s="54"/>
      <c r="CT519" s="54"/>
      <c r="CU519" s="54"/>
      <c r="CV519" s="54"/>
      <c r="CW519" s="54"/>
      <c r="CX519" s="54"/>
      <c r="CY519" s="54"/>
      <c r="CZ519" s="54"/>
      <c r="DA519" s="54"/>
      <c r="DB519" s="54"/>
      <c r="DC519" s="54"/>
      <c r="DD519" s="54"/>
      <c r="DE519" s="54"/>
      <c r="DF519" s="54"/>
      <c r="DG519" s="54"/>
      <c r="DH519" s="54"/>
      <c r="DI519" s="54"/>
      <c r="DJ519" s="54"/>
      <c r="DK519" s="54"/>
      <c r="DL519" s="54"/>
      <c r="DM519" s="54"/>
      <c r="DN519" s="54"/>
      <c r="DO519" s="54"/>
      <c r="DP519" s="54"/>
      <c r="DQ519" s="54"/>
      <c r="DR519" s="54"/>
      <c r="DS519" s="54"/>
      <c r="DT519" s="54"/>
      <c r="DU519" s="54"/>
      <c r="DV519" s="54"/>
      <c r="DW519" s="54"/>
      <c r="DX519" s="54"/>
      <c r="DY519" s="54"/>
      <c r="DZ519" s="54"/>
      <c r="EA519" s="54"/>
      <c r="EB519" s="54"/>
      <c r="EC519" s="54"/>
      <c r="ED519" s="54"/>
      <c r="EE519" s="54"/>
      <c r="EF519" s="54"/>
      <c r="EG519" s="54"/>
      <c r="EH519" s="54"/>
      <c r="EI519" s="54"/>
      <c r="EJ519" s="54"/>
      <c r="EK519" s="54"/>
      <c r="EL519" s="54"/>
      <c r="EM519" s="54"/>
      <c r="EN519" s="54"/>
      <c r="EO519" s="54"/>
      <c r="EP519" s="54"/>
      <c r="EQ519" s="54"/>
      <c r="ER519" s="54"/>
      <c r="ES519" s="54"/>
      <c r="ET519" s="54"/>
      <c r="EU519" s="54"/>
      <c r="EV519" s="54"/>
      <c r="EW519" s="54"/>
      <c r="EX519" s="54"/>
      <c r="EY519" s="54"/>
      <c r="EZ519" s="54"/>
      <c r="FA519" s="54"/>
      <c r="FB519" s="54"/>
      <c r="FC519" s="54"/>
      <c r="FD519" s="54"/>
      <c r="FE519" s="54"/>
      <c r="FF519" s="54"/>
      <c r="FG519" s="54"/>
      <c r="FH519" s="54"/>
      <c r="FI519" s="54"/>
      <c r="FJ519" s="54"/>
      <c r="FK519" s="54"/>
      <c r="FL519" s="54"/>
      <c r="FM519" s="54"/>
      <c r="FN519" s="54"/>
      <c r="FO519" s="54"/>
      <c r="FP519" s="54"/>
      <c r="FQ519" s="54"/>
      <c r="FR519" s="54"/>
      <c r="FS519" s="54"/>
      <c r="FT519" s="54"/>
      <c r="FU519" s="54"/>
      <c r="FV519" s="54"/>
      <c r="FW519" s="54"/>
      <c r="FX519" s="54"/>
      <c r="FY519" s="54"/>
      <c r="FZ519" s="54"/>
      <c r="GA519" s="54"/>
      <c r="GB519" s="54"/>
      <c r="GC519" s="54"/>
      <c r="GD519" s="54"/>
      <c r="GE519" s="54"/>
      <c r="GF519" s="54"/>
      <c r="GG519" s="54"/>
      <c r="GH519" s="54"/>
      <c r="GI519" s="54"/>
      <c r="GJ519" s="54"/>
      <c r="GK519" s="54"/>
      <c r="GL519" s="54"/>
      <c r="GM519" s="54"/>
      <c r="GN519" s="54"/>
    </row>
    <row r="520" spans="1:196">
      <c r="A520" s="209"/>
      <c r="B520" s="209"/>
      <c r="C520" s="209"/>
      <c r="D520" s="209"/>
      <c r="E520" s="209"/>
      <c r="F520" s="209"/>
      <c r="G520" s="209"/>
      <c r="H520" s="61"/>
      <c r="I520" s="69"/>
      <c r="J520" s="69"/>
      <c r="K520" s="214"/>
      <c r="L520" s="214"/>
      <c r="M520" s="214"/>
      <c r="N520" s="54"/>
      <c r="O520" s="54"/>
      <c r="P520" s="54"/>
      <c r="Q520" s="54"/>
      <c r="R520" s="54"/>
      <c r="S520" s="54"/>
      <c r="T520" s="54"/>
      <c r="U520" s="54"/>
      <c r="V520" s="54"/>
      <c r="W520" s="54"/>
      <c r="X520" s="54"/>
      <c r="Y520" s="54"/>
      <c r="Z520" s="54"/>
      <c r="AA520" s="54"/>
      <c r="AB520" s="54"/>
      <c r="AC520" s="54"/>
      <c r="AD520" s="54"/>
      <c r="AE520" s="54"/>
      <c r="AF520" s="54"/>
      <c r="AG520" s="54"/>
      <c r="AH520" s="54"/>
      <c r="AI520" s="54"/>
      <c r="AJ520" s="54"/>
      <c r="AK520" s="54"/>
      <c r="AL520" s="54"/>
      <c r="AM520" s="54"/>
      <c r="AN520" s="54"/>
      <c r="AO520" s="54"/>
      <c r="AP520" s="54"/>
      <c r="AQ520" s="54"/>
      <c r="AR520" s="54"/>
      <c r="AS520" s="54"/>
      <c r="AT520" s="54"/>
      <c r="AU520" s="54"/>
      <c r="AV520" s="54"/>
      <c r="AW520" s="54"/>
      <c r="AX520" s="54"/>
      <c r="AY520" s="54"/>
      <c r="AZ520" s="54"/>
      <c r="BA520" s="54"/>
      <c r="BB520" s="54"/>
      <c r="BC520" s="54"/>
      <c r="BD520" s="54"/>
      <c r="BE520" s="54"/>
      <c r="BF520" s="54"/>
      <c r="BG520" s="54"/>
      <c r="BH520" s="54"/>
      <c r="BI520" s="54"/>
      <c r="BJ520" s="54"/>
      <c r="BK520" s="54"/>
      <c r="BL520" s="54"/>
      <c r="BM520" s="54"/>
      <c r="BN520" s="54"/>
      <c r="BO520" s="54"/>
      <c r="BP520" s="54"/>
      <c r="BQ520" s="54"/>
      <c r="BR520" s="54"/>
      <c r="BS520" s="54"/>
      <c r="BT520" s="54"/>
      <c r="BU520" s="54"/>
      <c r="BV520" s="54"/>
      <c r="BW520" s="54"/>
      <c r="BX520" s="54"/>
      <c r="BY520" s="54"/>
      <c r="BZ520" s="54"/>
      <c r="CA520" s="54"/>
      <c r="CB520" s="54"/>
      <c r="CC520" s="54"/>
      <c r="CD520" s="54"/>
      <c r="CE520" s="54"/>
      <c r="CF520" s="54"/>
      <c r="CG520" s="54"/>
      <c r="CH520" s="54"/>
      <c r="CI520" s="54"/>
      <c r="CJ520" s="54"/>
      <c r="CK520" s="54"/>
      <c r="CL520" s="54"/>
      <c r="CM520" s="54"/>
      <c r="CN520" s="54"/>
      <c r="CO520" s="54"/>
      <c r="CP520" s="54"/>
      <c r="CQ520" s="54"/>
      <c r="CR520" s="54"/>
      <c r="CS520" s="54"/>
      <c r="CT520" s="54"/>
      <c r="CU520" s="54"/>
      <c r="CV520" s="54"/>
      <c r="CW520" s="54"/>
      <c r="CX520" s="54"/>
      <c r="CY520" s="54"/>
      <c r="CZ520" s="54"/>
      <c r="DA520" s="54"/>
      <c r="DB520" s="54"/>
      <c r="DC520" s="54"/>
      <c r="DD520" s="54"/>
      <c r="DE520" s="54"/>
      <c r="DF520" s="54"/>
      <c r="DG520" s="54"/>
      <c r="DH520" s="54"/>
      <c r="DI520" s="54"/>
      <c r="DJ520" s="54"/>
      <c r="DK520" s="54"/>
      <c r="DL520" s="54"/>
      <c r="DM520" s="54"/>
      <c r="DN520" s="54"/>
      <c r="DO520" s="54"/>
      <c r="DP520" s="54"/>
      <c r="DQ520" s="54"/>
      <c r="DR520" s="54"/>
      <c r="DS520" s="54"/>
      <c r="DT520" s="54"/>
      <c r="DU520" s="54"/>
      <c r="DV520" s="54"/>
      <c r="DW520" s="54"/>
      <c r="DX520" s="54"/>
      <c r="DY520" s="54"/>
      <c r="DZ520" s="54"/>
      <c r="EA520" s="54"/>
      <c r="EB520" s="54"/>
      <c r="EC520" s="54"/>
      <c r="ED520" s="54"/>
      <c r="EE520" s="54"/>
      <c r="EF520" s="54"/>
      <c r="EG520" s="54"/>
      <c r="EH520" s="54"/>
      <c r="EI520" s="54"/>
      <c r="EJ520" s="54"/>
      <c r="EK520" s="54"/>
      <c r="EL520" s="54"/>
      <c r="EM520" s="54"/>
      <c r="EN520" s="54"/>
      <c r="EO520" s="54"/>
      <c r="EP520" s="54"/>
      <c r="EQ520" s="54"/>
      <c r="ER520" s="54"/>
      <c r="ES520" s="54"/>
      <c r="ET520" s="54"/>
      <c r="EU520" s="54"/>
      <c r="EV520" s="54"/>
      <c r="EW520" s="54"/>
      <c r="EX520" s="54"/>
      <c r="EY520" s="54"/>
      <c r="EZ520" s="54"/>
      <c r="FA520" s="54"/>
      <c r="FB520" s="54"/>
      <c r="FC520" s="54"/>
      <c r="FD520" s="54"/>
      <c r="FE520" s="54"/>
      <c r="FF520" s="54"/>
      <c r="FG520" s="54"/>
      <c r="FH520" s="54"/>
      <c r="FI520" s="54"/>
      <c r="FJ520" s="54"/>
      <c r="FK520" s="54"/>
      <c r="FL520" s="54"/>
      <c r="FM520" s="54"/>
      <c r="FN520" s="54"/>
      <c r="FO520" s="54"/>
      <c r="FP520" s="54"/>
      <c r="FQ520" s="54"/>
      <c r="FR520" s="54"/>
      <c r="FS520" s="54"/>
      <c r="FT520" s="54"/>
      <c r="FU520" s="54"/>
      <c r="FV520" s="54"/>
      <c r="FW520" s="54"/>
      <c r="FX520" s="54"/>
      <c r="FY520" s="54"/>
      <c r="FZ520" s="54"/>
      <c r="GA520" s="54"/>
      <c r="GB520" s="54"/>
      <c r="GC520" s="54"/>
      <c r="GD520" s="54"/>
      <c r="GE520" s="54"/>
      <c r="GF520" s="54"/>
      <c r="GG520" s="54"/>
      <c r="GH520" s="54"/>
      <c r="GI520" s="54"/>
      <c r="GJ520" s="54"/>
      <c r="GK520" s="54"/>
      <c r="GL520" s="54"/>
      <c r="GM520" s="54"/>
      <c r="GN520" s="54"/>
    </row>
    <row r="521" spans="1:196">
      <c r="A521" s="209"/>
      <c r="B521" s="209"/>
      <c r="C521" s="209"/>
      <c r="D521" s="209"/>
      <c r="E521" s="209"/>
      <c r="F521" s="209"/>
      <c r="G521" s="209"/>
      <c r="H521" s="61"/>
      <c r="I521" s="69"/>
      <c r="J521" s="69"/>
      <c r="K521" s="214"/>
      <c r="L521" s="214"/>
      <c r="M521" s="214"/>
      <c r="N521" s="54"/>
      <c r="O521" s="54"/>
      <c r="P521" s="54"/>
      <c r="Q521" s="54"/>
      <c r="R521" s="54"/>
      <c r="S521" s="54"/>
      <c r="T521" s="54"/>
      <c r="U521" s="54"/>
      <c r="V521" s="54"/>
      <c r="W521" s="54"/>
      <c r="X521" s="54"/>
      <c r="Y521" s="54"/>
      <c r="Z521" s="54"/>
      <c r="AA521" s="54"/>
      <c r="AB521" s="54"/>
      <c r="AC521" s="54"/>
      <c r="AD521" s="54"/>
      <c r="AE521" s="54"/>
      <c r="AF521" s="54"/>
      <c r="AG521" s="54"/>
      <c r="AH521" s="54"/>
      <c r="AI521" s="54"/>
      <c r="AJ521" s="54"/>
      <c r="AK521" s="54"/>
      <c r="AL521" s="54"/>
      <c r="AM521" s="54"/>
      <c r="AN521" s="54"/>
      <c r="AO521" s="54"/>
      <c r="AP521" s="54"/>
      <c r="AQ521" s="54"/>
      <c r="AR521" s="54"/>
      <c r="AS521" s="54"/>
      <c r="AT521" s="54"/>
      <c r="AU521" s="54"/>
      <c r="AV521" s="54"/>
      <c r="AW521" s="54"/>
      <c r="AX521" s="54"/>
      <c r="AY521" s="54"/>
      <c r="AZ521" s="54"/>
      <c r="BA521" s="54"/>
      <c r="BB521" s="54"/>
      <c r="BC521" s="54"/>
      <c r="BD521" s="54"/>
      <c r="BE521" s="54"/>
      <c r="BF521" s="54"/>
      <c r="BG521" s="54"/>
      <c r="BH521" s="54"/>
      <c r="BI521" s="54"/>
      <c r="BJ521" s="54"/>
      <c r="BK521" s="54"/>
      <c r="BL521" s="54"/>
      <c r="BM521" s="54"/>
      <c r="BN521" s="54"/>
      <c r="BO521" s="54"/>
      <c r="BP521" s="54"/>
      <c r="BQ521" s="54"/>
      <c r="BR521" s="54"/>
      <c r="BS521" s="54"/>
      <c r="BT521" s="54"/>
      <c r="BU521" s="54"/>
      <c r="BV521" s="54"/>
      <c r="BW521" s="54"/>
      <c r="BX521" s="54"/>
      <c r="BY521" s="54"/>
      <c r="BZ521" s="54"/>
      <c r="CA521" s="54"/>
      <c r="CB521" s="54"/>
      <c r="CC521" s="54"/>
      <c r="CD521" s="54"/>
      <c r="CE521" s="54"/>
      <c r="CF521" s="54"/>
      <c r="CG521" s="54"/>
      <c r="CH521" s="54"/>
      <c r="CI521" s="54"/>
      <c r="CJ521" s="54"/>
      <c r="CK521" s="54"/>
      <c r="CL521" s="54"/>
      <c r="CM521" s="54"/>
      <c r="CN521" s="54"/>
      <c r="CO521" s="54"/>
      <c r="CP521" s="54"/>
      <c r="CQ521" s="54"/>
      <c r="CR521" s="54"/>
      <c r="CS521" s="54"/>
      <c r="CT521" s="54"/>
      <c r="CU521" s="54"/>
      <c r="CV521" s="54"/>
      <c r="CW521" s="54"/>
      <c r="CX521" s="54"/>
      <c r="CY521" s="54"/>
      <c r="CZ521" s="54"/>
      <c r="DA521" s="54"/>
      <c r="DB521" s="54"/>
      <c r="DC521" s="54"/>
      <c r="DD521" s="54"/>
      <c r="DE521" s="54"/>
      <c r="DF521" s="54"/>
      <c r="DG521" s="54"/>
      <c r="DH521" s="54"/>
      <c r="DI521" s="54"/>
      <c r="DJ521" s="54"/>
      <c r="DK521" s="54"/>
      <c r="DL521" s="54"/>
      <c r="DM521" s="54"/>
      <c r="DN521" s="54"/>
      <c r="DO521" s="54"/>
      <c r="DP521" s="54"/>
      <c r="DQ521" s="54"/>
      <c r="DR521" s="54"/>
      <c r="DS521" s="54"/>
      <c r="DT521" s="54"/>
      <c r="DU521" s="54"/>
      <c r="DV521" s="54"/>
      <c r="DW521" s="54"/>
      <c r="DX521" s="54"/>
      <c r="DY521" s="54"/>
      <c r="DZ521" s="54"/>
      <c r="EA521" s="54"/>
      <c r="EB521" s="54"/>
      <c r="EC521" s="54"/>
      <c r="ED521" s="54"/>
      <c r="EE521" s="54"/>
      <c r="EF521" s="54"/>
      <c r="EG521" s="54"/>
      <c r="EH521" s="54"/>
      <c r="EI521" s="54"/>
      <c r="EJ521" s="54"/>
      <c r="EK521" s="54"/>
      <c r="EL521" s="54"/>
      <c r="EM521" s="54"/>
      <c r="EN521" s="54"/>
      <c r="EO521" s="54"/>
      <c r="EP521" s="54"/>
      <c r="EQ521" s="54"/>
      <c r="ER521" s="54"/>
      <c r="ES521" s="54"/>
      <c r="ET521" s="54"/>
      <c r="EU521" s="54"/>
      <c r="EV521" s="54"/>
      <c r="EW521" s="54"/>
      <c r="EX521" s="54"/>
      <c r="EY521" s="54"/>
      <c r="EZ521" s="54"/>
      <c r="FA521" s="54"/>
      <c r="FB521" s="54"/>
      <c r="FC521" s="54"/>
      <c r="FD521" s="54"/>
      <c r="FE521" s="54"/>
      <c r="FF521" s="54"/>
      <c r="FG521" s="54"/>
      <c r="FH521" s="54"/>
      <c r="FI521" s="54"/>
      <c r="FJ521" s="54"/>
      <c r="FK521" s="54"/>
      <c r="FL521" s="54"/>
      <c r="FM521" s="54"/>
      <c r="FN521" s="54"/>
      <c r="FO521" s="54"/>
      <c r="FP521" s="54"/>
      <c r="FQ521" s="54"/>
      <c r="FR521" s="54"/>
      <c r="FS521" s="54"/>
      <c r="FT521" s="54"/>
      <c r="FU521" s="54"/>
      <c r="FV521" s="54"/>
      <c r="FW521" s="54"/>
      <c r="FX521" s="54"/>
      <c r="FY521" s="54"/>
      <c r="FZ521" s="54"/>
      <c r="GA521" s="54"/>
      <c r="GB521" s="54"/>
      <c r="GC521" s="54"/>
      <c r="GD521" s="54"/>
      <c r="GE521" s="54"/>
      <c r="GF521" s="54"/>
      <c r="GG521" s="54"/>
      <c r="GH521" s="54"/>
      <c r="GI521" s="54"/>
      <c r="GJ521" s="54"/>
      <c r="GK521" s="54"/>
      <c r="GL521" s="54"/>
      <c r="GM521" s="54"/>
      <c r="GN521" s="54"/>
    </row>
    <row r="522" spans="1:196">
      <c r="A522" s="209"/>
      <c r="B522" s="209"/>
      <c r="C522" s="209"/>
      <c r="D522" s="209"/>
      <c r="E522" s="209"/>
      <c r="F522" s="209"/>
      <c r="G522" s="209"/>
      <c r="H522" s="61"/>
      <c r="I522" s="69"/>
      <c r="J522" s="69"/>
      <c r="K522" s="214"/>
      <c r="L522" s="214"/>
      <c r="M522" s="214"/>
      <c r="N522" s="54"/>
      <c r="O522" s="54"/>
      <c r="P522" s="54"/>
      <c r="Q522" s="54"/>
      <c r="R522" s="54"/>
      <c r="S522" s="54"/>
      <c r="T522" s="54"/>
      <c r="U522" s="54"/>
      <c r="V522" s="54"/>
      <c r="W522" s="54"/>
      <c r="X522" s="54"/>
      <c r="Y522" s="54"/>
      <c r="Z522" s="54"/>
      <c r="AA522" s="54"/>
      <c r="AB522" s="54"/>
      <c r="AC522" s="54"/>
      <c r="AD522" s="54"/>
      <c r="AE522" s="54"/>
      <c r="AF522" s="54"/>
      <c r="AG522" s="54"/>
      <c r="AH522" s="54"/>
      <c r="AI522" s="54"/>
      <c r="AJ522" s="54"/>
      <c r="AK522" s="54"/>
      <c r="AL522" s="54"/>
      <c r="AM522" s="54"/>
      <c r="AN522" s="54"/>
      <c r="AO522" s="54"/>
      <c r="AP522" s="54"/>
      <c r="AQ522" s="54"/>
      <c r="AR522" s="54"/>
      <c r="AS522" s="54"/>
      <c r="AT522" s="54"/>
      <c r="AU522" s="54"/>
      <c r="AV522" s="54"/>
      <c r="AW522" s="54"/>
      <c r="AX522" s="54"/>
      <c r="AY522" s="54"/>
      <c r="AZ522" s="54"/>
      <c r="BA522" s="54"/>
      <c r="BB522" s="54"/>
      <c r="BC522" s="54"/>
      <c r="BD522" s="54"/>
      <c r="BE522" s="54"/>
      <c r="BF522" s="54"/>
      <c r="BG522" s="54"/>
      <c r="BH522" s="54"/>
      <c r="BI522" s="54"/>
      <c r="BJ522" s="54"/>
      <c r="BK522" s="54"/>
      <c r="BL522" s="54"/>
      <c r="BM522" s="54"/>
      <c r="BN522" s="54"/>
      <c r="BO522" s="54"/>
      <c r="BP522" s="54"/>
      <c r="BQ522" s="54"/>
      <c r="BR522" s="54"/>
      <c r="BS522" s="54"/>
      <c r="BT522" s="54"/>
      <c r="BU522" s="54"/>
      <c r="BV522" s="54"/>
      <c r="BW522" s="54"/>
      <c r="BX522" s="54"/>
      <c r="BY522" s="54"/>
      <c r="BZ522" s="54"/>
      <c r="CA522" s="54"/>
      <c r="CB522" s="54"/>
      <c r="CC522" s="54"/>
      <c r="CD522" s="54"/>
      <c r="CE522" s="54"/>
      <c r="CF522" s="54"/>
      <c r="CG522" s="54"/>
      <c r="CH522" s="54"/>
      <c r="CI522" s="54"/>
      <c r="CJ522" s="54"/>
      <c r="CK522" s="54"/>
      <c r="CL522" s="54"/>
      <c r="CM522" s="54"/>
      <c r="CN522" s="54"/>
      <c r="CO522" s="54"/>
      <c r="CP522" s="54"/>
      <c r="CQ522" s="54"/>
      <c r="CR522" s="54"/>
      <c r="CS522" s="54"/>
      <c r="CT522" s="54"/>
      <c r="CU522" s="54"/>
      <c r="CV522" s="54"/>
      <c r="CW522" s="54"/>
      <c r="CX522" s="54"/>
      <c r="CY522" s="54"/>
      <c r="CZ522" s="54"/>
      <c r="DA522" s="54"/>
      <c r="DB522" s="54"/>
      <c r="DC522" s="54"/>
      <c r="DD522" s="54"/>
      <c r="DE522" s="54"/>
      <c r="DF522" s="54"/>
      <c r="DG522" s="54"/>
      <c r="DH522" s="54"/>
      <c r="DI522" s="54"/>
      <c r="DJ522" s="54"/>
      <c r="DK522" s="54"/>
      <c r="DL522" s="54"/>
      <c r="DM522" s="54"/>
      <c r="DN522" s="54"/>
      <c r="DO522" s="54"/>
      <c r="DP522" s="54"/>
      <c r="DQ522" s="54"/>
      <c r="DR522" s="54"/>
      <c r="DS522" s="54"/>
      <c r="DT522" s="54"/>
      <c r="DU522" s="54"/>
      <c r="DV522" s="54"/>
      <c r="DW522" s="54"/>
      <c r="DX522" s="54"/>
      <c r="DY522" s="54"/>
      <c r="DZ522" s="54"/>
      <c r="EA522" s="54"/>
      <c r="EB522" s="54"/>
      <c r="EC522" s="54"/>
      <c r="ED522" s="54"/>
      <c r="EE522" s="54"/>
      <c r="EF522" s="54"/>
      <c r="EG522" s="54"/>
      <c r="EH522" s="54"/>
      <c r="EI522" s="54"/>
      <c r="EJ522" s="54"/>
      <c r="EK522" s="54"/>
      <c r="EL522" s="54"/>
      <c r="EM522" s="54"/>
      <c r="EN522" s="54"/>
      <c r="EO522" s="54"/>
      <c r="EP522" s="54"/>
      <c r="EQ522" s="54"/>
      <c r="ER522" s="54"/>
      <c r="ES522" s="54"/>
      <c r="ET522" s="54"/>
      <c r="EU522" s="54"/>
      <c r="EV522" s="54"/>
      <c r="EW522" s="54"/>
      <c r="EX522" s="54"/>
      <c r="EY522" s="54"/>
      <c r="EZ522" s="54"/>
      <c r="FA522" s="54"/>
      <c r="FB522" s="54"/>
      <c r="FC522" s="54"/>
      <c r="FD522" s="54"/>
      <c r="FE522" s="54"/>
      <c r="FF522" s="54"/>
      <c r="FG522" s="54"/>
      <c r="FH522" s="54"/>
      <c r="FI522" s="54"/>
      <c r="FJ522" s="54"/>
      <c r="FK522" s="54"/>
      <c r="FL522" s="54"/>
      <c r="FM522" s="54"/>
      <c r="FN522" s="54"/>
      <c r="FO522" s="54"/>
      <c r="FP522" s="54"/>
      <c r="FQ522" s="54"/>
      <c r="FR522" s="54"/>
      <c r="FS522" s="54"/>
      <c r="FT522" s="54"/>
      <c r="FU522" s="54"/>
      <c r="FV522" s="54"/>
      <c r="FW522" s="54"/>
      <c r="FX522" s="54"/>
      <c r="FY522" s="54"/>
      <c r="FZ522" s="54"/>
      <c r="GA522" s="54"/>
      <c r="GB522" s="54"/>
      <c r="GC522" s="54"/>
      <c r="GD522" s="54"/>
      <c r="GE522" s="54"/>
      <c r="GF522" s="54"/>
      <c r="GG522" s="54"/>
      <c r="GH522" s="54"/>
      <c r="GI522" s="54"/>
      <c r="GJ522" s="54"/>
      <c r="GK522" s="54"/>
      <c r="GL522" s="54"/>
      <c r="GM522" s="54"/>
      <c r="GN522" s="54"/>
    </row>
    <row r="523" spans="1:196">
      <c r="A523" s="209"/>
      <c r="B523" s="209"/>
      <c r="C523" s="209"/>
      <c r="D523" s="209"/>
      <c r="E523" s="209"/>
      <c r="F523" s="209"/>
      <c r="G523" s="209"/>
      <c r="H523" s="61"/>
      <c r="I523" s="69"/>
      <c r="J523" s="69"/>
      <c r="K523" s="214"/>
      <c r="L523" s="214"/>
      <c r="M523" s="214"/>
      <c r="N523" s="54"/>
      <c r="O523" s="54"/>
      <c r="P523" s="54"/>
      <c r="Q523" s="54"/>
      <c r="R523" s="54"/>
      <c r="S523" s="54"/>
      <c r="T523" s="54"/>
      <c r="U523" s="54"/>
      <c r="V523" s="54"/>
      <c r="W523" s="54"/>
      <c r="X523" s="54"/>
      <c r="Y523" s="54"/>
      <c r="Z523" s="54"/>
      <c r="AA523" s="54"/>
      <c r="AB523" s="54"/>
      <c r="AC523" s="54"/>
      <c r="AD523" s="54"/>
      <c r="AE523" s="54"/>
      <c r="AF523" s="54"/>
      <c r="AG523" s="54"/>
      <c r="AH523" s="54"/>
      <c r="AI523" s="54"/>
      <c r="AJ523" s="54"/>
      <c r="AK523" s="54"/>
      <c r="AL523" s="54"/>
      <c r="AM523" s="54"/>
      <c r="AN523" s="54"/>
      <c r="AO523" s="54"/>
      <c r="AP523" s="54"/>
      <c r="AQ523" s="54"/>
      <c r="AR523" s="54"/>
      <c r="AS523" s="54"/>
      <c r="AT523" s="54"/>
      <c r="AU523" s="54"/>
      <c r="AV523" s="54"/>
      <c r="AW523" s="54"/>
      <c r="AX523" s="54"/>
      <c r="AY523" s="54"/>
      <c r="AZ523" s="54"/>
      <c r="BA523" s="54"/>
      <c r="BB523" s="54"/>
      <c r="BC523" s="54"/>
      <c r="BD523" s="54"/>
      <c r="BE523" s="54"/>
      <c r="BF523" s="54"/>
      <c r="BG523" s="54"/>
      <c r="BH523" s="54"/>
      <c r="BI523" s="54"/>
      <c r="BJ523" s="54"/>
      <c r="BK523" s="54"/>
      <c r="BL523" s="54"/>
      <c r="BM523" s="54"/>
      <c r="BN523" s="54"/>
      <c r="BO523" s="54"/>
      <c r="BP523" s="54"/>
      <c r="BQ523" s="54"/>
      <c r="BR523" s="54"/>
      <c r="BS523" s="54"/>
      <c r="BT523" s="54"/>
      <c r="BU523" s="54"/>
      <c r="BV523" s="54"/>
      <c r="BW523" s="54"/>
      <c r="BX523" s="54"/>
      <c r="BY523" s="54"/>
      <c r="BZ523" s="54"/>
      <c r="CA523" s="54"/>
      <c r="CB523" s="54"/>
      <c r="CC523" s="54"/>
      <c r="CD523" s="54"/>
      <c r="CE523" s="54"/>
      <c r="CF523" s="54"/>
      <c r="CG523" s="54"/>
      <c r="CH523" s="54"/>
      <c r="CI523" s="54"/>
      <c r="CJ523" s="54"/>
      <c r="CK523" s="54"/>
      <c r="CL523" s="54"/>
      <c r="CM523" s="54"/>
      <c r="CN523" s="54"/>
      <c r="CO523" s="54"/>
      <c r="CP523" s="54"/>
      <c r="CQ523" s="54"/>
      <c r="CR523" s="54"/>
      <c r="CS523" s="54"/>
      <c r="CT523" s="54"/>
      <c r="CU523" s="54"/>
      <c r="CV523" s="54"/>
      <c r="CW523" s="54"/>
      <c r="CX523" s="54"/>
      <c r="CY523" s="54"/>
      <c r="CZ523" s="54"/>
      <c r="DA523" s="54"/>
      <c r="DB523" s="54"/>
      <c r="DC523" s="54"/>
      <c r="DD523" s="54"/>
      <c r="DE523" s="54"/>
      <c r="DF523" s="54"/>
      <c r="DG523" s="54"/>
      <c r="DH523" s="54"/>
      <c r="DI523" s="54"/>
      <c r="DJ523" s="54"/>
      <c r="DK523" s="54"/>
      <c r="DL523" s="54"/>
      <c r="DM523" s="54"/>
      <c r="DN523" s="54"/>
      <c r="DO523" s="54"/>
      <c r="DP523" s="54"/>
      <c r="DQ523" s="54"/>
      <c r="DR523" s="54"/>
      <c r="DS523" s="54"/>
      <c r="DT523" s="54"/>
      <c r="DU523" s="54"/>
      <c r="DV523" s="54"/>
      <c r="DW523" s="54"/>
      <c r="DX523" s="54"/>
      <c r="DY523" s="54"/>
      <c r="DZ523" s="54"/>
      <c r="EA523" s="54"/>
      <c r="EB523" s="54"/>
      <c r="EC523" s="54"/>
      <c r="ED523" s="54"/>
      <c r="EE523" s="54"/>
      <c r="EF523" s="54"/>
      <c r="EG523" s="54"/>
      <c r="EH523" s="54"/>
      <c r="EI523" s="54"/>
      <c r="EJ523" s="54"/>
      <c r="EK523" s="54"/>
      <c r="EL523" s="54"/>
      <c r="EM523" s="54"/>
      <c r="EN523" s="54"/>
      <c r="EO523" s="54"/>
      <c r="EP523" s="54"/>
      <c r="EQ523" s="54"/>
      <c r="ER523" s="54"/>
      <c r="ES523" s="54"/>
      <c r="ET523" s="54"/>
      <c r="EU523" s="54"/>
      <c r="EV523" s="54"/>
      <c r="EW523" s="54"/>
      <c r="EX523" s="54"/>
      <c r="EY523" s="54"/>
      <c r="EZ523" s="54"/>
      <c r="FA523" s="54"/>
      <c r="FB523" s="54"/>
      <c r="FC523" s="54"/>
      <c r="FD523" s="54"/>
      <c r="FE523" s="54"/>
      <c r="FF523" s="54"/>
      <c r="FG523" s="54"/>
      <c r="FH523" s="54"/>
      <c r="FI523" s="54"/>
      <c r="FJ523" s="54"/>
      <c r="FK523" s="54"/>
      <c r="FL523" s="54"/>
      <c r="FM523" s="54"/>
      <c r="FN523" s="54"/>
      <c r="FO523" s="54"/>
      <c r="FP523" s="54"/>
      <c r="FQ523" s="54"/>
      <c r="FR523" s="54"/>
      <c r="FS523" s="54"/>
      <c r="FT523" s="54"/>
      <c r="FU523" s="54"/>
      <c r="FV523" s="54"/>
      <c r="FW523" s="54"/>
      <c r="FX523" s="54"/>
      <c r="FY523" s="54"/>
      <c r="FZ523" s="54"/>
      <c r="GA523" s="54"/>
      <c r="GB523" s="54"/>
      <c r="GC523" s="54"/>
      <c r="GD523" s="54"/>
      <c r="GE523" s="54"/>
      <c r="GF523" s="54"/>
      <c r="GG523" s="54"/>
      <c r="GH523" s="54"/>
      <c r="GI523" s="54"/>
      <c r="GJ523" s="54"/>
      <c r="GK523" s="54"/>
      <c r="GL523" s="54"/>
      <c r="GM523" s="54"/>
      <c r="GN523" s="54"/>
    </row>
    <row r="524" spans="1:196">
      <c r="A524" s="209"/>
      <c r="B524" s="209"/>
      <c r="C524" s="209"/>
      <c r="D524" s="209"/>
      <c r="E524" s="209"/>
      <c r="F524" s="209"/>
      <c r="G524" s="209"/>
      <c r="H524" s="61"/>
      <c r="I524" s="69"/>
      <c r="J524" s="69"/>
      <c r="K524" s="214"/>
      <c r="L524" s="214"/>
      <c r="M524" s="214"/>
      <c r="N524" s="54"/>
      <c r="O524" s="54"/>
      <c r="P524" s="54"/>
      <c r="Q524" s="54"/>
      <c r="R524" s="54"/>
      <c r="S524" s="54"/>
      <c r="T524" s="54"/>
      <c r="U524" s="54"/>
      <c r="V524" s="54"/>
      <c r="W524" s="54"/>
      <c r="X524" s="54"/>
      <c r="Y524" s="54"/>
      <c r="Z524" s="54"/>
      <c r="AA524" s="54"/>
      <c r="AB524" s="54"/>
      <c r="AC524" s="54"/>
      <c r="AD524" s="54"/>
      <c r="AE524" s="54"/>
      <c r="AF524" s="54"/>
      <c r="AG524" s="54"/>
      <c r="AH524" s="54"/>
      <c r="AI524" s="54"/>
      <c r="AJ524" s="54"/>
      <c r="AK524" s="54"/>
      <c r="AL524" s="54"/>
      <c r="AM524" s="54"/>
      <c r="AN524" s="54"/>
      <c r="AO524" s="54"/>
      <c r="AP524" s="54"/>
      <c r="AQ524" s="54"/>
      <c r="AR524" s="54"/>
      <c r="AS524" s="54"/>
      <c r="AT524" s="54"/>
      <c r="AU524" s="54"/>
      <c r="AV524" s="54"/>
      <c r="AW524" s="54"/>
      <c r="AX524" s="54"/>
      <c r="AY524" s="54"/>
      <c r="AZ524" s="54"/>
      <c r="BA524" s="54"/>
      <c r="BB524" s="54"/>
      <c r="BC524" s="54"/>
      <c r="BD524" s="54"/>
      <c r="BE524" s="54"/>
      <c r="BF524" s="54"/>
      <c r="BG524" s="54"/>
      <c r="BH524" s="54"/>
      <c r="BI524" s="54"/>
      <c r="BJ524" s="54"/>
      <c r="BK524" s="54"/>
      <c r="BL524" s="54"/>
      <c r="BM524" s="54"/>
      <c r="BN524" s="54"/>
      <c r="BO524" s="54"/>
      <c r="BP524" s="54"/>
      <c r="BQ524" s="54"/>
      <c r="BR524" s="54"/>
      <c r="BS524" s="54"/>
      <c r="BT524" s="54"/>
      <c r="BU524" s="54"/>
      <c r="BV524" s="54"/>
      <c r="BW524" s="54"/>
      <c r="BX524" s="54"/>
      <c r="BY524" s="54"/>
      <c r="BZ524" s="54"/>
      <c r="CA524" s="54"/>
      <c r="CB524" s="54"/>
      <c r="CC524" s="54"/>
      <c r="CD524" s="54"/>
      <c r="CE524" s="54"/>
      <c r="CF524" s="54"/>
      <c r="CG524" s="54"/>
      <c r="CH524" s="54"/>
      <c r="CI524" s="54"/>
      <c r="CJ524" s="54"/>
      <c r="CK524" s="54"/>
      <c r="CL524" s="54"/>
      <c r="CM524" s="54"/>
      <c r="CN524" s="54"/>
      <c r="CO524" s="54"/>
      <c r="CP524" s="54"/>
      <c r="CQ524" s="54"/>
      <c r="CR524" s="54"/>
      <c r="CS524" s="54"/>
      <c r="CT524" s="54"/>
      <c r="CU524" s="54"/>
      <c r="CV524" s="54"/>
      <c r="CW524" s="54"/>
      <c r="CX524" s="54"/>
      <c r="CY524" s="54"/>
      <c r="CZ524" s="54"/>
      <c r="DA524" s="54"/>
      <c r="DB524" s="54"/>
      <c r="DC524" s="54"/>
      <c r="DD524" s="54"/>
      <c r="DE524" s="54"/>
      <c r="DF524" s="54"/>
      <c r="DG524" s="54"/>
      <c r="DH524" s="54"/>
      <c r="DI524" s="54"/>
      <c r="DJ524" s="54"/>
      <c r="DK524" s="54"/>
      <c r="DL524" s="54"/>
      <c r="DM524" s="54"/>
      <c r="DN524" s="54"/>
      <c r="DO524" s="54"/>
      <c r="DP524" s="54"/>
      <c r="DQ524" s="54"/>
      <c r="DR524" s="54"/>
      <c r="DS524" s="54"/>
      <c r="DT524" s="54"/>
      <c r="DU524" s="54"/>
      <c r="DV524" s="54"/>
      <c r="DW524" s="54"/>
      <c r="DX524" s="54"/>
      <c r="DY524" s="54"/>
      <c r="DZ524" s="54"/>
      <c r="EA524" s="54"/>
      <c r="EB524" s="54"/>
      <c r="EC524" s="54"/>
      <c r="ED524" s="54"/>
      <c r="EE524" s="54"/>
      <c r="EF524" s="54"/>
      <c r="EG524" s="54"/>
      <c r="EH524" s="54"/>
      <c r="EI524" s="54"/>
      <c r="EJ524" s="54"/>
      <c r="EK524" s="54"/>
      <c r="EL524" s="54"/>
      <c r="EM524" s="54"/>
      <c r="EN524" s="54"/>
      <c r="EO524" s="54"/>
      <c r="EP524" s="54"/>
      <c r="EQ524" s="54"/>
      <c r="ER524" s="54"/>
      <c r="ES524" s="54"/>
      <c r="ET524" s="54"/>
      <c r="EU524" s="54"/>
      <c r="EV524" s="54"/>
      <c r="EW524" s="54"/>
      <c r="EX524" s="54"/>
      <c r="EY524" s="54"/>
      <c r="EZ524" s="54"/>
      <c r="FA524" s="54"/>
      <c r="FB524" s="54"/>
      <c r="FC524" s="54"/>
      <c r="FD524" s="54"/>
      <c r="FE524" s="54"/>
      <c r="FF524" s="54"/>
      <c r="FG524" s="54"/>
      <c r="FH524" s="54"/>
      <c r="FI524" s="54"/>
      <c r="FJ524" s="54"/>
      <c r="FK524" s="54"/>
      <c r="FL524" s="54"/>
      <c r="FM524" s="54"/>
      <c r="FN524" s="54"/>
      <c r="FO524" s="54"/>
      <c r="FP524" s="54"/>
      <c r="FQ524" s="54"/>
      <c r="FR524" s="54"/>
      <c r="FS524" s="54"/>
      <c r="FT524" s="54"/>
      <c r="FU524" s="54"/>
      <c r="FV524" s="54"/>
      <c r="FW524" s="54"/>
      <c r="FX524" s="54"/>
      <c r="FY524" s="54"/>
      <c r="FZ524" s="54"/>
      <c r="GA524" s="54"/>
      <c r="GB524" s="54"/>
      <c r="GC524" s="54"/>
      <c r="GD524" s="54"/>
      <c r="GE524" s="54"/>
      <c r="GF524" s="54"/>
      <c r="GG524" s="54"/>
      <c r="GH524" s="54"/>
      <c r="GI524" s="54"/>
      <c r="GJ524" s="54"/>
      <c r="GK524" s="54"/>
      <c r="GL524" s="54"/>
      <c r="GM524" s="54"/>
      <c r="GN524" s="54"/>
    </row>
    <row r="525" spans="1:196">
      <c r="A525" s="209"/>
      <c r="B525" s="209"/>
      <c r="C525" s="209"/>
      <c r="D525" s="209"/>
      <c r="E525" s="209"/>
      <c r="F525" s="209"/>
      <c r="G525" s="209"/>
      <c r="H525" s="61"/>
      <c r="I525" s="69"/>
      <c r="J525" s="69"/>
      <c r="K525" s="214"/>
      <c r="L525" s="214"/>
      <c r="M525" s="214"/>
      <c r="N525" s="54"/>
      <c r="O525" s="54"/>
      <c r="P525" s="54"/>
      <c r="Q525" s="54"/>
      <c r="R525" s="54"/>
      <c r="S525" s="54"/>
      <c r="T525" s="54"/>
      <c r="U525" s="54"/>
      <c r="V525" s="54"/>
      <c r="W525" s="54"/>
      <c r="X525" s="54"/>
      <c r="Y525" s="54"/>
      <c r="Z525" s="54"/>
      <c r="AA525" s="54"/>
      <c r="AB525" s="54"/>
      <c r="AC525" s="54"/>
      <c r="AD525" s="54"/>
      <c r="AE525" s="54"/>
      <c r="AF525" s="54"/>
      <c r="AG525" s="54"/>
      <c r="AH525" s="54"/>
      <c r="AI525" s="54"/>
      <c r="AJ525" s="54"/>
      <c r="AK525" s="54"/>
      <c r="AL525" s="54"/>
      <c r="AM525" s="54"/>
      <c r="AN525" s="54"/>
      <c r="AO525" s="54"/>
      <c r="AP525" s="54"/>
      <c r="AQ525" s="54"/>
      <c r="AR525" s="54"/>
      <c r="AS525" s="54"/>
      <c r="AT525" s="54"/>
      <c r="AU525" s="54"/>
      <c r="AV525" s="54"/>
      <c r="AW525" s="54"/>
      <c r="AX525" s="54"/>
      <c r="AY525" s="54"/>
      <c r="AZ525" s="54"/>
      <c r="BA525" s="54"/>
      <c r="BB525" s="54"/>
      <c r="BC525" s="54"/>
      <c r="BD525" s="54"/>
      <c r="BE525" s="54"/>
      <c r="BF525" s="54"/>
      <c r="BG525" s="54"/>
      <c r="BH525" s="54"/>
      <c r="BI525" s="54"/>
      <c r="BJ525" s="54"/>
      <c r="BK525" s="54"/>
      <c r="BL525" s="54"/>
      <c r="BM525" s="54"/>
      <c r="BN525" s="54"/>
      <c r="BO525" s="54"/>
      <c r="BP525" s="54"/>
      <c r="BQ525" s="54"/>
      <c r="BR525" s="54"/>
      <c r="BS525" s="54"/>
      <c r="BT525" s="54"/>
      <c r="BU525" s="54"/>
      <c r="BV525" s="54"/>
      <c r="BW525" s="54"/>
      <c r="BX525" s="54"/>
      <c r="BY525" s="54"/>
      <c r="BZ525" s="54"/>
      <c r="CA525" s="54"/>
      <c r="CB525" s="54"/>
      <c r="CC525" s="54"/>
      <c r="CD525" s="54"/>
      <c r="CE525" s="54"/>
      <c r="CF525" s="54"/>
      <c r="CG525" s="54"/>
      <c r="CH525" s="54"/>
      <c r="CI525" s="54"/>
      <c r="CJ525" s="54"/>
      <c r="CK525" s="54"/>
      <c r="CL525" s="54"/>
      <c r="CM525" s="54"/>
      <c r="CN525" s="54"/>
      <c r="CO525" s="54"/>
      <c r="CP525" s="54"/>
      <c r="CQ525" s="54"/>
      <c r="CR525" s="54"/>
      <c r="CS525" s="54"/>
      <c r="CT525" s="54"/>
      <c r="CU525" s="54"/>
      <c r="CV525" s="54"/>
      <c r="CW525" s="54"/>
      <c r="CX525" s="54"/>
      <c r="CY525" s="54"/>
      <c r="CZ525" s="54"/>
      <c r="DA525" s="54"/>
      <c r="DB525" s="54"/>
      <c r="DC525" s="54"/>
      <c r="DD525" s="54"/>
      <c r="DE525" s="54"/>
      <c r="DF525" s="54"/>
      <c r="DG525" s="54"/>
      <c r="DH525" s="54"/>
      <c r="DI525" s="54"/>
      <c r="DJ525" s="54"/>
      <c r="DK525" s="54"/>
      <c r="DL525" s="54"/>
      <c r="DM525" s="54"/>
      <c r="DN525" s="54"/>
      <c r="DO525" s="54"/>
      <c r="DP525" s="54"/>
      <c r="DQ525" s="54"/>
      <c r="DR525" s="54"/>
      <c r="DS525" s="54"/>
      <c r="DT525" s="54"/>
      <c r="DU525" s="54"/>
      <c r="DV525" s="54"/>
      <c r="DW525" s="54"/>
      <c r="DX525" s="54"/>
      <c r="DY525" s="54"/>
      <c r="DZ525" s="54"/>
      <c r="EA525" s="54"/>
      <c r="EB525" s="54"/>
      <c r="EC525" s="54"/>
      <c r="ED525" s="54"/>
      <c r="EE525" s="54"/>
      <c r="EF525" s="54"/>
      <c r="EG525" s="54"/>
      <c r="EH525" s="54"/>
      <c r="EI525" s="54"/>
      <c r="EJ525" s="54"/>
      <c r="EK525" s="54"/>
      <c r="EL525" s="54"/>
      <c r="EM525" s="54"/>
      <c r="EN525" s="54"/>
      <c r="EO525" s="54"/>
      <c r="EP525" s="54"/>
      <c r="EQ525" s="54"/>
      <c r="ER525" s="54"/>
      <c r="ES525" s="54"/>
      <c r="ET525" s="54"/>
      <c r="EU525" s="54"/>
      <c r="EV525" s="54"/>
      <c r="EW525" s="54"/>
      <c r="EX525" s="54"/>
      <c r="EY525" s="54"/>
      <c r="EZ525" s="54"/>
      <c r="FA525" s="54"/>
      <c r="FB525" s="54"/>
      <c r="FC525" s="54"/>
      <c r="FD525" s="54"/>
      <c r="FE525" s="54"/>
      <c r="FF525" s="54"/>
      <c r="FG525" s="54"/>
      <c r="FH525" s="54"/>
      <c r="FI525" s="54"/>
      <c r="FJ525" s="54"/>
      <c r="FK525" s="54"/>
      <c r="FL525" s="54"/>
      <c r="FM525" s="54"/>
      <c r="FN525" s="54"/>
      <c r="FO525" s="54"/>
      <c r="FP525" s="54"/>
      <c r="FQ525" s="54"/>
      <c r="FR525" s="54"/>
      <c r="FS525" s="54"/>
      <c r="FT525" s="54"/>
      <c r="FU525" s="54"/>
      <c r="FV525" s="54"/>
      <c r="FW525" s="54"/>
      <c r="FX525" s="54"/>
      <c r="FY525" s="54"/>
      <c r="FZ525" s="54"/>
      <c r="GA525" s="54"/>
      <c r="GB525" s="54"/>
      <c r="GC525" s="54"/>
      <c r="GD525" s="54"/>
      <c r="GE525" s="54"/>
      <c r="GF525" s="54"/>
      <c r="GG525" s="54"/>
      <c r="GH525" s="54"/>
      <c r="GI525" s="54"/>
      <c r="GJ525" s="54"/>
      <c r="GK525" s="54"/>
      <c r="GL525" s="54"/>
      <c r="GM525" s="54"/>
      <c r="GN525" s="54"/>
    </row>
    <row r="526" spans="1:196">
      <c r="A526" s="209"/>
      <c r="B526" s="209"/>
      <c r="C526" s="209"/>
      <c r="D526" s="209"/>
      <c r="E526" s="209"/>
      <c r="F526" s="209"/>
      <c r="G526" s="209"/>
      <c r="H526" s="61"/>
      <c r="I526" s="69"/>
      <c r="J526" s="69"/>
      <c r="K526" s="214"/>
      <c r="L526" s="214"/>
      <c r="M526" s="214"/>
      <c r="N526" s="54"/>
      <c r="O526" s="54"/>
      <c r="P526" s="54"/>
      <c r="Q526" s="54"/>
      <c r="R526" s="54"/>
      <c r="S526" s="54"/>
      <c r="T526" s="54"/>
      <c r="U526" s="54"/>
      <c r="V526" s="54"/>
      <c r="W526" s="54"/>
      <c r="X526" s="54"/>
      <c r="Y526" s="54"/>
      <c r="Z526" s="54"/>
      <c r="AA526" s="54"/>
      <c r="AB526" s="54"/>
      <c r="AC526" s="54"/>
      <c r="AD526" s="54"/>
      <c r="AE526" s="54"/>
      <c r="AF526" s="54"/>
      <c r="AG526" s="54"/>
      <c r="AH526" s="54"/>
      <c r="AI526" s="54"/>
      <c r="AJ526" s="54"/>
      <c r="AK526" s="54"/>
      <c r="AL526" s="54"/>
      <c r="AM526" s="54"/>
      <c r="AN526" s="54"/>
      <c r="AO526" s="54"/>
      <c r="AP526" s="54"/>
      <c r="AQ526" s="54"/>
      <c r="AR526" s="54"/>
      <c r="AS526" s="54"/>
      <c r="AT526" s="54"/>
      <c r="AU526" s="54"/>
      <c r="AV526" s="54"/>
      <c r="AW526" s="54"/>
      <c r="AX526" s="54"/>
      <c r="AY526" s="54"/>
      <c r="AZ526" s="54"/>
      <c r="BA526" s="54"/>
      <c r="BB526" s="54"/>
      <c r="BC526" s="54"/>
      <c r="BD526" s="54"/>
      <c r="BE526" s="54"/>
      <c r="BF526" s="54"/>
      <c r="BG526" s="54"/>
      <c r="BH526" s="54"/>
      <c r="BI526" s="54"/>
      <c r="BJ526" s="54"/>
      <c r="BK526" s="54"/>
      <c r="BL526" s="54"/>
      <c r="BM526" s="54"/>
      <c r="BN526" s="54"/>
      <c r="BO526" s="54"/>
      <c r="BP526" s="54"/>
      <c r="BQ526" s="54"/>
      <c r="BR526" s="54"/>
      <c r="BS526" s="54"/>
      <c r="BT526" s="54"/>
      <c r="BU526" s="54"/>
      <c r="BV526" s="54"/>
      <c r="BW526" s="54"/>
      <c r="BX526" s="54"/>
      <c r="BY526" s="54"/>
      <c r="BZ526" s="54"/>
      <c r="CA526" s="54"/>
      <c r="CB526" s="54"/>
      <c r="CC526" s="54"/>
      <c r="CD526" s="54"/>
      <c r="CE526" s="54"/>
      <c r="CF526" s="54"/>
      <c r="CG526" s="54"/>
      <c r="CH526" s="54"/>
      <c r="CI526" s="54"/>
      <c r="CJ526" s="54"/>
      <c r="CK526" s="54"/>
      <c r="CL526" s="54"/>
      <c r="CM526" s="54"/>
      <c r="CN526" s="54"/>
      <c r="CO526" s="54"/>
      <c r="CP526" s="54"/>
      <c r="CQ526" s="54"/>
      <c r="CR526" s="54"/>
      <c r="CS526" s="54"/>
      <c r="CT526" s="54"/>
      <c r="CU526" s="54"/>
      <c r="CV526" s="54"/>
      <c r="CW526" s="54"/>
      <c r="CX526" s="54"/>
      <c r="CY526" s="54"/>
      <c r="CZ526" s="54"/>
      <c r="DA526" s="54"/>
      <c r="DB526" s="54"/>
      <c r="DC526" s="54"/>
      <c r="DD526" s="54"/>
      <c r="DE526" s="54"/>
      <c r="DF526" s="54"/>
      <c r="DG526" s="54"/>
      <c r="DH526" s="54"/>
      <c r="DI526" s="54"/>
      <c r="DJ526" s="54"/>
      <c r="DK526" s="54"/>
      <c r="DL526" s="54"/>
      <c r="DM526" s="54"/>
      <c r="DN526" s="54"/>
      <c r="DO526" s="54"/>
      <c r="DP526" s="54"/>
      <c r="DQ526" s="54"/>
      <c r="DR526" s="54"/>
      <c r="DS526" s="54"/>
      <c r="DT526" s="54"/>
      <c r="DU526" s="54"/>
      <c r="DV526" s="54"/>
      <c r="DW526" s="54"/>
      <c r="DX526" s="54"/>
      <c r="DY526" s="54"/>
      <c r="DZ526" s="54"/>
      <c r="EA526" s="54"/>
      <c r="EB526" s="54"/>
      <c r="EC526" s="54"/>
      <c r="ED526" s="54"/>
      <c r="EE526" s="54"/>
      <c r="EF526" s="54"/>
      <c r="EG526" s="54"/>
      <c r="EH526" s="54"/>
      <c r="EI526" s="54"/>
      <c r="EJ526" s="54"/>
      <c r="EK526" s="54"/>
      <c r="EL526" s="54"/>
      <c r="EM526" s="54"/>
      <c r="EN526" s="54"/>
      <c r="EO526" s="54"/>
      <c r="EP526" s="54"/>
      <c r="EQ526" s="54"/>
      <c r="ER526" s="54"/>
      <c r="ES526" s="54"/>
      <c r="ET526" s="54"/>
      <c r="EU526" s="54"/>
      <c r="EV526" s="54"/>
      <c r="EW526" s="54"/>
      <c r="EX526" s="54"/>
      <c r="EY526" s="54"/>
      <c r="EZ526" s="54"/>
      <c r="FA526" s="54"/>
      <c r="FB526" s="54"/>
      <c r="FC526" s="54"/>
      <c r="FD526" s="54"/>
      <c r="FE526" s="54"/>
      <c r="FF526" s="54"/>
      <c r="FG526" s="54"/>
      <c r="FH526" s="54"/>
      <c r="FI526" s="54"/>
      <c r="FJ526" s="54"/>
      <c r="FK526" s="54"/>
      <c r="FL526" s="54"/>
      <c r="FM526" s="54"/>
      <c r="FN526" s="54"/>
      <c r="FO526" s="54"/>
      <c r="FP526" s="54"/>
      <c r="FQ526" s="54"/>
      <c r="FR526" s="54"/>
      <c r="FS526" s="54"/>
      <c r="FT526" s="54"/>
      <c r="FU526" s="54"/>
      <c r="FV526" s="54"/>
      <c r="FW526" s="54"/>
      <c r="FX526" s="54"/>
      <c r="FY526" s="54"/>
      <c r="FZ526" s="54"/>
      <c r="GA526" s="54"/>
      <c r="GB526" s="54"/>
      <c r="GC526" s="54"/>
      <c r="GD526" s="54"/>
      <c r="GE526" s="54"/>
      <c r="GF526" s="54"/>
      <c r="GG526" s="54"/>
      <c r="GH526" s="54"/>
      <c r="GI526" s="54"/>
      <c r="GJ526" s="54"/>
      <c r="GK526" s="54"/>
      <c r="GL526" s="54"/>
      <c r="GM526" s="54"/>
      <c r="GN526" s="54"/>
    </row>
    <row r="527" spans="1:196">
      <c r="A527" s="209"/>
      <c r="B527" s="209"/>
      <c r="C527" s="209"/>
      <c r="D527" s="209"/>
      <c r="E527" s="209"/>
      <c r="F527" s="209"/>
      <c r="G527" s="209"/>
      <c r="H527" s="61"/>
      <c r="I527" s="69"/>
      <c r="J527" s="69"/>
      <c r="K527" s="214"/>
      <c r="L527" s="214"/>
      <c r="M527" s="214"/>
      <c r="N527" s="54"/>
      <c r="O527" s="54"/>
      <c r="P527" s="54"/>
      <c r="Q527" s="54"/>
      <c r="R527" s="54"/>
      <c r="S527" s="54"/>
      <c r="T527" s="54"/>
      <c r="U527" s="54"/>
      <c r="V527" s="54"/>
      <c r="W527" s="54"/>
      <c r="X527" s="54"/>
      <c r="Y527" s="54"/>
      <c r="Z527" s="54"/>
      <c r="AA527" s="54"/>
      <c r="AB527" s="54"/>
      <c r="AC527" s="54"/>
      <c r="AD527" s="54"/>
      <c r="AE527" s="54"/>
      <c r="AF527" s="54"/>
      <c r="AG527" s="54"/>
      <c r="AH527" s="54"/>
      <c r="AI527" s="54"/>
      <c r="AJ527" s="54"/>
      <c r="AK527" s="54"/>
      <c r="AL527" s="54"/>
      <c r="AM527" s="54"/>
      <c r="AN527" s="54"/>
      <c r="AO527" s="54"/>
      <c r="AP527" s="54"/>
      <c r="AQ527" s="54"/>
      <c r="AR527" s="54"/>
      <c r="AS527" s="54"/>
      <c r="AT527" s="54"/>
      <c r="AU527" s="54"/>
      <c r="AV527" s="54"/>
      <c r="AW527" s="54"/>
      <c r="AX527" s="54"/>
      <c r="AY527" s="54"/>
      <c r="AZ527" s="54"/>
      <c r="BA527" s="54"/>
      <c r="BB527" s="54"/>
      <c r="BC527" s="54"/>
      <c r="BD527" s="54"/>
      <c r="BE527" s="54"/>
      <c r="BF527" s="54"/>
      <c r="BG527" s="54"/>
      <c r="BH527" s="54"/>
      <c r="BI527" s="54"/>
      <c r="BJ527" s="54"/>
      <c r="BK527" s="54"/>
      <c r="BL527" s="54"/>
      <c r="BM527" s="54"/>
      <c r="BN527" s="54"/>
      <c r="BO527" s="54"/>
      <c r="BP527" s="54"/>
      <c r="BQ527" s="54"/>
      <c r="BR527" s="54"/>
      <c r="BS527" s="54"/>
      <c r="BT527" s="54"/>
      <c r="BU527" s="54"/>
      <c r="BV527" s="54"/>
      <c r="BW527" s="54"/>
      <c r="BX527" s="54"/>
      <c r="BY527" s="54"/>
      <c r="BZ527" s="54"/>
      <c r="CA527" s="54"/>
      <c r="CB527" s="54"/>
      <c r="CC527" s="54"/>
      <c r="CD527" s="54"/>
      <c r="CE527" s="54"/>
      <c r="CF527" s="54"/>
      <c r="CG527" s="54"/>
      <c r="CH527" s="54"/>
      <c r="CI527" s="54"/>
      <c r="CJ527" s="54"/>
      <c r="CK527" s="54"/>
      <c r="CL527" s="54"/>
      <c r="CM527" s="54"/>
      <c r="CN527" s="54"/>
      <c r="CO527" s="54"/>
      <c r="CP527" s="54"/>
      <c r="CQ527" s="54"/>
      <c r="CR527" s="54"/>
      <c r="CS527" s="54"/>
      <c r="CT527" s="54"/>
      <c r="CU527" s="54"/>
      <c r="CV527" s="54"/>
      <c r="CW527" s="54"/>
      <c r="CX527" s="54"/>
      <c r="CY527" s="54"/>
      <c r="CZ527" s="54"/>
      <c r="DA527" s="54"/>
      <c r="DB527" s="54"/>
      <c r="DC527" s="54"/>
      <c r="DD527" s="54"/>
      <c r="DE527" s="54"/>
      <c r="DF527" s="54"/>
      <c r="DG527" s="54"/>
      <c r="DH527" s="54"/>
      <c r="DI527" s="54"/>
      <c r="DJ527" s="54"/>
      <c r="DK527" s="54"/>
      <c r="DL527" s="54"/>
      <c r="DM527" s="54"/>
      <c r="DN527" s="54"/>
      <c r="DO527" s="54"/>
      <c r="DP527" s="54"/>
      <c r="DQ527" s="54"/>
      <c r="DR527" s="54"/>
      <c r="DS527" s="54"/>
      <c r="DT527" s="54"/>
      <c r="DU527" s="54"/>
      <c r="DV527" s="54"/>
      <c r="DW527" s="54"/>
      <c r="DX527" s="54"/>
      <c r="DY527" s="54"/>
      <c r="DZ527" s="54"/>
      <c r="EA527" s="54"/>
      <c r="EB527" s="54"/>
      <c r="EC527" s="54"/>
      <c r="ED527" s="54"/>
      <c r="EE527" s="54"/>
      <c r="EF527" s="54"/>
      <c r="EG527" s="54"/>
      <c r="EH527" s="54"/>
      <c r="EI527" s="54"/>
      <c r="EJ527" s="54"/>
      <c r="EK527" s="54"/>
      <c r="EL527" s="54"/>
      <c r="EM527" s="54"/>
      <c r="EN527" s="54"/>
      <c r="EO527" s="54"/>
      <c r="EP527" s="54"/>
      <c r="EQ527" s="54"/>
      <c r="ER527" s="54"/>
      <c r="ES527" s="54"/>
      <c r="ET527" s="54"/>
      <c r="EU527" s="54"/>
      <c r="EV527" s="54"/>
      <c r="EW527" s="54"/>
      <c r="EX527" s="54"/>
      <c r="EY527" s="54"/>
      <c r="EZ527" s="54"/>
      <c r="FA527" s="54"/>
      <c r="FB527" s="54"/>
      <c r="FC527" s="54"/>
      <c r="FD527" s="54"/>
      <c r="FE527" s="54"/>
      <c r="FF527" s="54"/>
      <c r="FG527" s="54"/>
      <c r="FH527" s="54"/>
      <c r="FI527" s="54"/>
      <c r="FJ527" s="54"/>
      <c r="FK527" s="54"/>
      <c r="FL527" s="54"/>
      <c r="FM527" s="54"/>
      <c r="FN527" s="54"/>
      <c r="FO527" s="54"/>
      <c r="FP527" s="54"/>
      <c r="FQ527" s="54"/>
      <c r="FR527" s="54"/>
      <c r="FS527" s="54"/>
      <c r="FT527" s="54"/>
      <c r="FU527" s="54"/>
      <c r="FV527" s="54"/>
      <c r="FW527" s="54"/>
      <c r="FX527" s="54"/>
      <c r="FY527" s="54"/>
      <c r="FZ527" s="54"/>
      <c r="GA527" s="54"/>
      <c r="GB527" s="54"/>
      <c r="GC527" s="54"/>
      <c r="GD527" s="54"/>
      <c r="GE527" s="54"/>
      <c r="GF527" s="54"/>
      <c r="GG527" s="54"/>
      <c r="GH527" s="54"/>
      <c r="GI527" s="54"/>
      <c r="GJ527" s="54"/>
      <c r="GK527" s="54"/>
      <c r="GL527" s="54"/>
      <c r="GM527" s="54"/>
      <c r="GN527" s="54"/>
    </row>
    <row r="528" spans="1:196">
      <c r="A528" s="209"/>
      <c r="B528" s="209"/>
      <c r="C528" s="209"/>
      <c r="D528" s="209"/>
      <c r="E528" s="209"/>
      <c r="F528" s="209"/>
      <c r="G528" s="209"/>
      <c r="H528" s="61"/>
      <c r="I528" s="69"/>
      <c r="J528" s="69"/>
      <c r="K528" s="214"/>
      <c r="L528" s="214"/>
      <c r="M528" s="214"/>
      <c r="N528" s="54"/>
      <c r="O528" s="54"/>
      <c r="P528" s="54"/>
      <c r="Q528" s="54"/>
      <c r="R528" s="54"/>
      <c r="S528" s="54"/>
      <c r="T528" s="54"/>
      <c r="U528" s="54"/>
      <c r="V528" s="54"/>
      <c r="W528" s="54"/>
      <c r="X528" s="54"/>
      <c r="Y528" s="54"/>
      <c r="Z528" s="54"/>
      <c r="AA528" s="54"/>
      <c r="AB528" s="54"/>
      <c r="AC528" s="54"/>
      <c r="AD528" s="54"/>
      <c r="AE528" s="54"/>
      <c r="AF528" s="54"/>
      <c r="AG528" s="54"/>
      <c r="AH528" s="54"/>
      <c r="AI528" s="54"/>
      <c r="AJ528" s="54"/>
      <c r="AK528" s="54"/>
      <c r="AL528" s="54"/>
      <c r="AM528" s="54"/>
      <c r="AN528" s="54"/>
      <c r="AO528" s="54"/>
      <c r="AP528" s="54"/>
      <c r="AQ528" s="54"/>
      <c r="AR528" s="54"/>
      <c r="AS528" s="54"/>
      <c r="AT528" s="54"/>
      <c r="AU528" s="54"/>
      <c r="AV528" s="54"/>
      <c r="AW528" s="54"/>
      <c r="AX528" s="54"/>
      <c r="AY528" s="54"/>
      <c r="AZ528" s="54"/>
      <c r="BA528" s="54"/>
      <c r="BB528" s="54"/>
      <c r="BC528" s="54"/>
      <c r="BD528" s="54"/>
      <c r="BE528" s="54"/>
      <c r="BF528" s="54"/>
      <c r="BG528" s="54"/>
      <c r="BH528" s="54"/>
      <c r="BI528" s="54"/>
      <c r="BJ528" s="54"/>
      <c r="BK528" s="54"/>
      <c r="BL528" s="54"/>
      <c r="BM528" s="54"/>
      <c r="BN528" s="54"/>
      <c r="BO528" s="54"/>
      <c r="BP528" s="54"/>
      <c r="BQ528" s="54"/>
      <c r="BR528" s="54"/>
      <c r="BS528" s="54"/>
      <c r="BT528" s="54"/>
      <c r="BU528" s="54"/>
      <c r="BV528" s="54"/>
      <c r="BW528" s="54"/>
      <c r="BX528" s="54"/>
      <c r="BY528" s="54"/>
      <c r="BZ528" s="54"/>
      <c r="CA528" s="54"/>
      <c r="CB528" s="54"/>
      <c r="CC528" s="54"/>
      <c r="CD528" s="54"/>
      <c r="CE528" s="54"/>
      <c r="CF528" s="54"/>
      <c r="CG528" s="54"/>
      <c r="CH528" s="54"/>
      <c r="CI528" s="54"/>
      <c r="CJ528" s="54"/>
      <c r="CK528" s="54"/>
      <c r="CL528" s="54"/>
      <c r="CM528" s="54"/>
      <c r="CN528" s="54"/>
      <c r="CO528" s="54"/>
      <c r="CP528" s="54"/>
      <c r="CQ528" s="54"/>
      <c r="CR528" s="54"/>
      <c r="CS528" s="54"/>
      <c r="CT528" s="54"/>
      <c r="CU528" s="54"/>
      <c r="CV528" s="54"/>
      <c r="CW528" s="54"/>
      <c r="CX528" s="54"/>
      <c r="CY528" s="54"/>
      <c r="CZ528" s="54"/>
      <c r="DA528" s="54"/>
      <c r="DB528" s="54"/>
      <c r="DC528" s="54"/>
      <c r="DD528" s="54"/>
      <c r="DE528" s="54"/>
      <c r="DF528" s="54"/>
      <c r="DG528" s="54"/>
      <c r="DH528" s="54"/>
      <c r="DI528" s="54"/>
      <c r="DJ528" s="54"/>
      <c r="DK528" s="54"/>
      <c r="DL528" s="54"/>
      <c r="DM528" s="54"/>
      <c r="DN528" s="54"/>
      <c r="DO528" s="54"/>
      <c r="DP528" s="54"/>
      <c r="DQ528" s="54"/>
      <c r="DR528" s="54"/>
      <c r="DS528" s="54"/>
      <c r="DT528" s="54"/>
      <c r="DU528" s="54"/>
      <c r="DV528" s="54"/>
      <c r="DW528" s="54"/>
      <c r="DX528" s="54"/>
      <c r="DY528" s="54"/>
      <c r="DZ528" s="54"/>
      <c r="EA528" s="54"/>
      <c r="EB528" s="54"/>
      <c r="EC528" s="54"/>
      <c r="ED528" s="54"/>
      <c r="EE528" s="54"/>
      <c r="EF528" s="54"/>
      <c r="EG528" s="54"/>
      <c r="EH528" s="54"/>
      <c r="EI528" s="54"/>
      <c r="EJ528" s="54"/>
      <c r="EK528" s="54"/>
      <c r="EL528" s="54"/>
      <c r="EM528" s="54"/>
      <c r="EN528" s="54"/>
      <c r="EO528" s="54"/>
      <c r="EP528" s="54"/>
      <c r="EQ528" s="54"/>
      <c r="ER528" s="54"/>
      <c r="ES528" s="54"/>
      <c r="ET528" s="54"/>
      <c r="EU528" s="54"/>
      <c r="EV528" s="54"/>
      <c r="EW528" s="54"/>
      <c r="EX528" s="54"/>
      <c r="EY528" s="54"/>
      <c r="EZ528" s="54"/>
      <c r="FA528" s="54"/>
      <c r="FB528" s="54"/>
      <c r="FC528" s="54"/>
      <c r="FD528" s="54"/>
      <c r="FE528" s="54"/>
      <c r="FF528" s="54"/>
      <c r="FG528" s="54"/>
      <c r="FH528" s="54"/>
      <c r="FI528" s="54"/>
      <c r="FJ528" s="54"/>
      <c r="FK528" s="54"/>
      <c r="FL528" s="54"/>
      <c r="FM528" s="54"/>
      <c r="FN528" s="54"/>
      <c r="FO528" s="54"/>
      <c r="FP528" s="54"/>
      <c r="FQ528" s="54"/>
      <c r="FR528" s="54"/>
      <c r="FS528" s="54"/>
      <c r="FT528" s="54"/>
      <c r="FU528" s="54"/>
      <c r="FV528" s="54"/>
      <c r="FW528" s="54"/>
      <c r="FX528" s="54"/>
      <c r="FY528" s="54"/>
      <c r="FZ528" s="54"/>
      <c r="GA528" s="54"/>
      <c r="GB528" s="54"/>
      <c r="GC528" s="54"/>
      <c r="GD528" s="54"/>
      <c r="GE528" s="54"/>
      <c r="GF528" s="54"/>
      <c r="GG528" s="54"/>
      <c r="GH528" s="54"/>
      <c r="GI528" s="54"/>
      <c r="GJ528" s="54"/>
      <c r="GK528" s="54"/>
      <c r="GL528" s="54"/>
      <c r="GM528" s="54"/>
      <c r="GN528" s="54"/>
    </row>
    <row r="529" spans="1:196">
      <c r="A529" s="209"/>
      <c r="B529" s="209"/>
      <c r="C529" s="209"/>
      <c r="D529" s="209"/>
      <c r="E529" s="209"/>
      <c r="F529" s="209"/>
      <c r="G529" s="209"/>
      <c r="H529" s="61"/>
      <c r="I529" s="69"/>
      <c r="J529" s="69"/>
      <c r="K529" s="214"/>
      <c r="L529" s="214"/>
      <c r="M529" s="214"/>
      <c r="N529" s="54"/>
      <c r="O529" s="54"/>
      <c r="P529" s="54"/>
      <c r="Q529" s="54"/>
      <c r="R529" s="54"/>
      <c r="S529" s="54"/>
      <c r="T529" s="54"/>
      <c r="U529" s="54"/>
      <c r="V529" s="54"/>
      <c r="W529" s="54"/>
      <c r="X529" s="54"/>
      <c r="Y529" s="54"/>
      <c r="Z529" s="54"/>
      <c r="AA529" s="54"/>
      <c r="AB529" s="54"/>
      <c r="AC529" s="54"/>
      <c r="AD529" s="54"/>
      <c r="AE529" s="54"/>
      <c r="AF529" s="54"/>
      <c r="AG529" s="54"/>
      <c r="AH529" s="54"/>
      <c r="AI529" s="54"/>
      <c r="AJ529" s="54"/>
      <c r="AK529" s="54"/>
      <c r="AL529" s="54"/>
      <c r="AM529" s="54"/>
      <c r="AN529" s="54"/>
      <c r="AO529" s="54"/>
      <c r="AP529" s="54"/>
      <c r="AQ529" s="54"/>
      <c r="AR529" s="54"/>
      <c r="AS529" s="54"/>
      <c r="AT529" s="54"/>
      <c r="AU529" s="54"/>
      <c r="AV529" s="54"/>
      <c r="AW529" s="54"/>
      <c r="AX529" s="54"/>
      <c r="AY529" s="54"/>
      <c r="AZ529" s="54"/>
      <c r="BA529" s="54"/>
      <c r="BB529" s="54"/>
      <c r="BC529" s="54"/>
      <c r="BD529" s="54"/>
      <c r="BE529" s="54"/>
      <c r="BF529" s="54"/>
      <c r="BG529" s="54"/>
      <c r="BH529" s="54"/>
      <c r="BI529" s="54"/>
      <c r="BJ529" s="54"/>
      <c r="BK529" s="54"/>
      <c r="BL529" s="54"/>
      <c r="BM529" s="54"/>
      <c r="BN529" s="54"/>
      <c r="BO529" s="54"/>
      <c r="BP529" s="54"/>
      <c r="BQ529" s="54"/>
      <c r="BR529" s="54"/>
      <c r="BS529" s="54"/>
      <c r="BT529" s="54"/>
      <c r="BU529" s="54"/>
      <c r="BV529" s="54"/>
      <c r="BW529" s="54"/>
      <c r="BX529" s="54"/>
      <c r="BY529" s="54"/>
      <c r="BZ529" s="54"/>
      <c r="CA529" s="54"/>
      <c r="CB529" s="54"/>
      <c r="CC529" s="54"/>
      <c r="CD529" s="54"/>
      <c r="CE529" s="54"/>
      <c r="CF529" s="54"/>
      <c r="CG529" s="54"/>
      <c r="CH529" s="54"/>
      <c r="CI529" s="54"/>
      <c r="CJ529" s="54"/>
      <c r="CK529" s="54"/>
      <c r="CL529" s="54"/>
      <c r="CM529" s="54"/>
      <c r="CN529" s="54"/>
      <c r="CO529" s="54"/>
      <c r="CP529" s="54"/>
      <c r="CQ529" s="54"/>
      <c r="CR529" s="54"/>
      <c r="CS529" s="54"/>
      <c r="CT529" s="54"/>
      <c r="CU529" s="54"/>
      <c r="CV529" s="54"/>
      <c r="CW529" s="54"/>
      <c r="CX529" s="54"/>
      <c r="CY529" s="54"/>
      <c r="CZ529" s="54"/>
      <c r="DA529" s="54"/>
      <c r="DB529" s="54"/>
      <c r="DC529" s="54"/>
      <c r="DD529" s="54"/>
      <c r="DE529" s="54"/>
      <c r="DF529" s="54"/>
      <c r="DG529" s="54"/>
      <c r="DH529" s="54"/>
      <c r="DI529" s="54"/>
      <c r="DJ529" s="54"/>
      <c r="DK529" s="54"/>
      <c r="DL529" s="54"/>
      <c r="DM529" s="54"/>
      <c r="DN529" s="54"/>
      <c r="DO529" s="54"/>
      <c r="DP529" s="54"/>
      <c r="DQ529" s="54"/>
      <c r="DR529" s="54"/>
      <c r="DS529" s="54"/>
      <c r="DT529" s="54"/>
      <c r="DU529" s="54"/>
      <c r="DV529" s="54"/>
      <c r="DW529" s="54"/>
      <c r="DX529" s="54"/>
      <c r="DY529" s="54"/>
      <c r="DZ529" s="54"/>
      <c r="EA529" s="54"/>
      <c r="EB529" s="54"/>
      <c r="EC529" s="54"/>
      <c r="ED529" s="54"/>
      <c r="EE529" s="54"/>
      <c r="EF529" s="54"/>
      <c r="EG529" s="54"/>
      <c r="EH529" s="54"/>
      <c r="EI529" s="54"/>
      <c r="EJ529" s="54"/>
      <c r="EK529" s="54"/>
      <c r="EL529" s="54"/>
      <c r="EM529" s="54"/>
      <c r="EN529" s="54"/>
      <c r="EO529" s="54"/>
      <c r="EP529" s="54"/>
      <c r="EQ529" s="54"/>
      <c r="ER529" s="54"/>
      <c r="ES529" s="54"/>
      <c r="ET529" s="54"/>
      <c r="EU529" s="54"/>
      <c r="EV529" s="54"/>
      <c r="EW529" s="54"/>
      <c r="EX529" s="54"/>
      <c r="EY529" s="54"/>
      <c r="EZ529" s="54"/>
      <c r="FA529" s="54"/>
      <c r="FB529" s="54"/>
      <c r="FC529" s="54"/>
      <c r="FD529" s="54"/>
      <c r="FE529" s="54"/>
      <c r="FF529" s="54"/>
      <c r="FG529" s="54"/>
      <c r="FH529" s="54"/>
      <c r="FI529" s="54"/>
      <c r="FJ529" s="54"/>
      <c r="FK529" s="54"/>
      <c r="FL529" s="54"/>
      <c r="FM529" s="54"/>
      <c r="FN529" s="54"/>
      <c r="FO529" s="54"/>
      <c r="FP529" s="54"/>
      <c r="FQ529" s="54"/>
      <c r="FR529" s="54"/>
      <c r="FS529" s="54"/>
      <c r="FT529" s="54"/>
      <c r="FU529" s="54"/>
      <c r="FV529" s="54"/>
      <c r="FW529" s="54"/>
      <c r="FX529" s="54"/>
      <c r="FY529" s="54"/>
      <c r="FZ529" s="54"/>
      <c r="GA529" s="54"/>
      <c r="GB529" s="54"/>
      <c r="GC529" s="54"/>
      <c r="GD529" s="54"/>
      <c r="GE529" s="54"/>
      <c r="GF529" s="54"/>
      <c r="GG529" s="54"/>
      <c r="GH529" s="54"/>
      <c r="GI529" s="54"/>
      <c r="GJ529" s="54"/>
      <c r="GK529" s="54"/>
      <c r="GL529" s="54"/>
      <c r="GM529" s="54"/>
      <c r="GN529" s="54"/>
    </row>
    <row r="530" spans="1:196">
      <c r="A530" s="209"/>
      <c r="B530" s="209"/>
      <c r="C530" s="209"/>
      <c r="D530" s="209"/>
      <c r="E530" s="209"/>
      <c r="F530" s="209"/>
      <c r="G530" s="209"/>
      <c r="H530" s="61"/>
      <c r="I530" s="69"/>
      <c r="J530" s="69"/>
      <c r="K530" s="214"/>
      <c r="L530" s="214"/>
      <c r="M530" s="214"/>
      <c r="N530" s="54"/>
      <c r="O530" s="54"/>
      <c r="P530" s="54"/>
      <c r="Q530" s="54"/>
      <c r="R530" s="54"/>
      <c r="S530" s="54"/>
      <c r="T530" s="54"/>
      <c r="U530" s="54"/>
      <c r="V530" s="54"/>
      <c r="W530" s="54"/>
      <c r="X530" s="54"/>
      <c r="Y530" s="54"/>
      <c r="Z530" s="54"/>
      <c r="AA530" s="54"/>
      <c r="AB530" s="54"/>
      <c r="AC530" s="54"/>
      <c r="AD530" s="54"/>
      <c r="AE530" s="54"/>
      <c r="AF530" s="54"/>
      <c r="AG530" s="54"/>
      <c r="AH530" s="54"/>
      <c r="AI530" s="54"/>
      <c r="AJ530" s="54"/>
      <c r="AK530" s="54"/>
      <c r="AL530" s="54"/>
      <c r="AM530" s="54"/>
      <c r="AN530" s="54"/>
      <c r="AO530" s="54"/>
      <c r="AP530" s="54"/>
      <c r="AQ530" s="54"/>
      <c r="AR530" s="54"/>
      <c r="AS530" s="54"/>
      <c r="AT530" s="54"/>
      <c r="AU530" s="54"/>
      <c r="AV530" s="54"/>
      <c r="AW530" s="54"/>
      <c r="AX530" s="54"/>
      <c r="AY530" s="54"/>
      <c r="AZ530" s="54"/>
      <c r="BA530" s="54"/>
      <c r="BB530" s="54"/>
      <c r="BC530" s="54"/>
      <c r="BD530" s="54"/>
      <c r="BE530" s="54"/>
      <c r="BF530" s="54"/>
      <c r="BG530" s="54"/>
      <c r="BH530" s="54"/>
      <c r="BI530" s="54"/>
      <c r="BJ530" s="54"/>
      <c r="BK530" s="54"/>
      <c r="BL530" s="54"/>
      <c r="BM530" s="54"/>
      <c r="BN530" s="54"/>
      <c r="BO530" s="54"/>
      <c r="BP530" s="54"/>
      <c r="BQ530" s="54"/>
      <c r="BR530" s="54"/>
      <c r="BS530" s="54"/>
      <c r="BT530" s="54"/>
      <c r="BU530" s="54"/>
      <c r="BV530" s="54"/>
      <c r="BW530" s="54"/>
      <c r="BX530" s="54"/>
      <c r="BY530" s="54"/>
      <c r="BZ530" s="54"/>
      <c r="CA530" s="54"/>
      <c r="CB530" s="54"/>
      <c r="CC530" s="54"/>
      <c r="CD530" s="54"/>
      <c r="CE530" s="54"/>
      <c r="CF530" s="54"/>
      <c r="CG530" s="54"/>
      <c r="CH530" s="54"/>
      <c r="CI530" s="54"/>
      <c r="CJ530" s="54"/>
      <c r="CK530" s="54"/>
      <c r="CL530" s="54"/>
      <c r="CM530" s="54"/>
      <c r="CN530" s="54"/>
      <c r="CO530" s="54"/>
      <c r="CP530" s="54"/>
      <c r="CQ530" s="54"/>
      <c r="CR530" s="54"/>
      <c r="CS530" s="54"/>
      <c r="CT530" s="54"/>
      <c r="CU530" s="54"/>
      <c r="CV530" s="54"/>
      <c r="CW530" s="54"/>
      <c r="CX530" s="54"/>
      <c r="CY530" s="54"/>
      <c r="CZ530" s="54"/>
      <c r="DA530" s="54"/>
      <c r="DB530" s="54"/>
      <c r="DC530" s="54"/>
      <c r="DD530" s="54"/>
      <c r="DE530" s="54"/>
      <c r="DF530" s="54"/>
      <c r="DG530" s="54"/>
      <c r="DH530" s="54"/>
      <c r="DI530" s="54"/>
      <c r="DJ530" s="54"/>
      <c r="DK530" s="54"/>
      <c r="DL530" s="54"/>
      <c r="DM530" s="54"/>
      <c r="DN530" s="54"/>
      <c r="DO530" s="54"/>
      <c r="DP530" s="54"/>
      <c r="DQ530" s="54"/>
      <c r="DR530" s="54"/>
      <c r="DS530" s="54"/>
      <c r="DT530" s="54"/>
      <c r="DU530" s="54"/>
      <c r="DV530" s="54"/>
      <c r="DW530" s="54"/>
      <c r="DX530" s="54"/>
      <c r="DY530" s="54"/>
      <c r="DZ530" s="54"/>
      <c r="EA530" s="54"/>
      <c r="EB530" s="54"/>
      <c r="EC530" s="54"/>
      <c r="ED530" s="54"/>
      <c r="EE530" s="54"/>
      <c r="EF530" s="54"/>
      <c r="EG530" s="54"/>
      <c r="EH530" s="54"/>
      <c r="EI530" s="54"/>
      <c r="EJ530" s="54"/>
      <c r="EK530" s="54"/>
      <c r="EL530" s="54"/>
      <c r="EM530" s="54"/>
      <c r="EN530" s="54"/>
      <c r="EO530" s="54"/>
      <c r="EP530" s="54"/>
      <c r="EQ530" s="54"/>
      <c r="ER530" s="54"/>
      <c r="ES530" s="54"/>
      <c r="ET530" s="54"/>
      <c r="EU530" s="54"/>
      <c r="EV530" s="54"/>
      <c r="EW530" s="54"/>
      <c r="EX530" s="54"/>
      <c r="EY530" s="54"/>
      <c r="EZ530" s="54"/>
      <c r="FA530" s="54"/>
      <c r="FB530" s="54"/>
      <c r="FC530" s="54"/>
      <c r="FD530" s="54"/>
      <c r="FE530" s="54"/>
      <c r="FF530" s="54"/>
      <c r="FG530" s="54"/>
      <c r="FH530" s="54"/>
      <c r="FI530" s="54"/>
      <c r="FJ530" s="54"/>
      <c r="FK530" s="54"/>
      <c r="FL530" s="54"/>
      <c r="FM530" s="54"/>
      <c r="FN530" s="54"/>
      <c r="FO530" s="54"/>
      <c r="FP530" s="54"/>
      <c r="FQ530" s="54"/>
      <c r="FR530" s="54"/>
      <c r="FS530" s="54"/>
      <c r="FT530" s="54"/>
      <c r="FU530" s="54"/>
      <c r="FV530" s="54"/>
      <c r="FW530" s="54"/>
      <c r="FX530" s="54"/>
      <c r="FY530" s="54"/>
      <c r="FZ530" s="54"/>
      <c r="GA530" s="54"/>
      <c r="GB530" s="54"/>
      <c r="GC530" s="54"/>
      <c r="GD530" s="54"/>
      <c r="GE530" s="54"/>
      <c r="GF530" s="54"/>
      <c r="GG530" s="54"/>
      <c r="GH530" s="54"/>
      <c r="GI530" s="54"/>
      <c r="GJ530" s="54"/>
      <c r="GK530" s="54"/>
      <c r="GL530" s="54"/>
      <c r="GM530" s="54"/>
      <c r="GN530" s="54"/>
    </row>
    <row r="531" spans="1:196">
      <c r="A531" s="209"/>
      <c r="B531" s="209"/>
      <c r="C531" s="209"/>
      <c r="D531" s="209"/>
      <c r="E531" s="209"/>
      <c r="F531" s="209"/>
      <c r="G531" s="209"/>
      <c r="H531" s="61"/>
      <c r="I531" s="69"/>
      <c r="J531" s="69"/>
      <c r="K531" s="214"/>
      <c r="L531" s="214"/>
      <c r="M531" s="214"/>
      <c r="N531" s="54"/>
      <c r="O531" s="54"/>
      <c r="P531" s="54"/>
      <c r="Q531" s="54"/>
      <c r="R531" s="54"/>
      <c r="S531" s="54"/>
      <c r="T531" s="54"/>
      <c r="U531" s="54"/>
      <c r="V531" s="54"/>
      <c r="W531" s="54"/>
      <c r="X531" s="54"/>
      <c r="Y531" s="54"/>
      <c r="Z531" s="54"/>
      <c r="AA531" s="54"/>
      <c r="AB531" s="54"/>
      <c r="AC531" s="54"/>
      <c r="AD531" s="54"/>
      <c r="AE531" s="54"/>
      <c r="AF531" s="54"/>
      <c r="AG531" s="54"/>
      <c r="AH531" s="54"/>
      <c r="AI531" s="54"/>
      <c r="AJ531" s="54"/>
      <c r="AK531" s="54"/>
      <c r="AL531" s="54"/>
      <c r="AM531" s="54"/>
      <c r="AN531" s="54"/>
      <c r="AO531" s="54"/>
      <c r="AP531" s="54"/>
      <c r="AQ531" s="54"/>
      <c r="AR531" s="54"/>
      <c r="AS531" s="54"/>
      <c r="AT531" s="54"/>
      <c r="AU531" s="54"/>
      <c r="AV531" s="54"/>
      <c r="AW531" s="54"/>
      <c r="AX531" s="54"/>
      <c r="AY531" s="54"/>
      <c r="AZ531" s="54"/>
      <c r="BA531" s="54"/>
      <c r="BB531" s="54"/>
      <c r="BC531" s="54"/>
      <c r="BD531" s="54"/>
      <c r="BE531" s="54"/>
      <c r="BF531" s="54"/>
      <c r="BG531" s="54"/>
      <c r="BH531" s="54"/>
      <c r="BI531" s="54"/>
      <c r="BJ531" s="54"/>
      <c r="BK531" s="54"/>
      <c r="BL531" s="54"/>
      <c r="BM531" s="54"/>
      <c r="BN531" s="54"/>
      <c r="BO531" s="54"/>
      <c r="BP531" s="54"/>
      <c r="BQ531" s="54"/>
      <c r="BR531" s="54"/>
      <c r="BS531" s="54"/>
      <c r="BT531" s="54"/>
      <c r="BU531" s="54"/>
      <c r="BV531" s="54"/>
      <c r="BW531" s="54"/>
      <c r="BX531" s="54"/>
      <c r="BY531" s="54"/>
      <c r="BZ531" s="54"/>
      <c r="CA531" s="54"/>
      <c r="CB531" s="54"/>
      <c r="CC531" s="54"/>
      <c r="CD531" s="54"/>
      <c r="CE531" s="54"/>
      <c r="CF531" s="54"/>
      <c r="CG531" s="54"/>
      <c r="CH531" s="54"/>
      <c r="CI531" s="54"/>
      <c r="CJ531" s="54"/>
      <c r="CK531" s="54"/>
      <c r="CL531" s="54"/>
      <c r="CM531" s="54"/>
      <c r="CN531" s="54"/>
      <c r="CO531" s="54"/>
      <c r="CP531" s="54"/>
      <c r="CQ531" s="54"/>
      <c r="CR531" s="54"/>
      <c r="CS531" s="54"/>
      <c r="CT531" s="54"/>
      <c r="CU531" s="54"/>
      <c r="CV531" s="54"/>
      <c r="CW531" s="54"/>
      <c r="CX531" s="54"/>
      <c r="CY531" s="54"/>
      <c r="CZ531" s="54"/>
      <c r="DA531" s="54"/>
      <c r="DB531" s="54"/>
      <c r="DC531" s="54"/>
      <c r="DD531" s="54"/>
      <c r="DE531" s="54"/>
      <c r="DF531" s="54"/>
      <c r="DG531" s="54"/>
      <c r="DH531" s="54"/>
      <c r="DI531" s="54"/>
      <c r="DJ531" s="54"/>
      <c r="DK531" s="54"/>
      <c r="DL531" s="54"/>
      <c r="DM531" s="54"/>
      <c r="DN531" s="54"/>
      <c r="DO531" s="54"/>
      <c r="DP531" s="54"/>
      <c r="DQ531" s="54"/>
      <c r="DR531" s="54"/>
      <c r="DS531" s="54"/>
      <c r="DT531" s="54"/>
      <c r="DU531" s="54"/>
      <c r="DV531" s="54"/>
      <c r="DW531" s="54"/>
      <c r="DX531" s="54"/>
      <c r="DY531" s="54"/>
      <c r="DZ531" s="54"/>
      <c r="EA531" s="54"/>
      <c r="EB531" s="54"/>
      <c r="EC531" s="54"/>
      <c r="ED531" s="54"/>
      <c r="EE531" s="54"/>
      <c r="EF531" s="54"/>
      <c r="EG531" s="54"/>
      <c r="EH531" s="54"/>
      <c r="EI531" s="54"/>
      <c r="EJ531" s="54"/>
      <c r="EK531" s="54"/>
      <c r="EL531" s="54"/>
      <c r="EM531" s="54"/>
      <c r="EN531" s="54"/>
      <c r="EO531" s="54"/>
      <c r="EP531" s="54"/>
      <c r="EQ531" s="54"/>
      <c r="ER531" s="54"/>
      <c r="ES531" s="54"/>
      <c r="ET531" s="54"/>
      <c r="EU531" s="54"/>
      <c r="EV531" s="54"/>
      <c r="EW531" s="54"/>
      <c r="EX531" s="54"/>
      <c r="EY531" s="54"/>
      <c r="EZ531" s="54"/>
      <c r="FA531" s="54"/>
      <c r="FB531" s="54"/>
      <c r="FC531" s="54"/>
      <c r="FD531" s="54"/>
      <c r="FE531" s="54"/>
      <c r="FF531" s="54"/>
      <c r="FG531" s="54"/>
      <c r="FH531" s="54"/>
      <c r="FI531" s="54"/>
      <c r="FJ531" s="54"/>
      <c r="FK531" s="54"/>
      <c r="FL531" s="54"/>
      <c r="FM531" s="54"/>
      <c r="FN531" s="54"/>
      <c r="FO531" s="54"/>
      <c r="FP531" s="54"/>
      <c r="FQ531" s="54"/>
      <c r="FR531" s="54"/>
      <c r="FS531" s="54"/>
      <c r="FT531" s="54"/>
      <c r="FU531" s="54"/>
      <c r="FV531" s="54"/>
      <c r="FW531" s="54"/>
      <c r="FX531" s="54"/>
      <c r="FY531" s="54"/>
      <c r="FZ531" s="54"/>
      <c r="GA531" s="54"/>
      <c r="GB531" s="54"/>
      <c r="GC531" s="54"/>
      <c r="GD531" s="54"/>
      <c r="GE531" s="54"/>
      <c r="GF531" s="54"/>
      <c r="GG531" s="54"/>
      <c r="GH531" s="54"/>
      <c r="GI531" s="54"/>
      <c r="GJ531" s="54"/>
      <c r="GK531" s="54"/>
      <c r="GL531" s="54"/>
      <c r="GM531" s="54"/>
      <c r="GN531" s="54"/>
    </row>
    <row r="532" spans="1:196">
      <c r="A532" s="209"/>
      <c r="B532" s="209"/>
      <c r="C532" s="209"/>
      <c r="D532" s="209"/>
      <c r="E532" s="209"/>
      <c r="F532" s="209"/>
      <c r="G532" s="209"/>
      <c r="H532" s="61"/>
      <c r="I532" s="69"/>
      <c r="J532" s="69"/>
      <c r="K532" s="214"/>
      <c r="L532" s="214"/>
      <c r="M532" s="214"/>
      <c r="N532" s="54"/>
      <c r="O532" s="54"/>
      <c r="P532" s="54"/>
      <c r="Q532" s="54"/>
      <c r="R532" s="54"/>
      <c r="S532" s="54"/>
      <c r="T532" s="54"/>
      <c r="U532" s="54"/>
      <c r="V532" s="54"/>
      <c r="W532" s="54"/>
      <c r="X532" s="54"/>
      <c r="Y532" s="54"/>
      <c r="Z532" s="54"/>
      <c r="AA532" s="54"/>
      <c r="AB532" s="54"/>
      <c r="AC532" s="54"/>
      <c r="AD532" s="54"/>
      <c r="AE532" s="54"/>
      <c r="AF532" s="54"/>
      <c r="AG532" s="54"/>
      <c r="AH532" s="54"/>
      <c r="AI532" s="54"/>
      <c r="AJ532" s="54"/>
      <c r="AK532" s="54"/>
      <c r="AL532" s="54"/>
      <c r="AM532" s="54"/>
      <c r="AN532" s="54"/>
      <c r="AO532" s="54"/>
      <c r="AP532" s="54"/>
      <c r="AQ532" s="54"/>
      <c r="AR532" s="54"/>
      <c r="AS532" s="54"/>
      <c r="AT532" s="54"/>
      <c r="AU532" s="54"/>
      <c r="AV532" s="54"/>
      <c r="AW532" s="54"/>
      <c r="AX532" s="54"/>
      <c r="AY532" s="54"/>
      <c r="AZ532" s="54"/>
      <c r="BA532" s="54"/>
      <c r="BB532" s="54"/>
      <c r="BC532" s="54"/>
      <c r="BD532" s="54"/>
      <c r="BE532" s="54"/>
      <c r="BF532" s="54"/>
      <c r="BG532" s="54"/>
      <c r="BH532" s="54"/>
      <c r="BI532" s="54"/>
      <c r="BJ532" s="54"/>
      <c r="BK532" s="54"/>
      <c r="BL532" s="54"/>
      <c r="BM532" s="54"/>
      <c r="BN532" s="54"/>
      <c r="BO532" s="54"/>
      <c r="BP532" s="54"/>
      <c r="BQ532" s="54"/>
      <c r="BR532" s="54"/>
      <c r="BS532" s="54"/>
      <c r="BT532" s="54"/>
      <c r="BU532" s="54"/>
      <c r="BV532" s="54"/>
      <c r="BW532" s="54"/>
      <c r="BX532" s="54"/>
      <c r="BY532" s="54"/>
      <c r="BZ532" s="54"/>
      <c r="CA532" s="54"/>
      <c r="CB532" s="54"/>
      <c r="CC532" s="54"/>
      <c r="CD532" s="54"/>
      <c r="CE532" s="54"/>
      <c r="CF532" s="54"/>
      <c r="CG532" s="54"/>
      <c r="CH532" s="54"/>
      <c r="CI532" s="54"/>
      <c r="CJ532" s="54"/>
      <c r="CK532" s="54"/>
      <c r="CL532" s="54"/>
      <c r="CM532" s="54"/>
      <c r="CN532" s="54"/>
      <c r="CO532" s="54"/>
      <c r="CP532" s="54"/>
      <c r="CQ532" s="54"/>
      <c r="CR532" s="54"/>
      <c r="CS532" s="54"/>
      <c r="CT532" s="54"/>
      <c r="CU532" s="54"/>
      <c r="CV532" s="54"/>
      <c r="CW532" s="54"/>
      <c r="CX532" s="54"/>
      <c r="CY532" s="54"/>
      <c r="CZ532" s="54"/>
      <c r="DA532" s="54"/>
      <c r="DB532" s="54"/>
      <c r="DC532" s="54"/>
      <c r="DD532" s="54"/>
      <c r="DE532" s="54"/>
      <c r="DF532" s="54"/>
      <c r="DG532" s="54"/>
      <c r="DH532" s="54"/>
      <c r="DI532" s="54"/>
      <c r="DJ532" s="54"/>
      <c r="DK532" s="54"/>
      <c r="DL532" s="54"/>
      <c r="DM532" s="54"/>
      <c r="DN532" s="54"/>
      <c r="DO532" s="54"/>
      <c r="DP532" s="54"/>
      <c r="DQ532" s="54"/>
      <c r="DR532" s="54"/>
      <c r="DS532" s="54"/>
      <c r="DT532" s="54"/>
      <c r="DU532" s="54"/>
      <c r="DV532" s="54"/>
      <c r="DW532" s="54"/>
      <c r="DX532" s="54"/>
      <c r="DY532" s="54"/>
      <c r="DZ532" s="54"/>
      <c r="EA532" s="54"/>
      <c r="EB532" s="54"/>
      <c r="EC532" s="54"/>
      <c r="ED532" s="54"/>
      <c r="EE532" s="54"/>
      <c r="EF532" s="54"/>
      <c r="EG532" s="54"/>
      <c r="EH532" s="54"/>
      <c r="EI532" s="54"/>
      <c r="EJ532" s="54"/>
      <c r="EK532" s="54"/>
      <c r="EL532" s="54"/>
      <c r="EM532" s="54"/>
      <c r="EN532" s="54"/>
      <c r="EO532" s="54"/>
      <c r="EP532" s="54"/>
      <c r="EQ532" s="54"/>
      <c r="ER532" s="54"/>
      <c r="ES532" s="54"/>
      <c r="ET532" s="54"/>
      <c r="EU532" s="54"/>
      <c r="EV532" s="54"/>
      <c r="EW532" s="54"/>
      <c r="EX532" s="54"/>
      <c r="EY532" s="54"/>
      <c r="EZ532" s="54"/>
      <c r="FA532" s="54"/>
      <c r="FB532" s="54"/>
      <c r="FC532" s="54"/>
      <c r="FD532" s="54"/>
      <c r="FE532" s="54"/>
      <c r="FF532" s="54"/>
      <c r="FG532" s="54"/>
      <c r="FH532" s="54"/>
      <c r="FI532" s="54"/>
      <c r="FJ532" s="54"/>
      <c r="FK532" s="54"/>
      <c r="FL532" s="54"/>
      <c r="FM532" s="54"/>
      <c r="FN532" s="54"/>
      <c r="FO532" s="54"/>
      <c r="FP532" s="54"/>
      <c r="FQ532" s="54"/>
      <c r="FR532" s="54"/>
      <c r="FS532" s="54"/>
      <c r="FT532" s="54"/>
      <c r="FU532" s="54"/>
      <c r="FV532" s="54"/>
      <c r="FW532" s="54"/>
      <c r="FX532" s="54"/>
      <c r="FY532" s="54"/>
      <c r="FZ532" s="54"/>
      <c r="GA532" s="54"/>
      <c r="GB532" s="54"/>
      <c r="GC532" s="54"/>
      <c r="GD532" s="54"/>
      <c r="GE532" s="54"/>
      <c r="GF532" s="54"/>
      <c r="GG532" s="54"/>
      <c r="GH532" s="54"/>
      <c r="GI532" s="54"/>
      <c r="GJ532" s="54"/>
      <c r="GK532" s="54"/>
      <c r="GL532" s="54"/>
      <c r="GM532" s="54"/>
      <c r="GN532" s="54"/>
    </row>
    <row r="533" spans="1:196">
      <c r="A533" s="209"/>
      <c r="B533" s="209"/>
      <c r="C533" s="209"/>
      <c r="D533" s="209"/>
      <c r="E533" s="209"/>
      <c r="F533" s="209"/>
      <c r="G533" s="209"/>
      <c r="H533" s="61"/>
      <c r="I533" s="69"/>
      <c r="J533" s="69"/>
      <c r="K533" s="214"/>
      <c r="L533" s="214"/>
      <c r="M533" s="214"/>
      <c r="N533" s="54"/>
      <c r="O533" s="54"/>
      <c r="P533" s="54"/>
      <c r="Q533" s="54"/>
      <c r="R533" s="54"/>
      <c r="S533" s="54"/>
      <c r="T533" s="54"/>
      <c r="U533" s="54"/>
      <c r="V533" s="54"/>
      <c r="W533" s="54"/>
      <c r="X533" s="54"/>
      <c r="Y533" s="54"/>
      <c r="Z533" s="54"/>
      <c r="AA533" s="54"/>
      <c r="AB533" s="54"/>
      <c r="AC533" s="54"/>
      <c r="AD533" s="54"/>
      <c r="AE533" s="54"/>
      <c r="AF533" s="54"/>
      <c r="AG533" s="54"/>
      <c r="AH533" s="54"/>
      <c r="AI533" s="54"/>
      <c r="AJ533" s="54"/>
      <c r="AK533" s="54"/>
      <c r="AL533" s="54"/>
      <c r="AM533" s="54"/>
      <c r="AN533" s="54"/>
      <c r="AO533" s="54"/>
      <c r="AP533" s="54"/>
      <c r="AQ533" s="54"/>
      <c r="AR533" s="54"/>
      <c r="AS533" s="54"/>
      <c r="AT533" s="54"/>
      <c r="AU533" s="54"/>
      <c r="AV533" s="54"/>
      <c r="AW533" s="54"/>
      <c r="AX533" s="54"/>
      <c r="AY533" s="54"/>
      <c r="AZ533" s="54"/>
      <c r="BA533" s="54"/>
      <c r="BB533" s="54"/>
      <c r="BC533" s="54"/>
      <c r="BD533" s="54"/>
      <c r="BE533" s="54"/>
      <c r="BF533" s="54"/>
      <c r="BG533" s="54"/>
      <c r="BH533" s="54"/>
      <c r="BI533" s="54"/>
      <c r="BJ533" s="54"/>
      <c r="BK533" s="54"/>
      <c r="BL533" s="54"/>
      <c r="BM533" s="54"/>
      <c r="BN533" s="54"/>
      <c r="BO533" s="54"/>
      <c r="BP533" s="54"/>
      <c r="BQ533" s="54"/>
      <c r="BR533" s="54"/>
      <c r="BS533" s="54"/>
      <c r="BT533" s="54"/>
      <c r="BU533" s="54"/>
      <c r="BV533" s="54"/>
      <c r="BW533" s="54"/>
      <c r="BX533" s="54"/>
      <c r="BY533" s="54"/>
      <c r="BZ533" s="54"/>
      <c r="CA533" s="54"/>
      <c r="CB533" s="54"/>
      <c r="CC533" s="54"/>
      <c r="CD533" s="54"/>
      <c r="CE533" s="54"/>
      <c r="CF533" s="54"/>
      <c r="CG533" s="54"/>
      <c r="CH533" s="54"/>
      <c r="CI533" s="54"/>
      <c r="CJ533" s="54"/>
      <c r="CK533" s="54"/>
      <c r="CL533" s="54"/>
      <c r="CM533" s="54"/>
      <c r="CN533" s="54"/>
      <c r="CO533" s="54"/>
      <c r="CP533" s="54"/>
      <c r="CQ533" s="54"/>
      <c r="CR533" s="54"/>
      <c r="CS533" s="54"/>
      <c r="CT533" s="54"/>
      <c r="CU533" s="54"/>
      <c r="CV533" s="54"/>
      <c r="CW533" s="54"/>
      <c r="CX533" s="54"/>
      <c r="CY533" s="54"/>
      <c r="CZ533" s="54"/>
      <c r="DA533" s="54"/>
      <c r="DB533" s="54"/>
      <c r="DC533" s="54"/>
      <c r="DD533" s="54"/>
      <c r="DE533" s="54"/>
      <c r="DF533" s="54"/>
      <c r="DG533" s="54"/>
      <c r="DH533" s="54"/>
      <c r="DI533" s="54"/>
      <c r="DJ533" s="54"/>
      <c r="DK533" s="54"/>
      <c r="DL533" s="54"/>
      <c r="DM533" s="54"/>
      <c r="DN533" s="54"/>
      <c r="DO533" s="54"/>
      <c r="DP533" s="54"/>
      <c r="DQ533" s="54"/>
      <c r="DR533" s="54"/>
      <c r="DS533" s="54"/>
      <c r="DT533" s="54"/>
      <c r="DU533" s="54"/>
      <c r="DV533" s="54"/>
      <c r="DW533" s="54"/>
      <c r="DX533" s="54"/>
      <c r="DY533" s="54"/>
      <c r="DZ533" s="54"/>
      <c r="EA533" s="54"/>
      <c r="EB533" s="54"/>
      <c r="EC533" s="54"/>
      <c r="ED533" s="54"/>
      <c r="EE533" s="54"/>
      <c r="EF533" s="54"/>
      <c r="EG533" s="54"/>
      <c r="EH533" s="54"/>
      <c r="EI533" s="54"/>
      <c r="EJ533" s="54"/>
      <c r="EK533" s="54"/>
      <c r="EL533" s="54"/>
      <c r="EM533" s="54"/>
      <c r="EN533" s="54"/>
      <c r="EO533" s="54"/>
      <c r="EP533" s="54"/>
      <c r="EQ533" s="54"/>
      <c r="ER533" s="54"/>
      <c r="ES533" s="54"/>
      <c r="ET533" s="54"/>
      <c r="EU533" s="54"/>
      <c r="EV533" s="54"/>
      <c r="EW533" s="54"/>
      <c r="EX533" s="54"/>
      <c r="EY533" s="54"/>
      <c r="EZ533" s="54"/>
      <c r="FA533" s="54"/>
      <c r="FB533" s="54"/>
      <c r="FC533" s="54"/>
      <c r="FD533" s="54"/>
      <c r="FE533" s="54"/>
      <c r="FF533" s="54"/>
      <c r="FG533" s="54"/>
      <c r="FH533" s="54"/>
      <c r="FI533" s="54"/>
      <c r="FJ533" s="54"/>
      <c r="FK533" s="54"/>
      <c r="FL533" s="54"/>
      <c r="FM533" s="54"/>
      <c r="FN533" s="54"/>
      <c r="FO533" s="54"/>
      <c r="FP533" s="54"/>
      <c r="FQ533" s="54"/>
      <c r="FR533" s="54"/>
      <c r="FS533" s="54"/>
      <c r="FT533" s="54"/>
      <c r="FU533" s="54"/>
      <c r="FV533" s="54"/>
      <c r="FW533" s="54"/>
      <c r="FX533" s="54"/>
      <c r="FY533" s="54"/>
      <c r="FZ533" s="54"/>
      <c r="GA533" s="54"/>
      <c r="GB533" s="54"/>
      <c r="GC533" s="54"/>
      <c r="GD533" s="54"/>
      <c r="GE533" s="54"/>
      <c r="GF533" s="54"/>
      <c r="GG533" s="54"/>
      <c r="GH533" s="54"/>
      <c r="GI533" s="54"/>
      <c r="GJ533" s="54"/>
      <c r="GK533" s="54"/>
      <c r="GL533" s="54"/>
      <c r="GM533" s="54"/>
      <c r="GN533" s="54"/>
    </row>
    <row r="534" spans="1:196">
      <c r="A534" s="209"/>
      <c r="B534" s="209"/>
      <c r="C534" s="209"/>
      <c r="D534" s="209"/>
      <c r="E534" s="209"/>
      <c r="F534" s="209"/>
      <c r="G534" s="209"/>
      <c r="H534" s="61"/>
      <c r="I534" s="69"/>
      <c r="J534" s="69"/>
      <c r="K534" s="214"/>
      <c r="L534" s="214"/>
      <c r="M534" s="214"/>
      <c r="N534" s="54"/>
      <c r="O534" s="54"/>
      <c r="P534" s="54"/>
      <c r="Q534" s="54"/>
      <c r="R534" s="54"/>
      <c r="S534" s="54"/>
      <c r="T534" s="54"/>
      <c r="U534" s="54"/>
      <c r="V534" s="54"/>
      <c r="W534" s="54"/>
      <c r="X534" s="54"/>
      <c r="Y534" s="54"/>
      <c r="Z534" s="54"/>
      <c r="AA534" s="54"/>
      <c r="AB534" s="54"/>
      <c r="AC534" s="54"/>
      <c r="AD534" s="54"/>
      <c r="AE534" s="54"/>
      <c r="AF534" s="54"/>
      <c r="AG534" s="54"/>
      <c r="AH534" s="54"/>
      <c r="AI534" s="54"/>
      <c r="AJ534" s="54"/>
      <c r="AK534" s="54"/>
      <c r="AL534" s="54"/>
      <c r="AM534" s="54"/>
      <c r="AN534" s="54"/>
      <c r="AO534" s="54"/>
      <c r="AP534" s="54"/>
      <c r="AQ534" s="54"/>
      <c r="AR534" s="54"/>
      <c r="AS534" s="54"/>
      <c r="AT534" s="54"/>
      <c r="AU534" s="54"/>
      <c r="AV534" s="54"/>
      <c r="AW534" s="54"/>
      <c r="AX534" s="54"/>
      <c r="AY534" s="54"/>
      <c r="AZ534" s="54"/>
      <c r="BA534" s="54"/>
      <c r="BB534" s="54"/>
      <c r="BC534" s="54"/>
      <c r="BD534" s="54"/>
      <c r="BE534" s="54"/>
      <c r="BF534" s="54"/>
      <c r="BG534" s="54"/>
      <c r="BH534" s="54"/>
      <c r="BI534" s="54"/>
      <c r="BJ534" s="54"/>
      <c r="BK534" s="54"/>
      <c r="BL534" s="54"/>
      <c r="BM534" s="54"/>
      <c r="BN534" s="54"/>
      <c r="BO534" s="54"/>
      <c r="BP534" s="54"/>
      <c r="BQ534" s="54"/>
      <c r="BR534" s="54"/>
      <c r="BS534" s="54"/>
      <c r="BT534" s="54"/>
      <c r="BU534" s="54"/>
      <c r="BV534" s="54"/>
      <c r="BW534" s="54"/>
      <c r="BX534" s="54"/>
      <c r="BY534" s="54"/>
      <c r="BZ534" s="54"/>
      <c r="CA534" s="54"/>
      <c r="CB534" s="54"/>
      <c r="CC534" s="54"/>
      <c r="CD534" s="54"/>
      <c r="CE534" s="54"/>
      <c r="CF534" s="54"/>
      <c r="CG534" s="54"/>
      <c r="CH534" s="54"/>
      <c r="CI534" s="54"/>
      <c r="CJ534" s="54"/>
      <c r="CK534" s="54"/>
      <c r="CL534" s="54"/>
      <c r="CM534" s="54"/>
      <c r="CN534" s="54"/>
      <c r="CO534" s="54"/>
      <c r="CP534" s="54"/>
      <c r="CQ534" s="54"/>
      <c r="CR534" s="54"/>
      <c r="CS534" s="54"/>
      <c r="CT534" s="54"/>
      <c r="CU534" s="54"/>
      <c r="CV534" s="54"/>
      <c r="CW534" s="54"/>
      <c r="CX534" s="54"/>
      <c r="CY534" s="54"/>
      <c r="CZ534" s="54"/>
      <c r="DA534" s="54"/>
      <c r="DB534" s="54"/>
      <c r="DC534" s="54"/>
      <c r="DD534" s="54"/>
      <c r="DE534" s="54"/>
      <c r="DF534" s="54"/>
      <c r="DG534" s="54"/>
      <c r="DH534" s="54"/>
      <c r="DI534" s="54"/>
      <c r="DJ534" s="54"/>
      <c r="DK534" s="54"/>
      <c r="DL534" s="54"/>
      <c r="DM534" s="54"/>
      <c r="DN534" s="54"/>
      <c r="DO534" s="54"/>
      <c r="DP534" s="54"/>
      <c r="DQ534" s="54"/>
      <c r="DR534" s="54"/>
      <c r="DS534" s="54"/>
      <c r="DT534" s="54"/>
      <c r="DU534" s="54"/>
      <c r="DV534" s="54"/>
      <c r="DW534" s="54"/>
      <c r="DX534" s="54"/>
      <c r="DY534" s="54"/>
      <c r="DZ534" s="54"/>
      <c r="EA534" s="54"/>
      <c r="EB534" s="54"/>
      <c r="EC534" s="54"/>
      <c r="ED534" s="54"/>
      <c r="EE534" s="54"/>
      <c r="EF534" s="54"/>
      <c r="EG534" s="54"/>
      <c r="EH534" s="54"/>
      <c r="EI534" s="54"/>
      <c r="EJ534" s="54"/>
      <c r="EK534" s="54"/>
      <c r="EL534" s="54"/>
      <c r="EM534" s="54"/>
      <c r="EN534" s="54"/>
      <c r="EO534" s="54"/>
      <c r="EP534" s="54"/>
      <c r="EQ534" s="54"/>
      <c r="ER534" s="54"/>
      <c r="ES534" s="54"/>
      <c r="ET534" s="54"/>
      <c r="EU534" s="54"/>
      <c r="EV534" s="54"/>
      <c r="EW534" s="54"/>
      <c r="EX534" s="54"/>
      <c r="EY534" s="54"/>
      <c r="EZ534" s="54"/>
      <c r="FA534" s="54"/>
      <c r="FB534" s="54"/>
      <c r="FC534" s="54"/>
      <c r="FD534" s="54"/>
      <c r="FE534" s="54"/>
      <c r="FF534" s="54"/>
      <c r="FG534" s="54"/>
      <c r="FH534" s="54"/>
      <c r="FI534" s="54"/>
      <c r="FJ534" s="54"/>
      <c r="FK534" s="54"/>
      <c r="FL534" s="54"/>
      <c r="FM534" s="54"/>
      <c r="FN534" s="54"/>
      <c r="FO534" s="54"/>
      <c r="FP534" s="54"/>
      <c r="FQ534" s="54"/>
      <c r="FR534" s="54"/>
      <c r="FS534" s="54"/>
      <c r="FT534" s="54"/>
      <c r="FU534" s="54"/>
      <c r="FV534" s="54"/>
      <c r="FW534" s="54"/>
      <c r="FX534" s="54"/>
      <c r="FY534" s="54"/>
      <c r="FZ534" s="54"/>
      <c r="GA534" s="54"/>
      <c r="GB534" s="54"/>
      <c r="GC534" s="54"/>
      <c r="GD534" s="54"/>
      <c r="GE534" s="54"/>
      <c r="GF534" s="54"/>
      <c r="GG534" s="54"/>
      <c r="GH534" s="54"/>
      <c r="GI534" s="54"/>
      <c r="GJ534" s="54"/>
      <c r="GK534" s="54"/>
      <c r="GL534" s="54"/>
      <c r="GM534" s="54"/>
      <c r="GN534" s="54"/>
    </row>
    <row r="535" spans="1:196">
      <c r="A535" s="209"/>
      <c r="B535" s="209"/>
      <c r="C535" s="209"/>
      <c r="D535" s="209"/>
      <c r="E535" s="209"/>
      <c r="F535" s="209"/>
      <c r="G535" s="209"/>
      <c r="H535" s="61"/>
      <c r="I535" s="69"/>
      <c r="J535" s="69"/>
      <c r="K535" s="214"/>
      <c r="L535" s="214"/>
      <c r="M535" s="214"/>
      <c r="N535" s="54"/>
      <c r="O535" s="54"/>
      <c r="P535" s="54"/>
      <c r="Q535" s="54"/>
      <c r="R535" s="54"/>
      <c r="S535" s="54"/>
      <c r="T535" s="54"/>
      <c r="U535" s="54"/>
      <c r="V535" s="54"/>
      <c r="W535" s="54"/>
      <c r="X535" s="54"/>
      <c r="Y535" s="54"/>
      <c r="Z535" s="54"/>
      <c r="AA535" s="54"/>
      <c r="AB535" s="54"/>
      <c r="AC535" s="54"/>
      <c r="AD535" s="54"/>
      <c r="AE535" s="54"/>
      <c r="AF535" s="54"/>
      <c r="AG535" s="54"/>
      <c r="AH535" s="54"/>
      <c r="AI535" s="54"/>
      <c r="AJ535" s="54"/>
      <c r="AK535" s="54"/>
      <c r="AL535" s="54"/>
      <c r="AM535" s="54"/>
      <c r="AN535" s="54"/>
      <c r="AO535" s="54"/>
      <c r="AP535" s="54"/>
      <c r="AQ535" s="54"/>
      <c r="AR535" s="54"/>
      <c r="AS535" s="54"/>
      <c r="AT535" s="54"/>
      <c r="AU535" s="54"/>
      <c r="AV535" s="54"/>
      <c r="AW535" s="54"/>
      <c r="AX535" s="54"/>
      <c r="AY535" s="54"/>
      <c r="AZ535" s="54"/>
      <c r="BA535" s="54"/>
      <c r="BB535" s="54"/>
      <c r="BC535" s="54"/>
      <c r="BD535" s="54"/>
      <c r="BE535" s="54"/>
      <c r="BF535" s="54"/>
      <c r="BG535" s="54"/>
      <c r="BH535" s="54"/>
      <c r="BI535" s="54"/>
      <c r="BJ535" s="54"/>
      <c r="BK535" s="54"/>
      <c r="BL535" s="54"/>
      <c r="BM535" s="54"/>
      <c r="BN535" s="54"/>
      <c r="BO535" s="54"/>
      <c r="BP535" s="54"/>
      <c r="BQ535" s="54"/>
      <c r="BR535" s="54"/>
      <c r="BS535" s="54"/>
      <c r="BT535" s="54"/>
      <c r="BU535" s="54"/>
      <c r="BV535" s="54"/>
      <c r="BW535" s="54"/>
      <c r="BX535" s="54"/>
      <c r="BY535" s="54"/>
      <c r="BZ535" s="54"/>
      <c r="CA535" s="54"/>
      <c r="CB535" s="54"/>
      <c r="CC535" s="54"/>
      <c r="CD535" s="54"/>
      <c r="CE535" s="54"/>
      <c r="CF535" s="54"/>
      <c r="CG535" s="54"/>
      <c r="CH535" s="54"/>
      <c r="CI535" s="54"/>
      <c r="CJ535" s="54"/>
      <c r="CK535" s="54"/>
      <c r="CL535" s="54"/>
      <c r="CM535" s="54"/>
      <c r="CN535" s="54"/>
      <c r="CO535" s="54"/>
      <c r="CP535" s="54"/>
      <c r="CQ535" s="54"/>
      <c r="CR535" s="54"/>
      <c r="CS535" s="54"/>
      <c r="CT535" s="54"/>
      <c r="CU535" s="54"/>
      <c r="CV535" s="54"/>
      <c r="CW535" s="54"/>
      <c r="CX535" s="54"/>
      <c r="CY535" s="54"/>
      <c r="CZ535" s="54"/>
      <c r="DA535" s="54"/>
      <c r="DB535" s="54"/>
      <c r="DC535" s="54"/>
      <c r="DD535" s="54"/>
      <c r="DE535" s="54"/>
      <c r="DF535" s="54"/>
      <c r="DG535" s="54"/>
      <c r="DH535" s="54"/>
      <c r="DI535" s="54"/>
      <c r="DJ535" s="54"/>
      <c r="DK535" s="54"/>
      <c r="DL535" s="54"/>
      <c r="DM535" s="54"/>
      <c r="DN535" s="54"/>
      <c r="DO535" s="54"/>
      <c r="DP535" s="54"/>
      <c r="DQ535" s="54"/>
      <c r="DR535" s="54"/>
      <c r="DS535" s="54"/>
      <c r="DT535" s="54"/>
      <c r="DU535" s="54"/>
      <c r="DV535" s="54"/>
      <c r="DW535" s="54"/>
      <c r="DX535" s="54"/>
      <c r="DY535" s="54"/>
      <c r="DZ535" s="54"/>
      <c r="EA535" s="54"/>
      <c r="EB535" s="54"/>
      <c r="EC535" s="54"/>
      <c r="ED535" s="54"/>
      <c r="EE535" s="54"/>
      <c r="EF535" s="54"/>
      <c r="EG535" s="54"/>
      <c r="EH535" s="54"/>
      <c r="EI535" s="54"/>
      <c r="EJ535" s="54"/>
      <c r="EK535" s="54"/>
      <c r="EL535" s="54"/>
      <c r="EM535" s="54"/>
      <c r="EN535" s="54"/>
      <c r="EO535" s="54"/>
      <c r="EP535" s="54"/>
      <c r="EQ535" s="54"/>
      <c r="ER535" s="54"/>
      <c r="ES535" s="54"/>
      <c r="ET535" s="54"/>
      <c r="EU535" s="54"/>
      <c r="EV535" s="54"/>
      <c r="EW535" s="54"/>
      <c r="EX535" s="54"/>
      <c r="EY535" s="54"/>
      <c r="EZ535" s="54"/>
      <c r="FA535" s="54"/>
      <c r="FB535" s="54"/>
      <c r="FC535" s="54"/>
      <c r="FD535" s="54"/>
      <c r="FE535" s="54"/>
      <c r="FF535" s="54"/>
      <c r="FG535" s="54"/>
      <c r="FH535" s="54"/>
      <c r="FI535" s="54"/>
      <c r="FJ535" s="54"/>
      <c r="FK535" s="54"/>
      <c r="FL535" s="54"/>
      <c r="FM535" s="54"/>
      <c r="FN535" s="54"/>
      <c r="FO535" s="54"/>
      <c r="FP535" s="54"/>
      <c r="FQ535" s="54"/>
      <c r="FR535" s="54"/>
      <c r="FS535" s="54"/>
      <c r="FT535" s="54"/>
      <c r="FU535" s="54"/>
      <c r="FV535" s="54"/>
      <c r="FW535" s="54"/>
      <c r="FX535" s="54"/>
      <c r="FY535" s="54"/>
      <c r="FZ535" s="54"/>
      <c r="GA535" s="54"/>
      <c r="GB535" s="54"/>
      <c r="GC535" s="54"/>
      <c r="GD535" s="54"/>
      <c r="GE535" s="54"/>
      <c r="GF535" s="54"/>
      <c r="GG535" s="54"/>
      <c r="GH535" s="54"/>
      <c r="GI535" s="54"/>
      <c r="GJ535" s="54"/>
      <c r="GK535" s="54"/>
      <c r="GL535" s="54"/>
      <c r="GM535" s="54"/>
      <c r="GN535" s="54"/>
    </row>
    <row r="536" spans="1:196">
      <c r="A536" s="209"/>
      <c r="B536" s="209"/>
      <c r="C536" s="209"/>
      <c r="D536" s="209"/>
      <c r="E536" s="209"/>
      <c r="F536" s="209"/>
      <c r="G536" s="209"/>
      <c r="H536" s="61"/>
      <c r="I536" s="69"/>
      <c r="J536" s="69"/>
      <c r="K536" s="214"/>
      <c r="L536" s="214"/>
      <c r="M536" s="214"/>
      <c r="N536" s="54"/>
      <c r="O536" s="54"/>
      <c r="P536" s="54"/>
      <c r="Q536" s="54"/>
      <c r="R536" s="54"/>
      <c r="S536" s="54"/>
      <c r="T536" s="54"/>
      <c r="U536" s="54"/>
      <c r="V536" s="54"/>
      <c r="W536" s="54"/>
      <c r="X536" s="54"/>
      <c r="Y536" s="54"/>
      <c r="Z536" s="54"/>
      <c r="AA536" s="54"/>
      <c r="AB536" s="54"/>
      <c r="AC536" s="54"/>
      <c r="AD536" s="54"/>
      <c r="AE536" s="54"/>
      <c r="AF536" s="54"/>
      <c r="AG536" s="54"/>
      <c r="AH536" s="54"/>
      <c r="AI536" s="54"/>
      <c r="AJ536" s="54"/>
      <c r="AK536" s="54"/>
      <c r="AL536" s="54"/>
      <c r="AM536" s="54"/>
      <c r="AN536" s="54"/>
      <c r="AO536" s="54"/>
      <c r="AP536" s="54"/>
      <c r="AQ536" s="54"/>
      <c r="AR536" s="54"/>
      <c r="AS536" s="54"/>
      <c r="AT536" s="54"/>
      <c r="AU536" s="54"/>
      <c r="AV536" s="54"/>
      <c r="AW536" s="54"/>
      <c r="AX536" s="54"/>
      <c r="AY536" s="54"/>
      <c r="AZ536" s="54"/>
      <c r="BA536" s="54"/>
      <c r="BB536" s="54"/>
      <c r="BC536" s="54"/>
      <c r="BD536" s="54"/>
      <c r="BE536" s="54"/>
      <c r="BF536" s="54"/>
      <c r="BG536" s="54"/>
      <c r="BH536" s="54"/>
      <c r="BI536" s="54"/>
      <c r="BJ536" s="54"/>
      <c r="BK536" s="54"/>
      <c r="BL536" s="54"/>
      <c r="BM536" s="54"/>
      <c r="BN536" s="54"/>
      <c r="BO536" s="54"/>
      <c r="BP536" s="54"/>
      <c r="BQ536" s="54"/>
      <c r="BR536" s="54"/>
      <c r="BS536" s="54"/>
      <c r="BT536" s="54"/>
      <c r="BU536" s="54"/>
      <c r="BV536" s="54"/>
      <c r="BW536" s="54"/>
      <c r="BX536" s="54"/>
      <c r="BY536" s="54"/>
      <c r="BZ536" s="54"/>
      <c r="CA536" s="54"/>
      <c r="CB536" s="54"/>
      <c r="CC536" s="54"/>
      <c r="CD536" s="54"/>
      <c r="CE536" s="54"/>
      <c r="CF536" s="54"/>
      <c r="CG536" s="54"/>
      <c r="CH536" s="54"/>
      <c r="CI536" s="54"/>
      <c r="CJ536" s="54"/>
      <c r="CK536" s="54"/>
      <c r="CL536" s="54"/>
      <c r="CM536" s="54"/>
      <c r="CN536" s="54"/>
      <c r="CO536" s="54"/>
      <c r="CP536" s="54"/>
      <c r="CQ536" s="54"/>
      <c r="CR536" s="54"/>
      <c r="CS536" s="54"/>
      <c r="CT536" s="54"/>
      <c r="CU536" s="54"/>
      <c r="CV536" s="54"/>
      <c r="CW536" s="54"/>
      <c r="CX536" s="54"/>
      <c r="CY536" s="54"/>
      <c r="CZ536" s="54"/>
      <c r="DA536" s="54"/>
      <c r="DB536" s="54"/>
      <c r="DC536" s="54"/>
      <c r="DD536" s="54"/>
      <c r="DE536" s="54"/>
      <c r="DF536" s="54"/>
      <c r="DG536" s="54"/>
      <c r="DH536" s="54"/>
      <c r="DI536" s="54"/>
      <c r="DJ536" s="54"/>
      <c r="DK536" s="54"/>
      <c r="DL536" s="54"/>
      <c r="DM536" s="54"/>
      <c r="DN536" s="54"/>
      <c r="DO536" s="54"/>
      <c r="DP536" s="54"/>
      <c r="DQ536" s="54"/>
      <c r="DR536" s="54"/>
      <c r="DS536" s="54"/>
      <c r="DT536" s="54"/>
      <c r="DU536" s="54"/>
      <c r="DV536" s="54"/>
      <c r="DW536" s="54"/>
      <c r="DX536" s="54"/>
      <c r="DY536" s="54"/>
      <c r="DZ536" s="54"/>
      <c r="EA536" s="54"/>
      <c r="EB536" s="54"/>
      <c r="EC536" s="54"/>
      <c r="ED536" s="54"/>
      <c r="EE536" s="54"/>
      <c r="EF536" s="54"/>
      <c r="EG536" s="54"/>
      <c r="EH536" s="54"/>
      <c r="EI536" s="54"/>
      <c r="EJ536" s="54"/>
      <c r="EK536" s="54"/>
      <c r="EL536" s="54"/>
      <c r="EM536" s="54"/>
      <c r="EN536" s="54"/>
      <c r="EO536" s="54"/>
      <c r="EP536" s="54"/>
      <c r="EQ536" s="54"/>
      <c r="ER536" s="54"/>
      <c r="ES536" s="54"/>
      <c r="ET536" s="54"/>
      <c r="EU536" s="54"/>
      <c r="EV536" s="54"/>
      <c r="EW536" s="54"/>
      <c r="EX536" s="54"/>
      <c r="EY536" s="54"/>
      <c r="EZ536" s="54"/>
      <c r="FA536" s="54"/>
      <c r="FB536" s="54"/>
      <c r="FC536" s="54"/>
      <c r="FD536" s="54"/>
      <c r="FE536" s="54"/>
      <c r="FF536" s="54"/>
      <c r="FG536" s="54"/>
      <c r="FH536" s="54"/>
      <c r="FI536" s="54"/>
      <c r="FJ536" s="54"/>
      <c r="FK536" s="54"/>
      <c r="FL536" s="54"/>
      <c r="FM536" s="54"/>
      <c r="FN536" s="54"/>
      <c r="FO536" s="54"/>
      <c r="FP536" s="54"/>
      <c r="FQ536" s="54"/>
      <c r="FR536" s="54"/>
      <c r="FS536" s="54"/>
      <c r="FT536" s="54"/>
      <c r="FU536" s="54"/>
      <c r="FV536" s="54"/>
      <c r="FW536" s="54"/>
      <c r="FX536" s="54"/>
      <c r="FY536" s="54"/>
      <c r="FZ536" s="54"/>
      <c r="GA536" s="54"/>
      <c r="GB536" s="54"/>
      <c r="GC536" s="54"/>
      <c r="GD536" s="54"/>
      <c r="GE536" s="54"/>
      <c r="GF536" s="54"/>
      <c r="GG536" s="54"/>
      <c r="GH536" s="54"/>
      <c r="GI536" s="54"/>
      <c r="GJ536" s="54"/>
      <c r="GK536" s="54"/>
      <c r="GL536" s="54"/>
      <c r="GM536" s="54"/>
      <c r="GN536" s="54"/>
    </row>
    <row r="537" spans="1:196">
      <c r="A537" s="209"/>
      <c r="B537" s="209"/>
      <c r="C537" s="209"/>
      <c r="D537" s="209"/>
      <c r="E537" s="209"/>
      <c r="F537" s="209"/>
      <c r="G537" s="209"/>
      <c r="H537" s="61"/>
      <c r="I537" s="69"/>
      <c r="J537" s="69"/>
      <c r="K537" s="214"/>
      <c r="L537" s="214"/>
      <c r="M537" s="214"/>
      <c r="N537" s="54"/>
      <c r="O537" s="54"/>
      <c r="P537" s="54"/>
      <c r="Q537" s="54"/>
      <c r="R537" s="54"/>
      <c r="S537" s="54"/>
      <c r="T537" s="54"/>
      <c r="U537" s="54"/>
      <c r="V537" s="54"/>
      <c r="W537" s="54"/>
      <c r="X537" s="54"/>
      <c r="Y537" s="54"/>
      <c r="Z537" s="54"/>
      <c r="AA537" s="54"/>
      <c r="AB537" s="54"/>
      <c r="AC537" s="54"/>
      <c r="AD537" s="54"/>
      <c r="AE537" s="54"/>
      <c r="AF537" s="54"/>
      <c r="AG537" s="54"/>
      <c r="AH537" s="54"/>
      <c r="AI537" s="54"/>
      <c r="AJ537" s="54"/>
      <c r="AK537" s="54"/>
      <c r="AL537" s="54"/>
      <c r="AM537" s="54"/>
      <c r="AN537" s="54"/>
      <c r="AO537" s="54"/>
      <c r="AP537" s="54"/>
      <c r="AQ537" s="54"/>
      <c r="AR537" s="54"/>
      <c r="AS537" s="54"/>
      <c r="AT537" s="54"/>
      <c r="AU537" s="54"/>
      <c r="AV537" s="54"/>
      <c r="AW537" s="54"/>
      <c r="AX537" s="54"/>
      <c r="AY537" s="54"/>
      <c r="AZ537" s="54"/>
      <c r="BA537" s="54"/>
      <c r="BB537" s="54"/>
      <c r="BC537" s="54"/>
      <c r="BD537" s="54"/>
      <c r="BE537" s="54"/>
      <c r="BF537" s="54"/>
      <c r="BG537" s="54"/>
      <c r="BH537" s="54"/>
      <c r="BI537" s="54"/>
      <c r="BJ537" s="54"/>
      <c r="BK537" s="54"/>
      <c r="BL537" s="54"/>
      <c r="BM537" s="54"/>
      <c r="BN537" s="54"/>
      <c r="BO537" s="54"/>
      <c r="BP537" s="54"/>
      <c r="BQ537" s="54"/>
      <c r="BR537" s="54"/>
      <c r="BS537" s="54"/>
      <c r="BT537" s="54"/>
      <c r="BU537" s="54"/>
      <c r="BV537" s="54"/>
      <c r="BW537" s="54"/>
      <c r="BX537" s="54"/>
      <c r="BY537" s="54"/>
      <c r="BZ537" s="54"/>
      <c r="CA537" s="54"/>
      <c r="CB537" s="54"/>
      <c r="CC537" s="54"/>
      <c r="CD537" s="54"/>
      <c r="CE537" s="54"/>
      <c r="CF537" s="54"/>
      <c r="CG537" s="54"/>
      <c r="CH537" s="54"/>
      <c r="CI537" s="54"/>
      <c r="CJ537" s="54"/>
      <c r="CK537" s="54"/>
      <c r="CL537" s="54"/>
      <c r="CM537" s="54"/>
      <c r="CN537" s="54"/>
      <c r="CO537" s="54"/>
      <c r="CP537" s="54"/>
      <c r="CQ537" s="54"/>
      <c r="CR537" s="54"/>
      <c r="CS537" s="54"/>
      <c r="CT537" s="54"/>
      <c r="CU537" s="54"/>
      <c r="CV537" s="54"/>
      <c r="CW537" s="54"/>
      <c r="CX537" s="54"/>
      <c r="CY537" s="54"/>
      <c r="CZ537" s="54"/>
      <c r="DA537" s="54"/>
      <c r="DB537" s="54"/>
      <c r="DC537" s="54"/>
      <c r="DD537" s="54"/>
      <c r="DE537" s="54"/>
      <c r="DF537" s="54"/>
      <c r="DG537" s="54"/>
      <c r="DH537" s="54"/>
      <c r="DI537" s="54"/>
      <c r="DJ537" s="54"/>
      <c r="DK537" s="54"/>
      <c r="DL537" s="54"/>
      <c r="DM537" s="54"/>
      <c r="DN537" s="54"/>
      <c r="DO537" s="54"/>
      <c r="DP537" s="54"/>
      <c r="DQ537" s="54"/>
      <c r="DR537" s="54"/>
      <c r="DS537" s="54"/>
      <c r="DT537" s="54"/>
      <c r="DU537" s="54"/>
      <c r="DV537" s="54"/>
      <c r="DW537" s="54"/>
      <c r="DX537" s="54"/>
      <c r="DY537" s="54"/>
      <c r="DZ537" s="54"/>
      <c r="EA537" s="54"/>
      <c r="EB537" s="54"/>
      <c r="EC537" s="54"/>
      <c r="ED537" s="54"/>
      <c r="EE537" s="54"/>
      <c r="EF537" s="54"/>
      <c r="EG537" s="54"/>
      <c r="EH537" s="54"/>
      <c r="EI537" s="54"/>
      <c r="EJ537" s="54"/>
      <c r="EK537" s="54"/>
      <c r="EL537" s="54"/>
      <c r="EM537" s="54"/>
      <c r="EN537" s="54"/>
      <c r="EO537" s="54"/>
      <c r="EP537" s="54"/>
      <c r="EQ537" s="54"/>
      <c r="ER537" s="54"/>
      <c r="ES537" s="54"/>
      <c r="ET537" s="54"/>
      <c r="EU537" s="54"/>
      <c r="EV537" s="54"/>
      <c r="EW537" s="54"/>
      <c r="EX537" s="54"/>
      <c r="EY537" s="54"/>
      <c r="EZ537" s="54"/>
      <c r="FA537" s="54"/>
      <c r="FB537" s="54"/>
      <c r="FC537" s="54"/>
      <c r="FD537" s="54"/>
      <c r="FE537" s="54"/>
      <c r="FF537" s="54"/>
      <c r="FG537" s="54"/>
      <c r="FH537" s="54"/>
      <c r="FI537" s="54"/>
      <c r="FJ537" s="54"/>
      <c r="FK537" s="54"/>
      <c r="FL537" s="54"/>
      <c r="FM537" s="54"/>
      <c r="FN537" s="54"/>
      <c r="FO537" s="54"/>
      <c r="FP537" s="54"/>
      <c r="FQ537" s="54"/>
      <c r="FR537" s="54"/>
      <c r="FS537" s="54"/>
      <c r="FT537" s="54"/>
      <c r="FU537" s="54"/>
      <c r="FV537" s="54"/>
      <c r="FW537" s="54"/>
      <c r="FX537" s="54"/>
      <c r="FY537" s="54"/>
      <c r="FZ537" s="54"/>
      <c r="GA537" s="54"/>
      <c r="GB537" s="54"/>
      <c r="GC537" s="54"/>
      <c r="GD537" s="54"/>
      <c r="GE537" s="54"/>
      <c r="GF537" s="54"/>
      <c r="GG537" s="54"/>
      <c r="GH537" s="54"/>
      <c r="GI537" s="54"/>
      <c r="GJ537" s="54"/>
      <c r="GK537" s="54"/>
      <c r="GL537" s="54"/>
      <c r="GM537" s="54"/>
      <c r="GN537" s="54"/>
    </row>
    <row r="538" spans="1:196">
      <c r="A538" s="209"/>
      <c r="B538" s="209"/>
      <c r="C538" s="209"/>
      <c r="D538" s="209"/>
      <c r="E538" s="209"/>
      <c r="F538" s="209"/>
      <c r="G538" s="209"/>
      <c r="H538" s="61"/>
      <c r="I538" s="69"/>
      <c r="J538" s="69"/>
      <c r="K538" s="214"/>
      <c r="L538" s="214"/>
      <c r="M538" s="214"/>
      <c r="N538" s="54"/>
      <c r="O538" s="54"/>
      <c r="P538" s="54"/>
      <c r="Q538" s="54"/>
      <c r="R538" s="54"/>
      <c r="S538" s="54"/>
      <c r="T538" s="54"/>
      <c r="U538" s="54"/>
      <c r="V538" s="54"/>
      <c r="W538" s="54"/>
      <c r="X538" s="54"/>
      <c r="Y538" s="54"/>
      <c r="Z538" s="54"/>
      <c r="AA538" s="54"/>
      <c r="AB538" s="54"/>
      <c r="AC538" s="54"/>
      <c r="AD538" s="54"/>
      <c r="AE538" s="54"/>
      <c r="AF538" s="54"/>
      <c r="AG538" s="54"/>
      <c r="AH538" s="54"/>
      <c r="AI538" s="54"/>
      <c r="AJ538" s="54"/>
      <c r="AK538" s="54"/>
      <c r="AL538" s="54"/>
      <c r="AM538" s="54"/>
      <c r="AN538" s="54"/>
      <c r="AO538" s="54"/>
      <c r="AP538" s="54"/>
      <c r="AQ538" s="54"/>
      <c r="AR538" s="54"/>
      <c r="AS538" s="54"/>
      <c r="AT538" s="54"/>
      <c r="AU538" s="54"/>
      <c r="AV538" s="54"/>
      <c r="AW538" s="54"/>
      <c r="AX538" s="54"/>
      <c r="AY538" s="54"/>
      <c r="AZ538" s="54"/>
      <c r="BA538" s="54"/>
      <c r="BB538" s="54"/>
      <c r="BC538" s="54"/>
      <c r="BD538" s="54"/>
      <c r="BE538" s="54"/>
      <c r="BF538" s="54"/>
      <c r="BG538" s="54"/>
      <c r="BH538" s="54"/>
      <c r="BI538" s="54"/>
      <c r="BJ538" s="54"/>
      <c r="BK538" s="54"/>
      <c r="BL538" s="54"/>
      <c r="BM538" s="54"/>
      <c r="BN538" s="54"/>
      <c r="BO538" s="54"/>
      <c r="BP538" s="54"/>
      <c r="BQ538" s="54"/>
      <c r="BR538" s="54"/>
      <c r="BS538" s="54"/>
      <c r="BT538" s="54"/>
      <c r="BU538" s="54"/>
      <c r="BV538" s="54"/>
      <c r="BW538" s="54"/>
      <c r="BX538" s="54"/>
      <c r="BY538" s="54"/>
      <c r="BZ538" s="54"/>
      <c r="CA538" s="54"/>
      <c r="CB538" s="54"/>
      <c r="CC538" s="54"/>
      <c r="CD538" s="54"/>
      <c r="CE538" s="54"/>
      <c r="CF538" s="54"/>
      <c r="CG538" s="54"/>
      <c r="CH538" s="54"/>
      <c r="CI538" s="54"/>
      <c r="CJ538" s="54"/>
      <c r="CK538" s="54"/>
      <c r="CL538" s="54"/>
      <c r="CM538" s="54"/>
      <c r="CN538" s="54"/>
      <c r="CO538" s="54"/>
      <c r="CP538" s="54"/>
      <c r="CQ538" s="54"/>
      <c r="CR538" s="54"/>
      <c r="CS538" s="54"/>
      <c r="CT538" s="54"/>
      <c r="CU538" s="54"/>
      <c r="CV538" s="54"/>
      <c r="CW538" s="54"/>
      <c r="CX538" s="54"/>
      <c r="CY538" s="54"/>
      <c r="CZ538" s="54"/>
      <c r="DA538" s="54"/>
      <c r="DB538" s="54"/>
      <c r="DC538" s="54"/>
      <c r="DD538" s="54"/>
      <c r="DE538" s="54"/>
      <c r="DF538" s="54"/>
      <c r="DG538" s="54"/>
      <c r="DH538" s="54"/>
      <c r="DI538" s="54"/>
      <c r="DJ538" s="54"/>
      <c r="DK538" s="54"/>
      <c r="DL538" s="54"/>
      <c r="DM538" s="54"/>
      <c r="DN538" s="54"/>
      <c r="DO538" s="54"/>
      <c r="DP538" s="54"/>
      <c r="DQ538" s="54"/>
      <c r="DR538" s="54"/>
      <c r="DS538" s="54"/>
      <c r="DT538" s="54"/>
      <c r="DU538" s="54"/>
      <c r="DV538" s="54"/>
      <c r="DW538" s="54"/>
      <c r="DX538" s="54"/>
      <c r="DY538" s="54"/>
      <c r="DZ538" s="54"/>
      <c r="EA538" s="54"/>
      <c r="EB538" s="54"/>
      <c r="EC538" s="54"/>
      <c r="ED538" s="54"/>
      <c r="EE538" s="54"/>
      <c r="EF538" s="54"/>
      <c r="EG538" s="54"/>
      <c r="EH538" s="54"/>
      <c r="EI538" s="54"/>
      <c r="EJ538" s="54"/>
      <c r="EK538" s="54"/>
      <c r="EL538" s="54"/>
      <c r="EM538" s="54"/>
      <c r="EN538" s="54"/>
      <c r="EO538" s="54"/>
      <c r="EP538" s="54"/>
      <c r="EQ538" s="54"/>
      <c r="ER538" s="54"/>
      <c r="ES538" s="54"/>
      <c r="ET538" s="54"/>
      <c r="EU538" s="54"/>
      <c r="EV538" s="54"/>
      <c r="EW538" s="54"/>
      <c r="EX538" s="54"/>
      <c r="EY538" s="54"/>
      <c r="EZ538" s="54"/>
      <c r="FA538" s="54"/>
      <c r="FB538" s="54"/>
      <c r="FC538" s="54"/>
      <c r="FD538" s="54"/>
      <c r="FE538" s="54"/>
      <c r="FF538" s="54"/>
      <c r="FG538" s="54"/>
      <c r="FH538" s="54"/>
      <c r="FI538" s="54"/>
      <c r="FJ538" s="54"/>
      <c r="FK538" s="54"/>
      <c r="FL538" s="54"/>
      <c r="FM538" s="54"/>
      <c r="FN538" s="54"/>
      <c r="FO538" s="54"/>
      <c r="FP538" s="54"/>
      <c r="FQ538" s="54"/>
      <c r="FR538" s="54"/>
      <c r="FS538" s="54"/>
      <c r="FT538" s="54"/>
      <c r="FU538" s="54"/>
      <c r="FV538" s="54"/>
      <c r="FW538" s="54"/>
      <c r="FX538" s="54"/>
      <c r="FY538" s="54"/>
      <c r="FZ538" s="54"/>
      <c r="GA538" s="54"/>
      <c r="GB538" s="54"/>
      <c r="GC538" s="54"/>
      <c r="GD538" s="54"/>
      <c r="GE538" s="54"/>
      <c r="GF538" s="54"/>
      <c r="GG538" s="54"/>
      <c r="GH538" s="54"/>
      <c r="GI538" s="54"/>
      <c r="GJ538" s="54"/>
      <c r="GK538" s="54"/>
      <c r="GL538" s="54"/>
      <c r="GM538" s="54"/>
      <c r="GN538" s="54"/>
    </row>
    <row r="539" spans="1:196">
      <c r="A539" s="209"/>
      <c r="B539" s="209"/>
      <c r="C539" s="209"/>
      <c r="D539" s="209"/>
      <c r="E539" s="209"/>
      <c r="F539" s="209"/>
      <c r="G539" s="209"/>
      <c r="H539" s="61"/>
      <c r="I539" s="69"/>
      <c r="J539" s="69"/>
      <c r="K539" s="214"/>
      <c r="L539" s="214"/>
      <c r="M539" s="214"/>
      <c r="N539" s="54"/>
      <c r="O539" s="54"/>
      <c r="P539" s="54"/>
      <c r="Q539" s="54"/>
      <c r="R539" s="54"/>
      <c r="S539" s="54"/>
      <c r="T539" s="54"/>
      <c r="U539" s="54"/>
      <c r="V539" s="54"/>
      <c r="W539" s="54"/>
      <c r="X539" s="54"/>
      <c r="Y539" s="54"/>
      <c r="Z539" s="54"/>
      <c r="AA539" s="54"/>
      <c r="AB539" s="54"/>
      <c r="AC539" s="54"/>
      <c r="AD539" s="54"/>
      <c r="AE539" s="54"/>
      <c r="AF539" s="54"/>
      <c r="AG539" s="54"/>
      <c r="AH539" s="54"/>
      <c r="AI539" s="54"/>
      <c r="AJ539" s="54"/>
      <c r="AK539" s="54"/>
      <c r="AL539" s="54"/>
      <c r="AM539" s="54"/>
      <c r="AN539" s="54"/>
      <c r="AO539" s="54"/>
      <c r="AP539" s="54"/>
      <c r="AQ539" s="54"/>
      <c r="AR539" s="54"/>
      <c r="AS539" s="54"/>
      <c r="AT539" s="54"/>
      <c r="AU539" s="54"/>
      <c r="AV539" s="54"/>
      <c r="AW539" s="54"/>
      <c r="AX539" s="54"/>
      <c r="AY539" s="54"/>
      <c r="AZ539" s="54"/>
      <c r="BA539" s="54"/>
      <c r="BB539" s="54"/>
      <c r="BC539" s="54"/>
      <c r="BD539" s="54"/>
      <c r="BE539" s="54"/>
      <c r="BF539" s="54"/>
      <c r="BG539" s="54"/>
      <c r="BH539" s="54"/>
      <c r="BI539" s="54"/>
      <c r="BJ539" s="54"/>
      <c r="BK539" s="54"/>
      <c r="BL539" s="54"/>
      <c r="BM539" s="54"/>
      <c r="BN539" s="54"/>
      <c r="BO539" s="54"/>
      <c r="BP539" s="54"/>
      <c r="BQ539" s="54"/>
      <c r="BR539" s="54"/>
      <c r="BS539" s="54"/>
      <c r="BT539" s="54"/>
      <c r="BU539" s="54"/>
      <c r="BV539" s="54"/>
      <c r="BW539" s="54"/>
      <c r="BX539" s="54"/>
      <c r="BY539" s="54"/>
      <c r="BZ539" s="54"/>
      <c r="CA539" s="54"/>
      <c r="CB539" s="54"/>
      <c r="CC539" s="54"/>
      <c r="CD539" s="54"/>
      <c r="CE539" s="54"/>
      <c r="CF539" s="54"/>
      <c r="CG539" s="54"/>
      <c r="CH539" s="54"/>
      <c r="CI539" s="54"/>
      <c r="CJ539" s="54"/>
      <c r="CK539" s="54"/>
      <c r="CL539" s="54"/>
      <c r="CM539" s="54"/>
      <c r="CN539" s="54"/>
      <c r="CO539" s="54"/>
      <c r="CP539" s="54"/>
      <c r="CQ539" s="54"/>
      <c r="CR539" s="54"/>
      <c r="CS539" s="54"/>
      <c r="CT539" s="54"/>
      <c r="CU539" s="54"/>
      <c r="CV539" s="54"/>
      <c r="CW539" s="54"/>
      <c r="CX539" s="54"/>
      <c r="CY539" s="54"/>
      <c r="CZ539" s="54"/>
      <c r="DA539" s="54"/>
      <c r="DB539" s="54"/>
      <c r="DC539" s="54"/>
      <c r="DD539" s="54"/>
      <c r="DE539" s="54"/>
      <c r="DF539" s="54"/>
      <c r="DG539" s="54"/>
      <c r="DH539" s="54"/>
      <c r="DI539" s="54"/>
      <c r="DJ539" s="54"/>
      <c r="DK539" s="54"/>
      <c r="DL539" s="54"/>
      <c r="DM539" s="54"/>
      <c r="DN539" s="54"/>
      <c r="DO539" s="54"/>
      <c r="DP539" s="54"/>
      <c r="DQ539" s="54"/>
      <c r="DR539" s="54"/>
      <c r="DS539" s="54"/>
      <c r="DT539" s="54"/>
      <c r="DU539" s="54"/>
      <c r="DV539" s="54"/>
      <c r="DW539" s="54"/>
      <c r="DX539" s="54"/>
      <c r="DY539" s="54"/>
      <c r="DZ539" s="54"/>
      <c r="EA539" s="54"/>
      <c r="EB539" s="54"/>
      <c r="EC539" s="54"/>
      <c r="ED539" s="54"/>
      <c r="EE539" s="54"/>
      <c r="EF539" s="54"/>
      <c r="EG539" s="54"/>
      <c r="EH539" s="54"/>
      <c r="EI539" s="54"/>
      <c r="EJ539" s="54"/>
      <c r="EK539" s="54"/>
      <c r="EL539" s="54"/>
      <c r="EM539" s="54"/>
      <c r="EN539" s="54"/>
      <c r="EO539" s="54"/>
      <c r="EP539" s="54"/>
      <c r="EQ539" s="54"/>
      <c r="ER539" s="54"/>
      <c r="ES539" s="54"/>
      <c r="ET539" s="54"/>
      <c r="EU539" s="54"/>
      <c r="EV539" s="54"/>
      <c r="EW539" s="54"/>
      <c r="EX539" s="54"/>
      <c r="EY539" s="54"/>
      <c r="EZ539" s="54"/>
      <c r="FA539" s="54"/>
      <c r="FB539" s="54"/>
      <c r="FC539" s="54"/>
      <c r="FD539" s="54"/>
      <c r="FE539" s="54"/>
      <c r="FF539" s="54"/>
      <c r="FG539" s="54"/>
      <c r="FH539" s="54"/>
      <c r="FI539" s="54"/>
      <c r="FJ539" s="54"/>
      <c r="FK539" s="54"/>
      <c r="FL539" s="54"/>
      <c r="FM539" s="54"/>
      <c r="FN539" s="54"/>
      <c r="FO539" s="54"/>
      <c r="FP539" s="54"/>
      <c r="FQ539" s="54"/>
      <c r="FR539" s="54"/>
      <c r="FS539" s="54"/>
      <c r="FT539" s="54"/>
      <c r="FU539" s="54"/>
      <c r="FV539" s="54"/>
      <c r="FW539" s="54"/>
      <c r="FX539" s="54"/>
      <c r="FY539" s="54"/>
      <c r="FZ539" s="54"/>
      <c r="GA539" s="54"/>
      <c r="GB539" s="54"/>
      <c r="GC539" s="54"/>
      <c r="GD539" s="54"/>
      <c r="GE539" s="54"/>
      <c r="GF539" s="54"/>
      <c r="GG539" s="54"/>
      <c r="GH539" s="54"/>
      <c r="GI539" s="54"/>
      <c r="GJ539" s="54"/>
      <c r="GK539" s="54"/>
      <c r="GL539" s="54"/>
      <c r="GM539" s="54"/>
      <c r="GN539" s="54"/>
    </row>
    <row r="540" spans="1:196">
      <c r="A540" s="209"/>
      <c r="B540" s="209"/>
      <c r="C540" s="209"/>
      <c r="D540" s="209"/>
      <c r="E540" s="209"/>
      <c r="F540" s="209"/>
      <c r="G540" s="209"/>
      <c r="H540" s="61"/>
      <c r="I540" s="69"/>
      <c r="J540" s="69"/>
      <c r="K540" s="214"/>
      <c r="L540" s="214"/>
      <c r="M540" s="214"/>
      <c r="N540" s="54"/>
      <c r="O540" s="54"/>
      <c r="P540" s="54"/>
      <c r="Q540" s="54"/>
      <c r="R540" s="54"/>
      <c r="S540" s="54"/>
      <c r="T540" s="54"/>
      <c r="U540" s="54"/>
      <c r="V540" s="54"/>
      <c r="W540" s="54"/>
      <c r="X540" s="54"/>
      <c r="Y540" s="54"/>
      <c r="Z540" s="54"/>
      <c r="AA540" s="54"/>
      <c r="AB540" s="54"/>
      <c r="AC540" s="54"/>
      <c r="AD540" s="54"/>
      <c r="AE540" s="54"/>
      <c r="AF540" s="54"/>
      <c r="AG540" s="54"/>
      <c r="AH540" s="54"/>
      <c r="AI540" s="54"/>
      <c r="AJ540" s="54"/>
      <c r="AK540" s="54"/>
      <c r="AL540" s="54"/>
      <c r="AM540" s="54"/>
      <c r="AN540" s="54"/>
      <c r="AO540" s="54"/>
      <c r="AP540" s="54"/>
      <c r="AQ540" s="54"/>
      <c r="AR540" s="54"/>
      <c r="AS540" s="54"/>
      <c r="AT540" s="54"/>
      <c r="AU540" s="54"/>
      <c r="AV540" s="54"/>
      <c r="AW540" s="54"/>
      <c r="AX540" s="54"/>
      <c r="AY540" s="54"/>
      <c r="AZ540" s="54"/>
      <c r="BA540" s="54"/>
      <c r="BB540" s="54"/>
      <c r="BC540" s="54"/>
      <c r="BD540" s="54"/>
      <c r="BE540" s="54"/>
      <c r="BF540" s="54"/>
      <c r="BG540" s="54"/>
      <c r="BH540" s="54"/>
      <c r="BI540" s="54"/>
      <c r="BJ540" s="54"/>
      <c r="BK540" s="54"/>
      <c r="BL540" s="54"/>
      <c r="BM540" s="54"/>
      <c r="BN540" s="54"/>
      <c r="BO540" s="54"/>
      <c r="BP540" s="54"/>
      <c r="BQ540" s="54"/>
      <c r="BR540" s="54"/>
      <c r="BS540" s="54"/>
      <c r="BT540" s="54"/>
      <c r="BU540" s="54"/>
      <c r="BV540" s="54"/>
      <c r="BW540" s="54"/>
      <c r="BX540" s="54"/>
      <c r="BY540" s="54"/>
      <c r="BZ540" s="54"/>
      <c r="CA540" s="54"/>
      <c r="CB540" s="54"/>
      <c r="CC540" s="54"/>
      <c r="CD540" s="54"/>
      <c r="CE540" s="54"/>
      <c r="CF540" s="54"/>
      <c r="CG540" s="54"/>
      <c r="CH540" s="54"/>
      <c r="CI540" s="54"/>
      <c r="CJ540" s="54"/>
      <c r="CK540" s="54"/>
      <c r="CL540" s="54"/>
      <c r="CM540" s="54"/>
      <c r="CN540" s="54"/>
      <c r="CO540" s="54"/>
      <c r="CP540" s="54"/>
      <c r="CQ540" s="54"/>
      <c r="CR540" s="54"/>
      <c r="CS540" s="54"/>
      <c r="CT540" s="54"/>
      <c r="CU540" s="54"/>
      <c r="CV540" s="54"/>
      <c r="CW540" s="54"/>
      <c r="CX540" s="54"/>
      <c r="CY540" s="54"/>
      <c r="CZ540" s="54"/>
      <c r="DA540" s="54"/>
      <c r="DB540" s="54"/>
      <c r="DC540" s="54"/>
      <c r="DD540" s="54"/>
      <c r="DE540" s="54"/>
      <c r="DF540" s="54"/>
      <c r="DG540" s="54"/>
      <c r="DH540" s="54"/>
      <c r="DI540" s="54"/>
      <c r="DJ540" s="54"/>
      <c r="DK540" s="54"/>
      <c r="DL540" s="54"/>
      <c r="DM540" s="54"/>
      <c r="DN540" s="54"/>
      <c r="DO540" s="54"/>
      <c r="DP540" s="54"/>
      <c r="DQ540" s="54"/>
      <c r="DR540" s="54"/>
      <c r="DS540" s="54"/>
      <c r="DT540" s="54"/>
      <c r="DU540" s="54"/>
      <c r="DV540" s="54"/>
      <c r="DW540" s="54"/>
      <c r="DX540" s="54"/>
      <c r="DY540" s="54"/>
      <c r="DZ540" s="54"/>
      <c r="EA540" s="54"/>
      <c r="EB540" s="54"/>
      <c r="EC540" s="54"/>
      <c r="ED540" s="54"/>
      <c r="EE540" s="54"/>
      <c r="EF540" s="54"/>
      <c r="EG540" s="54"/>
      <c r="EH540" s="54"/>
      <c r="EI540" s="54"/>
      <c r="EJ540" s="54"/>
      <c r="EK540" s="54"/>
      <c r="EL540" s="54"/>
      <c r="EM540" s="54"/>
      <c r="EN540" s="54"/>
      <c r="EO540" s="54"/>
      <c r="EP540" s="54"/>
      <c r="EQ540" s="54"/>
      <c r="ER540" s="54"/>
      <c r="ES540" s="54"/>
      <c r="ET540" s="54"/>
      <c r="EU540" s="54"/>
      <c r="EV540" s="54"/>
      <c r="EW540" s="54"/>
      <c r="EX540" s="54"/>
      <c r="EY540" s="54"/>
      <c r="EZ540" s="54"/>
      <c r="FA540" s="54"/>
      <c r="FB540" s="54"/>
      <c r="FC540" s="54"/>
      <c r="FD540" s="54"/>
      <c r="FE540" s="54"/>
      <c r="FF540" s="54"/>
      <c r="FG540" s="54"/>
      <c r="FH540" s="54"/>
      <c r="FI540" s="54"/>
      <c r="FJ540" s="54"/>
      <c r="FK540" s="54"/>
      <c r="FL540" s="54"/>
      <c r="FM540" s="54"/>
      <c r="FN540" s="54"/>
      <c r="FO540" s="54"/>
      <c r="FP540" s="54"/>
      <c r="FQ540" s="54"/>
      <c r="FR540" s="54"/>
      <c r="FS540" s="54"/>
      <c r="FT540" s="54"/>
      <c r="FU540" s="54"/>
      <c r="FV540" s="54"/>
      <c r="FW540" s="54"/>
      <c r="FX540" s="54"/>
      <c r="FY540" s="54"/>
      <c r="FZ540" s="54"/>
      <c r="GA540" s="54"/>
      <c r="GB540" s="54"/>
      <c r="GC540" s="54"/>
      <c r="GD540" s="54"/>
      <c r="GE540" s="54"/>
      <c r="GF540" s="54"/>
      <c r="GG540" s="54"/>
      <c r="GH540" s="54"/>
      <c r="GI540" s="54"/>
      <c r="GJ540" s="54"/>
      <c r="GK540" s="54"/>
      <c r="GL540" s="54"/>
      <c r="GM540" s="54"/>
      <c r="GN540" s="54"/>
    </row>
    <row r="541" spans="1:196">
      <c r="A541" s="209"/>
      <c r="B541" s="209"/>
      <c r="C541" s="209"/>
      <c r="D541" s="209"/>
      <c r="E541" s="209"/>
      <c r="F541" s="209"/>
      <c r="G541" s="209"/>
      <c r="H541" s="61"/>
      <c r="I541" s="69"/>
      <c r="J541" s="69"/>
      <c r="K541" s="214"/>
      <c r="L541" s="214"/>
      <c r="M541" s="214"/>
      <c r="N541" s="54"/>
      <c r="O541" s="54"/>
      <c r="P541" s="54"/>
      <c r="Q541" s="54"/>
      <c r="R541" s="54"/>
      <c r="S541" s="54"/>
      <c r="T541" s="54"/>
      <c r="U541" s="54"/>
      <c r="V541" s="54"/>
      <c r="W541" s="54"/>
      <c r="X541" s="54"/>
      <c r="Y541" s="54"/>
      <c r="Z541" s="54"/>
      <c r="AA541" s="54"/>
      <c r="AB541" s="54"/>
      <c r="AC541" s="54"/>
      <c r="AD541" s="54"/>
      <c r="AE541" s="54"/>
      <c r="AF541" s="54"/>
      <c r="AG541" s="54"/>
      <c r="AH541" s="54"/>
      <c r="AI541" s="54"/>
      <c r="AJ541" s="54"/>
      <c r="AK541" s="54"/>
      <c r="AL541" s="54"/>
      <c r="AM541" s="54"/>
      <c r="AN541" s="54"/>
      <c r="AO541" s="54"/>
      <c r="AP541" s="54"/>
      <c r="AQ541" s="54"/>
      <c r="AR541" s="54"/>
      <c r="AS541" s="54"/>
      <c r="AT541" s="54"/>
      <c r="AU541" s="54"/>
      <c r="AV541" s="54"/>
      <c r="AW541" s="54"/>
      <c r="AX541" s="54"/>
      <c r="AY541" s="54"/>
      <c r="AZ541" s="54"/>
      <c r="BA541" s="54"/>
      <c r="BB541" s="54"/>
      <c r="BC541" s="54"/>
      <c r="BD541" s="54"/>
      <c r="BE541" s="54"/>
      <c r="BF541" s="54"/>
      <c r="BG541" s="54"/>
      <c r="BH541" s="54"/>
      <c r="BI541" s="54"/>
      <c r="BJ541" s="54"/>
      <c r="BK541" s="54"/>
      <c r="BL541" s="54"/>
      <c r="BM541" s="54"/>
      <c r="BN541" s="54"/>
      <c r="BO541" s="54"/>
      <c r="BP541" s="54"/>
      <c r="BQ541" s="54"/>
      <c r="BR541" s="54"/>
      <c r="BS541" s="54"/>
      <c r="BT541" s="54"/>
      <c r="BU541" s="54"/>
      <c r="BV541" s="54"/>
      <c r="BW541" s="54"/>
      <c r="BX541" s="54"/>
      <c r="BY541" s="54"/>
      <c r="BZ541" s="54"/>
      <c r="CA541" s="54"/>
      <c r="CB541" s="54"/>
      <c r="CC541" s="54"/>
      <c r="CD541" s="54"/>
      <c r="CE541" s="54"/>
      <c r="CF541" s="54"/>
      <c r="CG541" s="54"/>
      <c r="CH541" s="54"/>
      <c r="CI541" s="54"/>
      <c r="CJ541" s="54"/>
      <c r="CK541" s="54"/>
      <c r="CL541" s="54"/>
      <c r="CM541" s="54"/>
      <c r="CN541" s="54"/>
      <c r="CO541" s="54"/>
      <c r="CP541" s="54"/>
      <c r="CQ541" s="54"/>
      <c r="CR541" s="54"/>
      <c r="CS541" s="54"/>
      <c r="CT541" s="54"/>
      <c r="CU541" s="54"/>
      <c r="CV541" s="54"/>
      <c r="CW541" s="54"/>
      <c r="CX541" s="54"/>
      <c r="CY541" s="54"/>
      <c r="CZ541" s="54"/>
      <c r="DA541" s="54"/>
      <c r="DB541" s="54"/>
      <c r="DC541" s="54"/>
      <c r="DD541" s="54"/>
      <c r="DE541" s="54"/>
      <c r="DF541" s="54"/>
      <c r="DG541" s="54"/>
      <c r="DH541" s="54"/>
      <c r="DI541" s="54"/>
      <c r="DJ541" s="54"/>
      <c r="DK541" s="54"/>
      <c r="DL541" s="54"/>
      <c r="DM541" s="54"/>
      <c r="DN541" s="54"/>
      <c r="DO541" s="54"/>
      <c r="DP541" s="54"/>
      <c r="DQ541" s="54"/>
      <c r="DR541" s="54"/>
      <c r="DS541" s="54"/>
      <c r="DT541" s="54"/>
      <c r="DU541" s="54"/>
      <c r="DV541" s="54"/>
      <c r="DW541" s="54"/>
      <c r="DX541" s="54"/>
      <c r="DY541" s="54"/>
      <c r="DZ541" s="54"/>
      <c r="EA541" s="54"/>
      <c r="EB541" s="54"/>
      <c r="EC541" s="54"/>
      <c r="ED541" s="54"/>
      <c r="EE541" s="54"/>
      <c r="EF541" s="54"/>
      <c r="EG541" s="54"/>
      <c r="EH541" s="54"/>
      <c r="EI541" s="54"/>
      <c r="EJ541" s="54"/>
      <c r="EK541" s="54"/>
      <c r="EL541" s="54"/>
      <c r="EM541" s="54"/>
      <c r="EN541" s="54"/>
      <c r="EO541" s="54"/>
      <c r="EP541" s="54"/>
      <c r="EQ541" s="54"/>
      <c r="ER541" s="54"/>
      <c r="ES541" s="54"/>
      <c r="ET541" s="54"/>
      <c r="EU541" s="54"/>
      <c r="EV541" s="54"/>
      <c r="EW541" s="54"/>
      <c r="EX541" s="54"/>
      <c r="EY541" s="54"/>
      <c r="EZ541" s="54"/>
      <c r="FA541" s="54"/>
      <c r="FB541" s="54"/>
      <c r="FC541" s="54"/>
      <c r="FD541" s="54"/>
      <c r="FE541" s="54"/>
      <c r="FF541" s="54"/>
      <c r="FG541" s="54"/>
      <c r="FH541" s="54"/>
      <c r="FI541" s="54"/>
      <c r="FJ541" s="54"/>
      <c r="FK541" s="54"/>
      <c r="FL541" s="54"/>
      <c r="FM541" s="54"/>
      <c r="FN541" s="54"/>
      <c r="FO541" s="54"/>
      <c r="FP541" s="54"/>
      <c r="FQ541" s="54"/>
      <c r="FR541" s="54"/>
      <c r="FS541" s="54"/>
      <c r="FT541" s="54"/>
      <c r="FU541" s="54"/>
      <c r="FV541" s="54"/>
      <c r="FW541" s="54"/>
      <c r="FX541" s="54"/>
      <c r="FY541" s="54"/>
      <c r="FZ541" s="54"/>
      <c r="GA541" s="54"/>
      <c r="GB541" s="54"/>
      <c r="GC541" s="54"/>
      <c r="GD541" s="54"/>
      <c r="GE541" s="54"/>
      <c r="GF541" s="54"/>
      <c r="GG541" s="54"/>
      <c r="GH541" s="54"/>
      <c r="GI541" s="54"/>
      <c r="GJ541" s="54"/>
      <c r="GK541" s="54"/>
      <c r="GL541" s="54"/>
      <c r="GM541" s="54"/>
      <c r="GN541" s="54"/>
    </row>
    <row r="542" spans="1:196">
      <c r="A542" s="209"/>
      <c r="B542" s="209"/>
      <c r="C542" s="209"/>
      <c r="D542" s="209"/>
      <c r="E542" s="209"/>
      <c r="F542" s="209"/>
      <c r="G542" s="209"/>
      <c r="H542" s="61"/>
      <c r="I542" s="69"/>
      <c r="J542" s="69"/>
      <c r="K542" s="214"/>
      <c r="L542" s="214"/>
      <c r="M542" s="214"/>
      <c r="N542" s="54"/>
      <c r="O542" s="54"/>
      <c r="P542" s="54"/>
      <c r="Q542" s="54"/>
      <c r="R542" s="54"/>
      <c r="S542" s="54"/>
      <c r="T542" s="54"/>
      <c r="U542" s="54"/>
      <c r="V542" s="54"/>
      <c r="W542" s="54"/>
      <c r="X542" s="54"/>
      <c r="Y542" s="54"/>
      <c r="Z542" s="54"/>
      <c r="AA542" s="54"/>
      <c r="AB542" s="54"/>
      <c r="AC542" s="54"/>
      <c r="AD542" s="54"/>
      <c r="AE542" s="54"/>
      <c r="AF542" s="54"/>
      <c r="AG542" s="54"/>
      <c r="AH542" s="54"/>
      <c r="AI542" s="54"/>
      <c r="AJ542" s="54"/>
      <c r="AK542" s="54"/>
      <c r="AL542" s="54"/>
      <c r="AM542" s="54"/>
      <c r="AN542" s="54"/>
      <c r="AO542" s="54"/>
      <c r="AP542" s="54"/>
      <c r="AQ542" s="54"/>
      <c r="AR542" s="54"/>
      <c r="AS542" s="54"/>
      <c r="AT542" s="54"/>
      <c r="AU542" s="54"/>
      <c r="AV542" s="54"/>
      <c r="AW542" s="54"/>
      <c r="AX542" s="54"/>
      <c r="AY542" s="54"/>
      <c r="AZ542" s="54"/>
      <c r="BA542" s="54"/>
      <c r="BB542" s="54"/>
      <c r="BC542" s="54"/>
      <c r="BD542" s="54"/>
      <c r="BE542" s="54"/>
      <c r="BF542" s="54"/>
      <c r="BG542" s="54"/>
      <c r="BH542" s="54"/>
      <c r="BI542" s="54"/>
      <c r="BJ542" s="54"/>
      <c r="BK542" s="54"/>
      <c r="BL542" s="54"/>
      <c r="BM542" s="54"/>
      <c r="BN542" s="54"/>
      <c r="BO542" s="54"/>
      <c r="BP542" s="54"/>
      <c r="BQ542" s="54"/>
      <c r="BR542" s="54"/>
      <c r="BS542" s="54"/>
      <c r="BT542" s="54"/>
      <c r="BU542" s="54"/>
      <c r="BV542" s="54"/>
      <c r="BW542" s="54"/>
      <c r="BX542" s="54"/>
      <c r="BY542" s="54"/>
      <c r="BZ542" s="54"/>
      <c r="CA542" s="54"/>
      <c r="CB542" s="54"/>
      <c r="CC542" s="54"/>
      <c r="CD542" s="54"/>
      <c r="CE542" s="54"/>
      <c r="CF542" s="54"/>
      <c r="CG542" s="54"/>
      <c r="CH542" s="54"/>
      <c r="CI542" s="54"/>
      <c r="CJ542" s="54"/>
      <c r="CK542" s="54"/>
      <c r="CL542" s="54"/>
      <c r="CM542" s="54"/>
      <c r="CN542" s="54"/>
      <c r="CO542" s="54"/>
      <c r="CP542" s="54"/>
      <c r="CQ542" s="54"/>
      <c r="CR542" s="54"/>
      <c r="CS542" s="54"/>
      <c r="CT542" s="54"/>
      <c r="CU542" s="54"/>
      <c r="CV542" s="54"/>
      <c r="CW542" s="54"/>
      <c r="CX542" s="54"/>
      <c r="CY542" s="54"/>
      <c r="CZ542" s="54"/>
      <c r="DA542" s="54"/>
      <c r="DB542" s="54"/>
      <c r="DC542" s="54"/>
      <c r="DD542" s="54"/>
      <c r="DE542" s="54"/>
      <c r="DF542" s="54"/>
      <c r="DG542" s="54"/>
      <c r="DH542" s="54"/>
      <c r="DI542" s="54"/>
      <c r="DJ542" s="54"/>
      <c r="DK542" s="54"/>
      <c r="DL542" s="54"/>
      <c r="DM542" s="54"/>
      <c r="DN542" s="54"/>
      <c r="DO542" s="54"/>
      <c r="DP542" s="54"/>
      <c r="DQ542" s="54"/>
      <c r="DR542" s="54"/>
      <c r="DS542" s="54"/>
      <c r="DT542" s="54"/>
      <c r="DU542" s="54"/>
      <c r="DV542" s="54"/>
      <c r="DW542" s="54"/>
      <c r="DX542" s="54"/>
      <c r="DY542" s="54"/>
      <c r="DZ542" s="54"/>
      <c r="EA542" s="54"/>
      <c r="EB542" s="54"/>
      <c r="EC542" s="54"/>
      <c r="ED542" s="54"/>
      <c r="EE542" s="54"/>
      <c r="EF542" s="54"/>
      <c r="EG542" s="54"/>
      <c r="EH542" s="54"/>
      <c r="EI542" s="54"/>
      <c r="EJ542" s="54"/>
      <c r="EK542" s="54"/>
      <c r="EL542" s="54"/>
      <c r="EM542" s="54"/>
      <c r="EN542" s="54"/>
      <c r="EO542" s="54"/>
      <c r="EP542" s="54"/>
      <c r="EQ542" s="54"/>
      <c r="ER542" s="54"/>
      <c r="ES542" s="54"/>
      <c r="ET542" s="54"/>
      <c r="EU542" s="54"/>
      <c r="EV542" s="54"/>
      <c r="EW542" s="54"/>
      <c r="EX542" s="54"/>
      <c r="EY542" s="54"/>
      <c r="EZ542" s="54"/>
      <c r="FA542" s="54"/>
      <c r="FB542" s="54"/>
      <c r="FC542" s="54"/>
      <c r="FD542" s="54"/>
      <c r="FE542" s="54"/>
      <c r="FF542" s="54"/>
      <c r="FG542" s="54"/>
      <c r="FH542" s="54"/>
      <c r="FI542" s="54"/>
      <c r="FJ542" s="54"/>
      <c r="FK542" s="54"/>
      <c r="FL542" s="54"/>
      <c r="FM542" s="54"/>
      <c r="FN542" s="54"/>
      <c r="FO542" s="54"/>
      <c r="FP542" s="54"/>
      <c r="FQ542" s="54"/>
      <c r="FR542" s="54"/>
      <c r="FS542" s="54"/>
      <c r="FT542" s="54"/>
      <c r="FU542" s="54"/>
      <c r="FV542" s="54"/>
      <c r="FW542" s="54"/>
      <c r="FX542" s="54"/>
      <c r="FY542" s="54"/>
      <c r="FZ542" s="54"/>
      <c r="GA542" s="54"/>
      <c r="GB542" s="54"/>
      <c r="GC542" s="54"/>
      <c r="GD542" s="54"/>
      <c r="GE542" s="54"/>
      <c r="GF542" s="54"/>
      <c r="GG542" s="54"/>
      <c r="GH542" s="54"/>
      <c r="GI542" s="54"/>
      <c r="GJ542" s="54"/>
      <c r="GK542" s="54"/>
      <c r="GL542" s="54"/>
      <c r="GM542" s="54"/>
      <c r="GN542" s="54"/>
    </row>
    <row r="543" spans="1:196">
      <c r="A543" s="209"/>
      <c r="B543" s="209"/>
      <c r="C543" s="209"/>
      <c r="D543" s="209"/>
      <c r="E543" s="209"/>
      <c r="F543" s="209"/>
      <c r="G543" s="209"/>
      <c r="H543" s="61"/>
      <c r="I543" s="69"/>
      <c r="J543" s="69"/>
      <c r="K543" s="214"/>
      <c r="L543" s="214"/>
      <c r="M543" s="214"/>
      <c r="N543" s="54"/>
      <c r="O543" s="54"/>
      <c r="P543" s="54"/>
      <c r="Q543" s="54"/>
      <c r="R543" s="54"/>
      <c r="S543" s="54"/>
      <c r="T543" s="54"/>
      <c r="U543" s="54"/>
      <c r="V543" s="54"/>
      <c r="W543" s="54"/>
      <c r="X543" s="54"/>
      <c r="Y543" s="54"/>
      <c r="Z543" s="54"/>
      <c r="AA543" s="54"/>
      <c r="AB543" s="54"/>
      <c r="AC543" s="54"/>
      <c r="AD543" s="54"/>
      <c r="AE543" s="54"/>
      <c r="AF543" s="54"/>
      <c r="AG543" s="54"/>
      <c r="AH543" s="54"/>
      <c r="AI543" s="54"/>
      <c r="AJ543" s="54"/>
      <c r="AK543" s="54"/>
      <c r="AL543" s="54"/>
      <c r="AM543" s="54"/>
      <c r="AN543" s="54"/>
      <c r="AO543" s="54"/>
      <c r="AP543" s="54"/>
      <c r="AQ543" s="54"/>
      <c r="AR543" s="54"/>
      <c r="AS543" s="54"/>
      <c r="AT543" s="54"/>
      <c r="AU543" s="54"/>
      <c r="AV543" s="54"/>
      <c r="AW543" s="54"/>
      <c r="AX543" s="54"/>
      <c r="AY543" s="54"/>
      <c r="AZ543" s="54"/>
      <c r="BA543" s="54"/>
      <c r="BB543" s="54"/>
      <c r="BC543" s="54"/>
      <c r="BD543" s="54"/>
      <c r="BE543" s="54"/>
      <c r="BF543" s="54"/>
      <c r="BG543" s="54"/>
      <c r="BH543" s="54"/>
      <c r="BI543" s="54"/>
      <c r="BJ543" s="54"/>
      <c r="BK543" s="54"/>
      <c r="BL543" s="54"/>
      <c r="BM543" s="54"/>
      <c r="BN543" s="54"/>
      <c r="BO543" s="54"/>
      <c r="BP543" s="54"/>
      <c r="BQ543" s="54"/>
      <c r="BR543" s="54"/>
      <c r="BS543" s="54"/>
      <c r="BT543" s="54"/>
      <c r="BU543" s="54"/>
      <c r="BV543" s="54"/>
      <c r="BW543" s="54"/>
      <c r="BX543" s="54"/>
      <c r="BY543" s="54"/>
      <c r="BZ543" s="54"/>
      <c r="CA543" s="54"/>
      <c r="CB543" s="54"/>
      <c r="CC543" s="54"/>
      <c r="CD543" s="54"/>
      <c r="CE543" s="54"/>
      <c r="CF543" s="54"/>
      <c r="CG543" s="54"/>
      <c r="CH543" s="54"/>
      <c r="CI543" s="54"/>
      <c r="CJ543" s="54"/>
      <c r="CK543" s="54"/>
      <c r="CL543" s="54"/>
      <c r="CM543" s="54"/>
      <c r="CN543" s="54"/>
      <c r="CO543" s="54"/>
      <c r="CP543" s="54"/>
      <c r="CQ543" s="54"/>
      <c r="CR543" s="54"/>
      <c r="CS543" s="54"/>
      <c r="CT543" s="54"/>
      <c r="CU543" s="54"/>
      <c r="CV543" s="54"/>
      <c r="CW543" s="54"/>
      <c r="CX543" s="54"/>
      <c r="CY543" s="54"/>
      <c r="CZ543" s="54"/>
      <c r="DA543" s="54"/>
      <c r="DB543" s="54"/>
      <c r="DC543" s="54"/>
      <c r="DD543" s="54"/>
      <c r="DE543" s="54"/>
      <c r="DF543" s="54"/>
      <c r="DG543" s="54"/>
      <c r="DH543" s="54"/>
      <c r="DI543" s="54"/>
      <c r="DJ543" s="54"/>
      <c r="DK543" s="54"/>
      <c r="DL543" s="54"/>
      <c r="DM543" s="54"/>
      <c r="DN543" s="54"/>
      <c r="DO543" s="54"/>
      <c r="DP543" s="54"/>
      <c r="DQ543" s="54"/>
      <c r="DR543" s="54"/>
      <c r="DS543" s="54"/>
      <c r="DT543" s="54"/>
      <c r="DU543" s="54"/>
      <c r="DV543" s="54"/>
      <c r="DW543" s="54"/>
      <c r="DX543" s="54"/>
      <c r="DY543" s="54"/>
      <c r="DZ543" s="54"/>
      <c r="EA543" s="54"/>
      <c r="EB543" s="54"/>
      <c r="EC543" s="54"/>
      <c r="ED543" s="54"/>
      <c r="EE543" s="54"/>
      <c r="EF543" s="54"/>
      <c r="EG543" s="54"/>
      <c r="EH543" s="54"/>
      <c r="EI543" s="54"/>
      <c r="EJ543" s="54"/>
      <c r="EK543" s="54"/>
      <c r="EL543" s="54"/>
      <c r="EM543" s="54"/>
      <c r="EN543" s="54"/>
      <c r="EO543" s="54"/>
      <c r="EP543" s="54"/>
      <c r="EQ543" s="54"/>
      <c r="ER543" s="54"/>
      <c r="ES543" s="54"/>
      <c r="ET543" s="54"/>
      <c r="EU543" s="54"/>
      <c r="EV543" s="54"/>
      <c r="EW543" s="54"/>
      <c r="EX543" s="54"/>
      <c r="EY543" s="54"/>
      <c r="EZ543" s="54"/>
      <c r="FA543" s="54"/>
      <c r="FB543" s="54"/>
      <c r="FC543" s="54"/>
      <c r="FD543" s="54"/>
      <c r="FE543" s="54"/>
      <c r="FF543" s="54"/>
      <c r="FG543" s="54"/>
      <c r="FH543" s="54"/>
      <c r="FI543" s="54"/>
      <c r="FJ543" s="54"/>
      <c r="FK543" s="54"/>
      <c r="FL543" s="54"/>
      <c r="FM543" s="54"/>
      <c r="FN543" s="54"/>
      <c r="FO543" s="54"/>
      <c r="FP543" s="54"/>
      <c r="FQ543" s="54"/>
      <c r="FR543" s="54"/>
      <c r="FS543" s="54"/>
      <c r="FT543" s="54"/>
      <c r="FU543" s="54"/>
      <c r="FV543" s="54"/>
      <c r="FW543" s="54"/>
      <c r="FX543" s="54"/>
      <c r="FY543" s="54"/>
      <c r="FZ543" s="54"/>
      <c r="GA543" s="54"/>
      <c r="GB543" s="54"/>
      <c r="GC543" s="54"/>
      <c r="GD543" s="54"/>
      <c r="GE543" s="54"/>
      <c r="GF543" s="54"/>
      <c r="GG543" s="54"/>
      <c r="GH543" s="54"/>
      <c r="GI543" s="54"/>
      <c r="GJ543" s="54"/>
      <c r="GK543" s="54"/>
      <c r="GL543" s="54"/>
      <c r="GM543" s="54"/>
      <c r="GN543" s="54"/>
    </row>
    <row r="544" spans="1:196">
      <c r="A544" s="209"/>
      <c r="B544" s="209"/>
      <c r="C544" s="209"/>
      <c r="D544" s="209"/>
      <c r="E544" s="209"/>
      <c r="F544" s="209"/>
      <c r="G544" s="209"/>
      <c r="H544" s="61"/>
      <c r="I544" s="69"/>
      <c r="J544" s="69"/>
      <c r="K544" s="214"/>
      <c r="L544" s="214"/>
      <c r="M544" s="214"/>
      <c r="N544" s="54"/>
      <c r="O544" s="54"/>
      <c r="P544" s="54"/>
      <c r="Q544" s="54"/>
      <c r="R544" s="54"/>
      <c r="S544" s="54"/>
      <c r="T544" s="54"/>
      <c r="U544" s="54"/>
      <c r="V544" s="54"/>
      <c r="W544" s="54"/>
      <c r="X544" s="54"/>
      <c r="Y544" s="54"/>
      <c r="Z544" s="54"/>
      <c r="AA544" s="54"/>
      <c r="AB544" s="54"/>
      <c r="AC544" s="54"/>
      <c r="AD544" s="54"/>
      <c r="AE544" s="54"/>
      <c r="AF544" s="54"/>
      <c r="AG544" s="54"/>
      <c r="AH544" s="54"/>
      <c r="AI544" s="54"/>
      <c r="AJ544" s="54"/>
      <c r="AK544" s="54"/>
      <c r="AL544" s="54"/>
      <c r="AM544" s="54"/>
      <c r="AN544" s="54"/>
      <c r="AO544" s="54"/>
      <c r="AP544" s="54"/>
      <c r="AQ544" s="54"/>
      <c r="AR544" s="54"/>
      <c r="AS544" s="54"/>
      <c r="AT544" s="54"/>
      <c r="AU544" s="54"/>
      <c r="AV544" s="54"/>
      <c r="AW544" s="54"/>
      <c r="AX544" s="54"/>
      <c r="AY544" s="54"/>
      <c r="AZ544" s="54"/>
      <c r="BA544" s="54"/>
      <c r="BB544" s="54"/>
      <c r="BC544" s="54"/>
      <c r="BD544" s="54"/>
      <c r="BE544" s="54"/>
      <c r="BF544" s="54"/>
      <c r="BG544" s="54"/>
      <c r="BH544" s="54"/>
      <c r="BI544" s="54"/>
      <c r="BJ544" s="54"/>
      <c r="BK544" s="54"/>
      <c r="BL544" s="54"/>
      <c r="BM544" s="54"/>
      <c r="BN544" s="54"/>
      <c r="BO544" s="54"/>
      <c r="BP544" s="54"/>
      <c r="BQ544" s="54"/>
      <c r="BR544" s="54"/>
      <c r="BS544" s="54"/>
      <c r="BT544" s="54"/>
      <c r="BU544" s="54"/>
      <c r="BV544" s="54"/>
      <c r="BW544" s="54"/>
      <c r="BX544" s="54"/>
      <c r="BY544" s="54"/>
      <c r="BZ544" s="54"/>
      <c r="CA544" s="54"/>
      <c r="CB544" s="54"/>
      <c r="CC544" s="54"/>
      <c r="CD544" s="54"/>
      <c r="CE544" s="54"/>
      <c r="CF544" s="54"/>
      <c r="CG544" s="54"/>
      <c r="CH544" s="54"/>
      <c r="CI544" s="54"/>
      <c r="CJ544" s="54"/>
      <c r="CK544" s="54"/>
      <c r="CL544" s="54"/>
      <c r="CM544" s="54"/>
      <c r="CN544" s="54"/>
      <c r="CO544" s="54"/>
      <c r="CP544" s="54"/>
      <c r="CQ544" s="54"/>
      <c r="CR544" s="54"/>
      <c r="CS544" s="54"/>
      <c r="CT544" s="54"/>
      <c r="CU544" s="54"/>
      <c r="CV544" s="54"/>
      <c r="CW544" s="54"/>
      <c r="CX544" s="54"/>
      <c r="CY544" s="54"/>
      <c r="CZ544" s="54"/>
      <c r="DA544" s="54"/>
      <c r="DB544" s="54"/>
      <c r="DC544" s="54"/>
      <c r="DD544" s="54"/>
      <c r="DE544" s="54"/>
      <c r="DF544" s="54"/>
      <c r="DG544" s="54"/>
      <c r="DH544" s="54"/>
      <c r="DI544" s="54"/>
      <c r="DJ544" s="54"/>
      <c r="DK544" s="54"/>
      <c r="DL544" s="54"/>
      <c r="DM544" s="54"/>
      <c r="DN544" s="54"/>
      <c r="DO544" s="54"/>
      <c r="DP544" s="54"/>
      <c r="DQ544" s="54"/>
      <c r="DR544" s="54"/>
      <c r="DS544" s="54"/>
      <c r="DT544" s="54"/>
      <c r="DU544" s="54"/>
      <c r="DV544" s="54"/>
      <c r="DW544" s="54"/>
      <c r="DX544" s="54"/>
      <c r="DY544" s="54"/>
      <c r="DZ544" s="54"/>
      <c r="EA544" s="54"/>
      <c r="EB544" s="54"/>
      <c r="EC544" s="54"/>
      <c r="ED544" s="54"/>
      <c r="EE544" s="54"/>
      <c r="EF544" s="54"/>
      <c r="EG544" s="54"/>
      <c r="EH544" s="54"/>
      <c r="EI544" s="54"/>
      <c r="EJ544" s="54"/>
      <c r="EK544" s="54"/>
      <c r="EL544" s="54"/>
      <c r="EM544" s="54"/>
      <c r="EN544" s="54"/>
      <c r="EO544" s="54"/>
      <c r="EP544" s="54"/>
      <c r="EQ544" s="54"/>
      <c r="ER544" s="54"/>
      <c r="ES544" s="54"/>
      <c r="ET544" s="54"/>
      <c r="EU544" s="54"/>
      <c r="EV544" s="54"/>
      <c r="EW544" s="54"/>
      <c r="EX544" s="54"/>
      <c r="EY544" s="54"/>
      <c r="EZ544" s="54"/>
      <c r="FA544" s="54"/>
      <c r="FB544" s="54"/>
      <c r="FC544" s="54"/>
      <c r="FD544" s="54"/>
      <c r="FE544" s="54"/>
      <c r="FF544" s="54"/>
      <c r="FG544" s="54"/>
      <c r="FH544" s="54"/>
      <c r="FI544" s="54"/>
      <c r="FJ544" s="54"/>
      <c r="FK544" s="54"/>
      <c r="FL544" s="54"/>
      <c r="FM544" s="54"/>
      <c r="FN544" s="54"/>
      <c r="FO544" s="54"/>
      <c r="FP544" s="54"/>
      <c r="FQ544" s="54"/>
      <c r="FR544" s="54"/>
      <c r="FS544" s="54"/>
      <c r="FT544" s="54"/>
      <c r="FU544" s="54"/>
      <c r="FV544" s="54"/>
      <c r="FW544" s="54"/>
      <c r="FX544" s="54"/>
      <c r="FY544" s="54"/>
      <c r="FZ544" s="54"/>
      <c r="GA544" s="54"/>
      <c r="GB544" s="54"/>
      <c r="GC544" s="54"/>
      <c r="GD544" s="54"/>
      <c r="GE544" s="54"/>
      <c r="GF544" s="54"/>
      <c r="GG544" s="54"/>
      <c r="GH544" s="54"/>
      <c r="GI544" s="54"/>
      <c r="GJ544" s="54"/>
      <c r="GK544" s="54"/>
      <c r="GL544" s="54"/>
      <c r="GM544" s="54"/>
      <c r="GN544" s="54"/>
    </row>
    <row r="545" spans="1:196">
      <c r="A545" s="209"/>
      <c r="B545" s="209"/>
      <c r="C545" s="209"/>
      <c r="D545" s="209"/>
      <c r="E545" s="209"/>
      <c r="F545" s="209"/>
      <c r="G545" s="209"/>
      <c r="H545" s="61"/>
      <c r="I545" s="69"/>
      <c r="J545" s="69"/>
      <c r="K545" s="214"/>
      <c r="L545" s="214"/>
      <c r="M545" s="214"/>
      <c r="N545" s="54"/>
      <c r="O545" s="54"/>
      <c r="P545" s="54"/>
      <c r="Q545" s="54"/>
      <c r="R545" s="54"/>
      <c r="S545" s="54"/>
      <c r="T545" s="54"/>
      <c r="U545" s="54"/>
      <c r="V545" s="54"/>
      <c r="W545" s="54"/>
      <c r="X545" s="54"/>
      <c r="Y545" s="54"/>
      <c r="Z545" s="54"/>
      <c r="AA545" s="54"/>
      <c r="AB545" s="54"/>
      <c r="AC545" s="54"/>
      <c r="AD545" s="54"/>
      <c r="AE545" s="54"/>
      <c r="AF545" s="54"/>
      <c r="AG545" s="54"/>
      <c r="AH545" s="54"/>
      <c r="AI545" s="54"/>
      <c r="AJ545" s="54"/>
      <c r="AK545" s="54"/>
      <c r="AL545" s="54"/>
      <c r="AM545" s="54"/>
      <c r="AN545" s="54"/>
      <c r="AO545" s="54"/>
      <c r="AP545" s="54"/>
      <c r="AQ545" s="54"/>
      <c r="AR545" s="54"/>
      <c r="AS545" s="54"/>
      <c r="AT545" s="54"/>
      <c r="AU545" s="54"/>
      <c r="AV545" s="54"/>
      <c r="AW545" s="54"/>
      <c r="AX545" s="54"/>
      <c r="AY545" s="54"/>
      <c r="AZ545" s="54"/>
      <c r="BA545" s="54"/>
      <c r="BB545" s="54"/>
      <c r="BC545" s="54"/>
      <c r="BD545" s="54"/>
      <c r="BE545" s="54"/>
      <c r="BF545" s="54"/>
      <c r="BG545" s="54"/>
      <c r="BH545" s="54"/>
      <c r="BI545" s="54"/>
      <c r="BJ545" s="54"/>
      <c r="BK545" s="54"/>
      <c r="BL545" s="54"/>
      <c r="BM545" s="54"/>
      <c r="BN545" s="54"/>
      <c r="BO545" s="54"/>
      <c r="BP545" s="54"/>
      <c r="BQ545" s="54"/>
      <c r="BR545" s="54"/>
      <c r="BS545" s="54"/>
      <c r="BT545" s="54"/>
      <c r="BU545" s="54"/>
      <c r="BV545" s="54"/>
      <c r="BW545" s="54"/>
      <c r="BX545" s="54"/>
      <c r="BY545" s="54"/>
      <c r="BZ545" s="54"/>
      <c r="CA545" s="54"/>
      <c r="CB545" s="54"/>
      <c r="CC545" s="54"/>
      <c r="CD545" s="54"/>
      <c r="CE545" s="54"/>
      <c r="CF545" s="54"/>
      <c r="CG545" s="54"/>
      <c r="CH545" s="54"/>
      <c r="CI545" s="54"/>
      <c r="CJ545" s="54"/>
      <c r="CK545" s="54"/>
      <c r="CL545" s="54"/>
      <c r="CM545" s="54"/>
      <c r="CN545" s="54"/>
      <c r="CO545" s="54"/>
      <c r="CP545" s="54"/>
      <c r="CQ545" s="54"/>
      <c r="CR545" s="54"/>
      <c r="CS545" s="54"/>
      <c r="CT545" s="54"/>
      <c r="CU545" s="54"/>
      <c r="CV545" s="54"/>
      <c r="CW545" s="54"/>
      <c r="CX545" s="54"/>
      <c r="CY545" s="54"/>
      <c r="CZ545" s="54"/>
      <c r="DA545" s="54"/>
      <c r="DB545" s="54"/>
      <c r="DC545" s="54"/>
      <c r="DD545" s="54"/>
      <c r="DE545" s="54"/>
      <c r="DF545" s="54"/>
      <c r="DG545" s="54"/>
      <c r="DH545" s="54"/>
      <c r="DI545" s="54"/>
      <c r="DJ545" s="54"/>
      <c r="DK545" s="54"/>
      <c r="DL545" s="54"/>
      <c r="DM545" s="54"/>
      <c r="DN545" s="54"/>
      <c r="DO545" s="54"/>
      <c r="DP545" s="54"/>
      <c r="DQ545" s="54"/>
      <c r="DR545" s="54"/>
      <c r="DS545" s="54"/>
      <c r="DT545" s="54"/>
      <c r="DU545" s="54"/>
      <c r="DV545" s="54"/>
      <c r="DW545" s="54"/>
      <c r="DX545" s="54"/>
      <c r="DY545" s="54"/>
      <c r="DZ545" s="54"/>
      <c r="EA545" s="54"/>
      <c r="EB545" s="54"/>
      <c r="EC545" s="54"/>
      <c r="ED545" s="54"/>
      <c r="EE545" s="54"/>
      <c r="EF545" s="54"/>
      <c r="EG545" s="54"/>
      <c r="EH545" s="54"/>
      <c r="EI545" s="54"/>
      <c r="EJ545" s="54"/>
      <c r="EK545" s="54"/>
      <c r="EL545" s="54"/>
      <c r="EM545" s="54"/>
      <c r="EN545" s="54"/>
      <c r="EO545" s="54"/>
      <c r="EP545" s="54"/>
      <c r="EQ545" s="54"/>
      <c r="ER545" s="54"/>
      <c r="ES545" s="54"/>
      <c r="ET545" s="54"/>
      <c r="EU545" s="54"/>
      <c r="EV545" s="54"/>
      <c r="EW545" s="54"/>
      <c r="EX545" s="54"/>
      <c r="EY545" s="54"/>
      <c r="EZ545" s="54"/>
      <c r="FA545" s="54"/>
      <c r="FB545" s="54"/>
      <c r="FC545" s="54"/>
      <c r="FD545" s="54"/>
      <c r="FE545" s="54"/>
      <c r="FF545" s="54"/>
      <c r="FG545" s="54"/>
      <c r="FH545" s="54"/>
      <c r="FI545" s="54"/>
      <c r="FJ545" s="54"/>
      <c r="FK545" s="54"/>
      <c r="FL545" s="54"/>
      <c r="FM545" s="54"/>
      <c r="FN545" s="54"/>
      <c r="FO545" s="54"/>
      <c r="FP545" s="54"/>
      <c r="FQ545" s="54"/>
      <c r="FR545" s="54"/>
      <c r="FS545" s="54"/>
      <c r="FT545" s="54"/>
      <c r="FU545" s="54"/>
      <c r="FV545" s="54"/>
      <c r="FW545" s="54"/>
      <c r="FX545" s="54"/>
      <c r="FY545" s="54"/>
      <c r="FZ545" s="54"/>
      <c r="GA545" s="54"/>
      <c r="GB545" s="54"/>
      <c r="GC545" s="54"/>
      <c r="GD545" s="54"/>
      <c r="GE545" s="54"/>
      <c r="GF545" s="54"/>
      <c r="GG545" s="54"/>
      <c r="GH545" s="54"/>
      <c r="GI545" s="54"/>
      <c r="GJ545" s="54"/>
      <c r="GK545" s="54"/>
      <c r="GL545" s="54"/>
      <c r="GM545" s="54"/>
      <c r="GN545" s="54"/>
    </row>
    <row r="546" spans="1:196">
      <c r="A546" s="209"/>
      <c r="B546" s="209"/>
      <c r="C546" s="209"/>
      <c r="D546" s="209"/>
      <c r="E546" s="209"/>
      <c r="F546" s="209"/>
      <c r="G546" s="209"/>
      <c r="H546" s="61"/>
      <c r="I546" s="69"/>
      <c r="J546" s="69"/>
      <c r="K546" s="214"/>
      <c r="L546" s="214"/>
      <c r="M546" s="214"/>
      <c r="N546" s="54"/>
      <c r="O546" s="54"/>
      <c r="P546" s="54"/>
      <c r="Q546" s="54"/>
      <c r="R546" s="54"/>
      <c r="S546" s="54"/>
      <c r="T546" s="54"/>
      <c r="U546" s="54"/>
      <c r="V546" s="54"/>
      <c r="W546" s="54"/>
      <c r="X546" s="54"/>
      <c r="Y546" s="54"/>
      <c r="Z546" s="54"/>
      <c r="AA546" s="54"/>
      <c r="AB546" s="54"/>
      <c r="AC546" s="54"/>
      <c r="AD546" s="54"/>
      <c r="AE546" s="54"/>
      <c r="AF546" s="54"/>
      <c r="AG546" s="54"/>
      <c r="AH546" s="54"/>
      <c r="AI546" s="54"/>
      <c r="AJ546" s="54"/>
      <c r="AK546" s="54"/>
      <c r="AL546" s="54"/>
      <c r="AM546" s="54"/>
      <c r="AN546" s="54"/>
      <c r="AO546" s="54"/>
      <c r="AP546" s="54"/>
      <c r="AQ546" s="54"/>
      <c r="AR546" s="54"/>
      <c r="AS546" s="54"/>
      <c r="AT546" s="54"/>
      <c r="AU546" s="54"/>
      <c r="AV546" s="54"/>
      <c r="AW546" s="54"/>
      <c r="AX546" s="54"/>
      <c r="AY546" s="54"/>
      <c r="AZ546" s="54"/>
      <c r="BA546" s="54"/>
      <c r="BB546" s="54"/>
      <c r="BC546" s="54"/>
      <c r="BD546" s="54"/>
      <c r="BE546" s="54"/>
      <c r="BF546" s="54"/>
      <c r="BG546" s="54"/>
      <c r="BH546" s="54"/>
      <c r="BI546" s="54"/>
      <c r="BJ546" s="54"/>
      <c r="BK546" s="54"/>
      <c r="BL546" s="54"/>
      <c r="BM546" s="54"/>
      <c r="BN546" s="54"/>
      <c r="BO546" s="54"/>
      <c r="BP546" s="54"/>
      <c r="BQ546" s="54"/>
      <c r="BR546" s="54"/>
      <c r="BS546" s="54"/>
      <c r="BT546" s="54"/>
      <c r="BU546" s="54"/>
      <c r="BV546" s="54"/>
      <c r="BW546" s="54"/>
      <c r="BX546" s="54"/>
      <c r="BY546" s="54"/>
      <c r="BZ546" s="54"/>
      <c r="CA546" s="54"/>
      <c r="CB546" s="54"/>
      <c r="CC546" s="54"/>
      <c r="CD546" s="54"/>
      <c r="CE546" s="54"/>
      <c r="CF546" s="54"/>
      <c r="CG546" s="54"/>
      <c r="CH546" s="54"/>
      <c r="CI546" s="54"/>
      <c r="CJ546" s="54"/>
      <c r="CK546" s="54"/>
      <c r="CL546" s="54"/>
      <c r="CM546" s="54"/>
      <c r="CN546" s="54"/>
      <c r="CO546" s="54"/>
      <c r="CP546" s="54"/>
      <c r="CQ546" s="54"/>
      <c r="CR546" s="54"/>
      <c r="CS546" s="54"/>
      <c r="CT546" s="54"/>
      <c r="CU546" s="54"/>
      <c r="CV546" s="54"/>
      <c r="CW546" s="54"/>
      <c r="CX546" s="54"/>
      <c r="CY546" s="54"/>
      <c r="CZ546" s="54"/>
      <c r="DA546" s="54"/>
      <c r="DB546" s="54"/>
      <c r="DC546" s="54"/>
      <c r="DD546" s="54"/>
      <c r="DE546" s="54"/>
      <c r="DF546" s="54"/>
      <c r="DG546" s="54"/>
      <c r="DH546" s="54"/>
      <c r="DI546" s="54"/>
      <c r="DJ546" s="54"/>
      <c r="DK546" s="54"/>
      <c r="DL546" s="54"/>
      <c r="DM546" s="54"/>
      <c r="DN546" s="54"/>
      <c r="DO546" s="54"/>
      <c r="DP546" s="54"/>
      <c r="DQ546" s="54"/>
      <c r="DR546" s="54"/>
      <c r="DS546" s="54"/>
      <c r="DT546" s="54"/>
      <c r="DU546" s="54"/>
      <c r="DV546" s="54"/>
      <c r="DW546" s="54"/>
      <c r="DX546" s="54"/>
      <c r="DY546" s="54"/>
      <c r="DZ546" s="54"/>
      <c r="EA546" s="54"/>
      <c r="EB546" s="54"/>
      <c r="EC546" s="54"/>
      <c r="ED546" s="54"/>
      <c r="EE546" s="54"/>
      <c r="EF546" s="54"/>
      <c r="EG546" s="54"/>
      <c r="EH546" s="54"/>
      <c r="EI546" s="54"/>
      <c r="EJ546" s="54"/>
      <c r="EK546" s="54"/>
      <c r="EL546" s="54"/>
      <c r="EM546" s="54"/>
      <c r="EN546" s="54"/>
      <c r="EO546" s="54"/>
      <c r="EP546" s="54"/>
      <c r="EQ546" s="54"/>
      <c r="ER546" s="54"/>
      <c r="ES546" s="54"/>
      <c r="ET546" s="54"/>
      <c r="EU546" s="54"/>
      <c r="EV546" s="54"/>
      <c r="EW546" s="54"/>
      <c r="EX546" s="54"/>
      <c r="EY546" s="54"/>
      <c r="EZ546" s="54"/>
      <c r="FA546" s="54"/>
      <c r="FB546" s="54"/>
      <c r="FC546" s="54"/>
      <c r="FD546" s="54"/>
      <c r="FE546" s="54"/>
      <c r="FF546" s="54"/>
      <c r="FG546" s="54"/>
      <c r="FH546" s="54"/>
      <c r="FI546" s="54"/>
      <c r="FJ546" s="54"/>
      <c r="FK546" s="54"/>
      <c r="FL546" s="54"/>
      <c r="FM546" s="54"/>
      <c r="FN546" s="54"/>
      <c r="FO546" s="54"/>
      <c r="FP546" s="54"/>
      <c r="FQ546" s="54"/>
      <c r="FR546" s="54"/>
      <c r="FS546" s="54"/>
      <c r="FT546" s="54"/>
      <c r="FU546" s="54"/>
      <c r="FV546" s="54"/>
      <c r="FW546" s="54"/>
      <c r="FX546" s="54"/>
      <c r="FY546" s="54"/>
      <c r="FZ546" s="54"/>
      <c r="GA546" s="54"/>
      <c r="GB546" s="54"/>
      <c r="GC546" s="54"/>
      <c r="GD546" s="54"/>
      <c r="GE546" s="54"/>
      <c r="GF546" s="54"/>
      <c r="GG546" s="54"/>
      <c r="GH546" s="54"/>
      <c r="GI546" s="54"/>
      <c r="GJ546" s="54"/>
      <c r="GK546" s="54"/>
      <c r="GL546" s="54"/>
      <c r="GM546" s="54"/>
      <c r="GN546" s="54"/>
    </row>
    <row r="547" spans="1:196">
      <c r="A547" s="209"/>
      <c r="B547" s="209"/>
      <c r="C547" s="209"/>
      <c r="D547" s="209"/>
      <c r="E547" s="209"/>
      <c r="F547" s="209"/>
      <c r="G547" s="209"/>
      <c r="H547" s="61"/>
      <c r="I547" s="69"/>
      <c r="J547" s="69"/>
      <c r="K547" s="214"/>
      <c r="L547" s="214"/>
      <c r="M547" s="214"/>
      <c r="N547" s="54"/>
      <c r="O547" s="54"/>
      <c r="P547" s="54"/>
      <c r="Q547" s="54"/>
      <c r="R547" s="54"/>
      <c r="S547" s="54"/>
      <c r="T547" s="54"/>
      <c r="U547" s="54"/>
      <c r="V547" s="54"/>
      <c r="W547" s="54"/>
      <c r="X547" s="54"/>
      <c r="Y547" s="54"/>
      <c r="Z547" s="54"/>
      <c r="AA547" s="54"/>
      <c r="AB547" s="54"/>
      <c r="AC547" s="54"/>
      <c r="AD547" s="54"/>
      <c r="AE547" s="54"/>
      <c r="AF547" s="54"/>
      <c r="AG547" s="54"/>
      <c r="AH547" s="54"/>
      <c r="AI547" s="54"/>
      <c r="AJ547" s="54"/>
      <c r="AK547" s="54"/>
      <c r="AL547" s="54"/>
      <c r="AM547" s="54"/>
      <c r="AN547" s="54"/>
      <c r="AO547" s="54"/>
      <c r="AP547" s="54"/>
      <c r="AQ547" s="54"/>
      <c r="AR547" s="54"/>
      <c r="AS547" s="54"/>
      <c r="AT547" s="54"/>
      <c r="AU547" s="54"/>
      <c r="AV547" s="54"/>
      <c r="AW547" s="54"/>
      <c r="AX547" s="54"/>
      <c r="AY547" s="54"/>
      <c r="AZ547" s="54"/>
      <c r="BA547" s="54"/>
      <c r="BB547" s="54"/>
      <c r="BC547" s="54"/>
      <c r="BD547" s="54"/>
      <c r="BE547" s="54"/>
      <c r="BF547" s="54"/>
      <c r="BG547" s="54"/>
      <c r="BH547" s="54"/>
      <c r="BI547" s="54"/>
      <c r="BJ547" s="54"/>
      <c r="BK547" s="54"/>
      <c r="BL547" s="54"/>
      <c r="BM547" s="54"/>
      <c r="BN547" s="54"/>
      <c r="BO547" s="54"/>
      <c r="BP547" s="54"/>
      <c r="BQ547" s="54"/>
      <c r="BR547" s="54"/>
      <c r="BS547" s="54"/>
      <c r="BT547" s="54"/>
      <c r="BU547" s="54"/>
      <c r="BV547" s="54"/>
      <c r="BW547" s="54"/>
      <c r="BX547" s="54"/>
      <c r="BY547" s="54"/>
      <c r="BZ547" s="54"/>
      <c r="CA547" s="54"/>
      <c r="CB547" s="54"/>
      <c r="CC547" s="54"/>
      <c r="CD547" s="54"/>
      <c r="CE547" s="54"/>
      <c r="CF547" s="54"/>
      <c r="CG547" s="54"/>
      <c r="CH547" s="54"/>
      <c r="CI547" s="54"/>
      <c r="CJ547" s="54"/>
      <c r="CK547" s="54"/>
      <c r="CL547" s="54"/>
      <c r="CM547" s="54"/>
      <c r="CN547" s="54"/>
      <c r="CO547" s="54"/>
      <c r="CP547" s="54"/>
      <c r="CQ547" s="54"/>
      <c r="CR547" s="54"/>
      <c r="CS547" s="54"/>
      <c r="CT547" s="54"/>
      <c r="CU547" s="54"/>
      <c r="CV547" s="54"/>
      <c r="CW547" s="54"/>
      <c r="CX547" s="54"/>
      <c r="CY547" s="54"/>
      <c r="CZ547" s="54"/>
      <c r="DA547" s="54"/>
      <c r="DB547" s="54"/>
      <c r="DC547" s="54"/>
      <c r="DD547" s="54"/>
      <c r="DE547" s="54"/>
      <c r="DF547" s="54"/>
      <c r="DG547" s="54"/>
      <c r="DH547" s="54"/>
      <c r="DI547" s="54"/>
      <c r="DJ547" s="54"/>
      <c r="DK547" s="54"/>
      <c r="DL547" s="54"/>
      <c r="DM547" s="54"/>
      <c r="DN547" s="54"/>
      <c r="DO547" s="54"/>
      <c r="DP547" s="54"/>
      <c r="DQ547" s="54"/>
      <c r="DR547" s="54"/>
      <c r="DS547" s="54"/>
      <c r="DT547" s="54"/>
      <c r="DU547" s="54"/>
      <c r="DV547" s="54"/>
      <c r="DW547" s="54"/>
      <c r="DX547" s="54"/>
      <c r="DY547" s="54"/>
      <c r="DZ547" s="54"/>
      <c r="EA547" s="54"/>
      <c r="EB547" s="54"/>
      <c r="EC547" s="54"/>
      <c r="ED547" s="54"/>
      <c r="EE547" s="54"/>
      <c r="EF547" s="54"/>
      <c r="EG547" s="54"/>
      <c r="EH547" s="54"/>
      <c r="EI547" s="54"/>
      <c r="EJ547" s="54"/>
      <c r="EK547" s="54"/>
      <c r="EL547" s="54"/>
      <c r="EM547" s="54"/>
      <c r="EN547" s="54"/>
      <c r="EO547" s="54"/>
      <c r="EP547" s="54"/>
      <c r="EQ547" s="54"/>
      <c r="ER547" s="54"/>
      <c r="ES547" s="54"/>
      <c r="ET547" s="54"/>
      <c r="EU547" s="54"/>
      <c r="EV547" s="54"/>
      <c r="EW547" s="54"/>
      <c r="EX547" s="54"/>
      <c r="EY547" s="54"/>
      <c r="EZ547" s="54"/>
      <c r="FA547" s="54"/>
      <c r="FB547" s="54"/>
      <c r="FC547" s="54"/>
      <c r="FD547" s="54"/>
      <c r="FE547" s="54"/>
      <c r="FF547" s="54"/>
      <c r="FG547" s="54"/>
      <c r="FH547" s="54"/>
      <c r="FI547" s="54"/>
      <c r="FJ547" s="54"/>
      <c r="FK547" s="54"/>
      <c r="FL547" s="54"/>
      <c r="FM547" s="54"/>
      <c r="FN547" s="54"/>
      <c r="FO547" s="54"/>
      <c r="FP547" s="54"/>
      <c r="FQ547" s="54"/>
      <c r="FR547" s="54"/>
      <c r="FS547" s="54"/>
      <c r="FT547" s="54"/>
      <c r="FU547" s="54"/>
      <c r="FV547" s="54"/>
      <c r="FW547" s="54"/>
      <c r="FX547" s="54"/>
      <c r="FY547" s="54"/>
      <c r="FZ547" s="54"/>
      <c r="GA547" s="54"/>
      <c r="GB547" s="54"/>
      <c r="GC547" s="54"/>
      <c r="GD547" s="54"/>
      <c r="GE547" s="54"/>
      <c r="GF547" s="54"/>
      <c r="GG547" s="54"/>
      <c r="GH547" s="54"/>
      <c r="GI547" s="54"/>
      <c r="GJ547" s="54"/>
      <c r="GK547" s="54"/>
      <c r="GL547" s="54"/>
      <c r="GM547" s="54"/>
      <c r="GN547" s="54"/>
    </row>
    <row r="548" spans="1:196">
      <c r="A548" s="209"/>
      <c r="B548" s="209"/>
      <c r="C548" s="209"/>
      <c r="D548" s="209"/>
      <c r="E548" s="209"/>
      <c r="F548" s="209"/>
      <c r="G548" s="209"/>
      <c r="H548" s="61"/>
      <c r="I548" s="69"/>
      <c r="J548" s="69"/>
      <c r="K548" s="214"/>
      <c r="L548" s="214"/>
      <c r="M548" s="214"/>
      <c r="N548" s="54"/>
      <c r="O548" s="54"/>
      <c r="P548" s="54"/>
      <c r="Q548" s="54"/>
      <c r="R548" s="54"/>
      <c r="S548" s="54"/>
      <c r="T548" s="54"/>
      <c r="U548" s="54"/>
      <c r="V548" s="54"/>
      <c r="W548" s="54"/>
      <c r="X548" s="54"/>
      <c r="Y548" s="54"/>
      <c r="Z548" s="54"/>
      <c r="AA548" s="54"/>
      <c r="AB548" s="54"/>
      <c r="AC548" s="54"/>
      <c r="AD548" s="54"/>
      <c r="AE548" s="54"/>
      <c r="AF548" s="54"/>
      <c r="AG548" s="54"/>
      <c r="AH548" s="54"/>
      <c r="AI548" s="54"/>
      <c r="AJ548" s="54"/>
      <c r="AK548" s="54"/>
      <c r="AL548" s="54"/>
      <c r="AM548" s="54"/>
      <c r="AN548" s="54"/>
      <c r="AO548" s="54"/>
      <c r="AP548" s="54"/>
      <c r="AQ548" s="54"/>
      <c r="AR548" s="54"/>
      <c r="AS548" s="54"/>
      <c r="AT548" s="54"/>
      <c r="AU548" s="54"/>
      <c r="AV548" s="54"/>
      <c r="AW548" s="54"/>
      <c r="AX548" s="54"/>
      <c r="AY548" s="54"/>
      <c r="AZ548" s="54"/>
      <c r="BA548" s="54"/>
      <c r="BB548" s="54"/>
      <c r="BC548" s="54"/>
      <c r="BD548" s="54"/>
      <c r="BE548" s="54"/>
      <c r="BF548" s="54"/>
      <c r="BG548" s="54"/>
      <c r="BH548" s="54"/>
      <c r="BI548" s="54"/>
      <c r="BJ548" s="54"/>
      <c r="BK548" s="54"/>
      <c r="BL548" s="54"/>
      <c r="BM548" s="54"/>
      <c r="BN548" s="54"/>
      <c r="BO548" s="54"/>
      <c r="BP548" s="54"/>
      <c r="BQ548" s="54"/>
      <c r="BR548" s="54"/>
      <c r="BS548" s="54"/>
      <c r="BT548" s="54"/>
      <c r="BU548" s="54"/>
      <c r="BV548" s="54"/>
      <c r="BW548" s="54"/>
      <c r="BX548" s="54"/>
      <c r="BY548" s="54"/>
      <c r="BZ548" s="54"/>
      <c r="CA548" s="54"/>
      <c r="CB548" s="54"/>
      <c r="CC548" s="54"/>
      <c r="CD548" s="54"/>
      <c r="CE548" s="54"/>
      <c r="CF548" s="54"/>
      <c r="CG548" s="54"/>
      <c r="CH548" s="54"/>
      <c r="CI548" s="54"/>
      <c r="CJ548" s="54"/>
      <c r="CK548" s="54"/>
      <c r="CL548" s="54"/>
      <c r="CM548" s="54"/>
      <c r="CN548" s="54"/>
      <c r="CO548" s="54"/>
      <c r="CP548" s="54"/>
      <c r="CQ548" s="54"/>
      <c r="CR548" s="54"/>
      <c r="CS548" s="54"/>
      <c r="CT548" s="54"/>
      <c r="CU548" s="54"/>
      <c r="CV548" s="54"/>
      <c r="CW548" s="54"/>
      <c r="CX548" s="54"/>
      <c r="CY548" s="54"/>
      <c r="CZ548" s="54"/>
      <c r="DA548" s="54"/>
      <c r="DB548" s="54"/>
      <c r="DC548" s="54"/>
      <c r="DD548" s="54"/>
      <c r="DE548" s="54"/>
      <c r="DF548" s="54"/>
      <c r="DG548" s="54"/>
      <c r="DH548" s="54"/>
      <c r="DI548" s="54"/>
      <c r="DJ548" s="54"/>
      <c r="DK548" s="54"/>
      <c r="DL548" s="54"/>
      <c r="DM548" s="54"/>
      <c r="DN548" s="54"/>
      <c r="DO548" s="54"/>
      <c r="DP548" s="54"/>
      <c r="DQ548" s="54"/>
      <c r="DR548" s="54"/>
      <c r="DS548" s="54"/>
      <c r="DT548" s="54"/>
      <c r="DU548" s="54"/>
      <c r="DV548" s="54"/>
      <c r="DW548" s="54"/>
      <c r="DX548" s="54"/>
      <c r="DY548" s="54"/>
      <c r="DZ548" s="54"/>
      <c r="EA548" s="54"/>
      <c r="EB548" s="54"/>
      <c r="EC548" s="54"/>
      <c r="ED548" s="54"/>
      <c r="EE548" s="54"/>
      <c r="EF548" s="54"/>
      <c r="EG548" s="54"/>
      <c r="EH548" s="54"/>
      <c r="EI548" s="54"/>
      <c r="EJ548" s="54"/>
      <c r="EK548" s="54"/>
      <c r="EL548" s="54"/>
      <c r="EM548" s="54"/>
      <c r="EN548" s="54"/>
      <c r="EO548" s="54"/>
      <c r="EP548" s="54"/>
      <c r="EQ548" s="54"/>
      <c r="ER548" s="54"/>
      <c r="ES548" s="54"/>
      <c r="ET548" s="54"/>
      <c r="EU548" s="54"/>
      <c r="EV548" s="54"/>
      <c r="EW548" s="54"/>
      <c r="EX548" s="54"/>
      <c r="EY548" s="54"/>
      <c r="EZ548" s="54"/>
      <c r="FA548" s="54"/>
      <c r="FB548" s="54"/>
      <c r="FC548" s="54"/>
      <c r="FD548" s="54"/>
      <c r="FE548" s="54"/>
      <c r="FF548" s="54"/>
      <c r="FG548" s="54"/>
      <c r="FH548" s="54"/>
      <c r="FI548" s="54"/>
      <c r="FJ548" s="54"/>
      <c r="FK548" s="54"/>
      <c r="FL548" s="54"/>
      <c r="FM548" s="54"/>
      <c r="FN548" s="54"/>
      <c r="FO548" s="54"/>
      <c r="FP548" s="54"/>
      <c r="FQ548" s="54"/>
      <c r="FR548" s="54"/>
      <c r="FS548" s="54"/>
      <c r="FT548" s="54"/>
      <c r="FU548" s="54"/>
      <c r="FV548" s="54"/>
      <c r="FW548" s="54"/>
      <c r="FX548" s="54"/>
      <c r="FY548" s="54"/>
      <c r="FZ548" s="54"/>
      <c r="GA548" s="54"/>
      <c r="GB548" s="54"/>
      <c r="GC548" s="54"/>
      <c r="GD548" s="54"/>
      <c r="GE548" s="54"/>
      <c r="GF548" s="54"/>
      <c r="GG548" s="54"/>
      <c r="GH548" s="54"/>
      <c r="GI548" s="54"/>
      <c r="GJ548" s="54"/>
      <c r="GK548" s="54"/>
      <c r="GL548" s="54"/>
      <c r="GM548" s="54"/>
      <c r="GN548" s="54"/>
    </row>
    <row r="549" spans="1:196">
      <c r="A549" s="209"/>
      <c r="B549" s="209"/>
      <c r="C549" s="209"/>
      <c r="D549" s="209"/>
      <c r="E549" s="209"/>
      <c r="F549" s="209"/>
      <c r="G549" s="209"/>
      <c r="H549" s="61"/>
      <c r="I549" s="69"/>
      <c r="J549" s="69"/>
      <c r="K549" s="214"/>
      <c r="L549" s="214"/>
      <c r="M549" s="214"/>
      <c r="N549" s="54"/>
      <c r="O549" s="54"/>
      <c r="P549" s="54"/>
      <c r="Q549" s="54"/>
      <c r="R549" s="54"/>
      <c r="S549" s="54"/>
      <c r="T549" s="54"/>
      <c r="U549" s="54"/>
      <c r="V549" s="54"/>
      <c r="W549" s="54"/>
      <c r="X549" s="54"/>
      <c r="Y549" s="54"/>
      <c r="Z549" s="54"/>
      <c r="AA549" s="54"/>
      <c r="AB549" s="54"/>
      <c r="AC549" s="54"/>
      <c r="AD549" s="54"/>
      <c r="AE549" s="54"/>
      <c r="AF549" s="54"/>
      <c r="AG549" s="54"/>
      <c r="AH549" s="54"/>
      <c r="AI549" s="54"/>
      <c r="AJ549" s="54"/>
      <c r="AK549" s="54"/>
      <c r="AL549" s="54"/>
      <c r="AM549" s="54"/>
      <c r="AN549" s="54"/>
      <c r="AO549" s="54"/>
      <c r="AP549" s="54"/>
      <c r="AQ549" s="54"/>
      <c r="AR549" s="54"/>
      <c r="AS549" s="54"/>
      <c r="AT549" s="54"/>
      <c r="AU549" s="54"/>
      <c r="AV549" s="54"/>
      <c r="AW549" s="54"/>
      <c r="AX549" s="54"/>
      <c r="AY549" s="54"/>
      <c r="AZ549" s="54"/>
      <c r="BA549" s="54"/>
      <c r="BB549" s="54"/>
      <c r="BC549" s="54"/>
      <c r="BD549" s="54"/>
      <c r="BE549" s="54"/>
      <c r="BF549" s="54"/>
      <c r="BG549" s="54"/>
      <c r="BH549" s="54"/>
      <c r="BI549" s="54"/>
      <c r="BJ549" s="54"/>
      <c r="BK549" s="54"/>
      <c r="BL549" s="54"/>
      <c r="BM549" s="54"/>
      <c r="BN549" s="54"/>
      <c r="BO549" s="54"/>
      <c r="BP549" s="54"/>
      <c r="BQ549" s="54"/>
      <c r="BR549" s="54"/>
      <c r="BS549" s="54"/>
      <c r="BT549" s="54"/>
      <c r="BU549" s="54"/>
      <c r="BV549" s="54"/>
      <c r="BW549" s="54"/>
      <c r="BX549" s="54"/>
      <c r="BY549" s="54"/>
      <c r="BZ549" s="54"/>
      <c r="CA549" s="54"/>
      <c r="CB549" s="54"/>
      <c r="CC549" s="54"/>
      <c r="CD549" s="54"/>
      <c r="CE549" s="54"/>
      <c r="CF549" s="54"/>
      <c r="CG549" s="54"/>
      <c r="CH549" s="54"/>
      <c r="CI549" s="54"/>
      <c r="CJ549" s="54"/>
      <c r="CK549" s="54"/>
      <c r="CL549" s="54"/>
      <c r="CM549" s="54"/>
      <c r="CN549" s="54"/>
      <c r="CO549" s="54"/>
      <c r="CP549" s="54"/>
      <c r="CQ549" s="54"/>
      <c r="CR549" s="54"/>
      <c r="CS549" s="54"/>
      <c r="CT549" s="54"/>
      <c r="CU549" s="54"/>
      <c r="CV549" s="54"/>
      <c r="CW549" s="54"/>
      <c r="CX549" s="54"/>
      <c r="CY549" s="54"/>
      <c r="CZ549" s="54"/>
      <c r="DA549" s="54"/>
      <c r="DB549" s="54"/>
      <c r="DC549" s="54"/>
      <c r="DD549" s="54"/>
      <c r="DE549" s="54"/>
      <c r="DF549" s="54"/>
      <c r="DG549" s="54"/>
      <c r="DH549" s="54"/>
      <c r="DI549" s="54"/>
      <c r="DJ549" s="54"/>
      <c r="DK549" s="54"/>
      <c r="DL549" s="54"/>
      <c r="DM549" s="54"/>
      <c r="DN549" s="54"/>
      <c r="DO549" s="54"/>
      <c r="DP549" s="54"/>
      <c r="DQ549" s="54"/>
      <c r="DR549" s="54"/>
      <c r="DS549" s="54"/>
      <c r="DT549" s="54"/>
      <c r="DU549" s="54"/>
      <c r="DV549" s="54"/>
      <c r="DW549" s="54"/>
      <c r="DX549" s="54"/>
      <c r="DY549" s="54"/>
      <c r="DZ549" s="54"/>
      <c r="EA549" s="54"/>
      <c r="EB549" s="54"/>
      <c r="EC549" s="54"/>
      <c r="ED549" s="54"/>
      <c r="EE549" s="54"/>
      <c r="EF549" s="54"/>
      <c r="EG549" s="54"/>
      <c r="EH549" s="54"/>
      <c r="EI549" s="54"/>
      <c r="EJ549" s="54"/>
      <c r="EK549" s="54"/>
      <c r="EL549" s="54"/>
      <c r="EM549" s="54"/>
      <c r="EN549" s="54"/>
      <c r="EO549" s="54"/>
      <c r="EP549" s="54"/>
      <c r="EQ549" s="54"/>
      <c r="ER549" s="54"/>
      <c r="ES549" s="54"/>
      <c r="ET549" s="54"/>
      <c r="EU549" s="54"/>
      <c r="EV549" s="54"/>
      <c r="EW549" s="54"/>
      <c r="EX549" s="54"/>
      <c r="EY549" s="54"/>
      <c r="EZ549" s="54"/>
      <c r="FA549" s="54"/>
      <c r="FB549" s="54"/>
      <c r="FC549" s="54"/>
      <c r="FD549" s="54"/>
      <c r="FE549" s="54"/>
      <c r="FF549" s="54"/>
      <c r="FG549" s="54"/>
      <c r="FH549" s="54"/>
      <c r="FI549" s="54"/>
      <c r="FJ549" s="54"/>
      <c r="FK549" s="54"/>
      <c r="FL549" s="54"/>
      <c r="FM549" s="54"/>
      <c r="FN549" s="54"/>
      <c r="FO549" s="54"/>
      <c r="FP549" s="54"/>
      <c r="FQ549" s="54"/>
      <c r="FR549" s="54"/>
      <c r="FS549" s="54"/>
      <c r="FT549" s="54"/>
      <c r="FU549" s="54"/>
      <c r="FV549" s="54"/>
      <c r="FW549" s="54"/>
      <c r="FX549" s="54"/>
      <c r="FY549" s="54"/>
      <c r="FZ549" s="54"/>
      <c r="GA549" s="54"/>
      <c r="GB549" s="54"/>
      <c r="GC549" s="54"/>
      <c r="GD549" s="54"/>
      <c r="GE549" s="54"/>
      <c r="GF549" s="54"/>
      <c r="GG549" s="54"/>
      <c r="GH549" s="54"/>
      <c r="GI549" s="54"/>
      <c r="GJ549" s="54"/>
      <c r="GK549" s="54"/>
      <c r="GL549" s="54"/>
      <c r="GM549" s="54"/>
      <c r="GN549" s="54"/>
    </row>
    <row r="550" spans="1:196">
      <c r="A550" s="209"/>
      <c r="B550" s="209"/>
      <c r="C550" s="209"/>
      <c r="D550" s="209"/>
      <c r="E550" s="209"/>
      <c r="F550" s="209"/>
      <c r="G550" s="209"/>
      <c r="H550" s="61"/>
      <c r="I550" s="69"/>
      <c r="J550" s="69"/>
      <c r="K550" s="214"/>
      <c r="L550" s="214"/>
      <c r="M550" s="214"/>
      <c r="N550" s="54"/>
      <c r="O550" s="54"/>
      <c r="P550" s="54"/>
      <c r="Q550" s="54"/>
      <c r="R550" s="54"/>
      <c r="S550" s="54"/>
      <c r="T550" s="54"/>
      <c r="U550" s="54"/>
      <c r="V550" s="54"/>
      <c r="W550" s="54"/>
      <c r="X550" s="54"/>
      <c r="Y550" s="54"/>
      <c r="Z550" s="54"/>
      <c r="AA550" s="54"/>
      <c r="AB550" s="54"/>
      <c r="AC550" s="54"/>
      <c r="AD550" s="54"/>
      <c r="AE550" s="54"/>
      <c r="AF550" s="54"/>
      <c r="AG550" s="54"/>
      <c r="AH550" s="54"/>
      <c r="AI550" s="54"/>
      <c r="AJ550" s="54"/>
      <c r="AK550" s="54"/>
      <c r="AL550" s="54"/>
      <c r="AM550" s="54"/>
      <c r="AN550" s="54"/>
      <c r="AO550" s="54"/>
      <c r="AP550" s="54"/>
      <c r="AQ550" s="54"/>
      <c r="AR550" s="54"/>
      <c r="AS550" s="54"/>
      <c r="AT550" s="54"/>
      <c r="AU550" s="54"/>
      <c r="AV550" s="54"/>
      <c r="AW550" s="54"/>
      <c r="AX550" s="54"/>
      <c r="AY550" s="54"/>
      <c r="AZ550" s="54"/>
      <c r="BA550" s="54"/>
      <c r="BB550" s="54"/>
      <c r="BC550" s="54"/>
      <c r="BD550" s="54"/>
      <c r="BE550" s="54"/>
      <c r="BF550" s="54"/>
      <c r="BG550" s="54"/>
      <c r="BH550" s="54"/>
      <c r="BI550" s="54"/>
      <c r="BJ550" s="54"/>
      <c r="BK550" s="54"/>
      <c r="BL550" s="54"/>
      <c r="BM550" s="54"/>
      <c r="BN550" s="54"/>
      <c r="BO550" s="54"/>
      <c r="BP550" s="54"/>
      <c r="BQ550" s="54"/>
      <c r="BR550" s="54"/>
      <c r="BS550" s="54"/>
      <c r="BT550" s="54"/>
      <c r="BU550" s="54"/>
      <c r="BV550" s="54"/>
      <c r="BW550" s="54"/>
      <c r="BX550" s="54"/>
      <c r="BY550" s="54"/>
      <c r="BZ550" s="54"/>
      <c r="CA550" s="54"/>
      <c r="CB550" s="54"/>
      <c r="CC550" s="54"/>
      <c r="CD550" s="54"/>
      <c r="CE550" s="54"/>
      <c r="CF550" s="54"/>
      <c r="CG550" s="54"/>
      <c r="CH550" s="54"/>
      <c r="CI550" s="54"/>
      <c r="CJ550" s="54"/>
      <c r="CK550" s="54"/>
      <c r="CL550" s="54"/>
      <c r="CM550" s="54"/>
      <c r="CN550" s="54"/>
      <c r="CO550" s="54"/>
      <c r="CP550" s="54"/>
      <c r="CQ550" s="54"/>
      <c r="CR550" s="54"/>
      <c r="CS550" s="54"/>
      <c r="CT550" s="54"/>
      <c r="CU550" s="54"/>
      <c r="CV550" s="54"/>
      <c r="CW550" s="54"/>
      <c r="CX550" s="54"/>
      <c r="CY550" s="54"/>
      <c r="CZ550" s="54"/>
      <c r="DA550" s="54"/>
      <c r="DB550" s="54"/>
      <c r="DC550" s="54"/>
      <c r="DD550" s="54"/>
      <c r="DE550" s="54"/>
      <c r="DF550" s="54"/>
      <c r="DG550" s="54"/>
      <c r="DH550" s="54"/>
      <c r="DI550" s="54"/>
      <c r="DJ550" s="54"/>
      <c r="DK550" s="54"/>
      <c r="DL550" s="54"/>
      <c r="DM550" s="54"/>
      <c r="DN550" s="54"/>
      <c r="DO550" s="54"/>
      <c r="DP550" s="54"/>
      <c r="DQ550" s="54"/>
      <c r="DR550" s="54"/>
      <c r="DS550" s="54"/>
      <c r="DT550" s="54"/>
      <c r="DU550" s="54"/>
      <c r="DV550" s="54"/>
      <c r="DW550" s="54"/>
      <c r="DX550" s="54"/>
      <c r="DY550" s="54"/>
      <c r="DZ550" s="54"/>
      <c r="EA550" s="54"/>
      <c r="EB550" s="54"/>
      <c r="EC550" s="54"/>
      <c r="ED550" s="54"/>
      <c r="EE550" s="54"/>
      <c r="EF550" s="54"/>
      <c r="EG550" s="54"/>
      <c r="EH550" s="54"/>
      <c r="EI550" s="54"/>
      <c r="EJ550" s="54"/>
      <c r="EK550" s="54"/>
      <c r="EL550" s="54"/>
      <c r="EM550" s="54"/>
      <c r="EN550" s="54"/>
      <c r="EO550" s="54"/>
      <c r="EP550" s="54"/>
      <c r="EQ550" s="54"/>
      <c r="ER550" s="54"/>
      <c r="ES550" s="54"/>
      <c r="ET550" s="54"/>
      <c r="EU550" s="54"/>
      <c r="EV550" s="54"/>
      <c r="EW550" s="54"/>
      <c r="EX550" s="54"/>
      <c r="EY550" s="54"/>
      <c r="EZ550" s="54"/>
      <c r="FA550" s="54"/>
      <c r="FB550" s="54"/>
      <c r="FC550" s="54"/>
      <c r="FD550" s="54"/>
      <c r="FE550" s="54"/>
      <c r="FF550" s="54"/>
      <c r="FG550" s="54"/>
      <c r="FH550" s="54"/>
      <c r="FI550" s="54"/>
      <c r="FJ550" s="54"/>
      <c r="FK550" s="54"/>
      <c r="FL550" s="54"/>
      <c r="FM550" s="54"/>
      <c r="FN550" s="54"/>
      <c r="FO550" s="54"/>
      <c r="FP550" s="54"/>
      <c r="FQ550" s="54"/>
      <c r="FR550" s="54"/>
      <c r="FS550" s="54"/>
      <c r="FT550" s="54"/>
      <c r="FU550" s="54"/>
      <c r="FV550" s="54"/>
      <c r="FW550" s="54"/>
      <c r="FX550" s="54"/>
      <c r="FY550" s="54"/>
      <c r="FZ550" s="54"/>
      <c r="GA550" s="54"/>
      <c r="GB550" s="54"/>
      <c r="GC550" s="54"/>
      <c r="GD550" s="54"/>
      <c r="GE550" s="54"/>
      <c r="GF550" s="54"/>
      <c r="GG550" s="54"/>
      <c r="GH550" s="54"/>
      <c r="GI550" s="54"/>
      <c r="GJ550" s="54"/>
      <c r="GK550" s="54"/>
      <c r="GL550" s="54"/>
      <c r="GM550" s="54"/>
      <c r="GN550" s="54"/>
    </row>
    <row r="551" spans="1:196">
      <c r="A551" s="209"/>
      <c r="B551" s="209"/>
      <c r="C551" s="209"/>
      <c r="D551" s="209"/>
      <c r="E551" s="209"/>
      <c r="F551" s="209"/>
      <c r="G551" s="209"/>
      <c r="H551" s="61"/>
      <c r="I551" s="69"/>
      <c r="J551" s="69"/>
      <c r="K551" s="214"/>
      <c r="L551" s="214"/>
      <c r="M551" s="214"/>
      <c r="N551" s="54"/>
      <c r="O551" s="54"/>
      <c r="P551" s="54"/>
      <c r="Q551" s="54"/>
      <c r="R551" s="54"/>
      <c r="S551" s="54"/>
      <c r="T551" s="54"/>
      <c r="U551" s="54"/>
      <c r="V551" s="54"/>
      <c r="W551" s="54"/>
      <c r="X551" s="54"/>
      <c r="Y551" s="54"/>
      <c r="Z551" s="54"/>
      <c r="AA551" s="54"/>
      <c r="AB551" s="54"/>
      <c r="AC551" s="54"/>
      <c r="AD551" s="54"/>
      <c r="AE551" s="54"/>
      <c r="AF551" s="54"/>
      <c r="AG551" s="54"/>
      <c r="AH551" s="54"/>
      <c r="AI551" s="54"/>
      <c r="AJ551" s="54"/>
      <c r="AK551" s="54"/>
      <c r="AL551" s="54"/>
      <c r="AM551" s="54"/>
      <c r="AN551" s="54"/>
      <c r="AO551" s="54"/>
      <c r="AP551" s="54"/>
      <c r="AQ551" s="54"/>
      <c r="AR551" s="54"/>
      <c r="AS551" s="54"/>
      <c r="AT551" s="54"/>
      <c r="AU551" s="54"/>
      <c r="AV551" s="54"/>
      <c r="AW551" s="54"/>
      <c r="AX551" s="54"/>
      <c r="AY551" s="54"/>
      <c r="AZ551" s="54"/>
      <c r="BA551" s="54"/>
      <c r="BB551" s="54"/>
      <c r="BC551" s="54"/>
      <c r="BD551" s="54"/>
      <c r="BE551" s="54"/>
      <c r="BF551" s="54"/>
      <c r="BG551" s="54"/>
      <c r="BH551" s="54"/>
      <c r="BI551" s="54"/>
      <c r="BJ551" s="54"/>
      <c r="BK551" s="54"/>
      <c r="BL551" s="54"/>
      <c r="BM551" s="54"/>
      <c r="BN551" s="54"/>
      <c r="BO551" s="54"/>
      <c r="BP551" s="54"/>
      <c r="BQ551" s="54"/>
      <c r="BR551" s="54"/>
      <c r="BS551" s="54"/>
      <c r="BT551" s="54"/>
      <c r="BU551" s="54"/>
      <c r="BV551" s="54"/>
      <c r="BW551" s="54"/>
      <c r="BX551" s="54"/>
      <c r="BY551" s="54"/>
      <c r="BZ551" s="54"/>
      <c r="CA551" s="54"/>
      <c r="CB551" s="54"/>
      <c r="CC551" s="54"/>
      <c r="CD551" s="54"/>
      <c r="CE551" s="54"/>
      <c r="CF551" s="54"/>
      <c r="CG551" s="54"/>
      <c r="CH551" s="54"/>
      <c r="CI551" s="54"/>
      <c r="CJ551" s="54"/>
      <c r="CK551" s="54"/>
      <c r="CL551" s="54"/>
      <c r="CM551" s="54"/>
      <c r="CN551" s="54"/>
      <c r="CO551" s="54"/>
      <c r="CP551" s="54"/>
      <c r="CQ551" s="54"/>
      <c r="CR551" s="54"/>
      <c r="CS551" s="54"/>
      <c r="CT551" s="54"/>
      <c r="CU551" s="54"/>
      <c r="CV551" s="54"/>
      <c r="CW551" s="54"/>
      <c r="CX551" s="54"/>
      <c r="CY551" s="54"/>
      <c r="CZ551" s="54"/>
      <c r="DA551" s="54"/>
      <c r="DB551" s="54"/>
      <c r="DC551" s="54"/>
      <c r="DD551" s="54"/>
      <c r="DE551" s="54"/>
      <c r="DF551" s="54"/>
      <c r="DG551" s="54"/>
      <c r="DH551" s="54"/>
      <c r="DI551" s="54"/>
      <c r="DJ551" s="54"/>
      <c r="DK551" s="54"/>
      <c r="DL551" s="54"/>
      <c r="DM551" s="54"/>
      <c r="DN551" s="54"/>
      <c r="DO551" s="54"/>
      <c r="DP551" s="54"/>
      <c r="DQ551" s="54"/>
      <c r="DR551" s="54"/>
      <c r="DS551" s="54"/>
      <c r="DT551" s="54"/>
      <c r="DU551" s="54"/>
      <c r="DV551" s="54"/>
      <c r="DW551" s="54"/>
      <c r="DX551" s="54"/>
      <c r="DY551" s="54"/>
      <c r="DZ551" s="54"/>
      <c r="EA551" s="54"/>
      <c r="EB551" s="54"/>
      <c r="EC551" s="54"/>
      <c r="ED551" s="54"/>
      <c r="EE551" s="54"/>
      <c r="EF551" s="54"/>
      <c r="EG551" s="54"/>
      <c r="EH551" s="54"/>
      <c r="EI551" s="54"/>
      <c r="EJ551" s="54"/>
      <c r="EK551" s="54"/>
      <c r="EL551" s="54"/>
      <c r="EM551" s="54"/>
      <c r="EN551" s="54"/>
      <c r="EO551" s="54"/>
      <c r="EP551" s="54"/>
      <c r="EQ551" s="54"/>
      <c r="ER551" s="54"/>
      <c r="ES551" s="54"/>
      <c r="ET551" s="54"/>
      <c r="EU551" s="54"/>
      <c r="EV551" s="54"/>
      <c r="EW551" s="54"/>
      <c r="EX551" s="54"/>
      <c r="EY551" s="54"/>
      <c r="EZ551" s="54"/>
      <c r="FA551" s="54"/>
      <c r="FB551" s="54"/>
      <c r="FC551" s="54"/>
      <c r="FD551" s="54"/>
      <c r="FE551" s="54"/>
      <c r="FF551" s="54"/>
      <c r="FG551" s="54"/>
      <c r="FH551" s="54"/>
      <c r="FI551" s="54"/>
      <c r="FJ551" s="54"/>
      <c r="FK551" s="54"/>
      <c r="FL551" s="54"/>
      <c r="FM551" s="54"/>
      <c r="FN551" s="54"/>
      <c r="FO551" s="54"/>
      <c r="FP551" s="54"/>
      <c r="FQ551" s="54"/>
      <c r="FR551" s="54"/>
      <c r="FS551" s="54"/>
      <c r="FT551" s="54"/>
      <c r="FU551" s="54"/>
      <c r="FV551" s="54"/>
      <c r="FW551" s="54"/>
      <c r="FX551" s="54"/>
      <c r="FY551" s="54"/>
      <c r="FZ551" s="54"/>
      <c r="GA551" s="54"/>
      <c r="GB551" s="54"/>
      <c r="GC551" s="54"/>
      <c r="GD551" s="54"/>
      <c r="GE551" s="54"/>
      <c r="GF551" s="54"/>
      <c r="GG551" s="54"/>
      <c r="GH551" s="54"/>
      <c r="GI551" s="54"/>
      <c r="GJ551" s="54"/>
      <c r="GK551" s="54"/>
      <c r="GL551" s="54"/>
      <c r="GM551" s="54"/>
      <c r="GN551" s="54"/>
    </row>
    <row r="552" spans="1:196">
      <c r="A552" s="209"/>
      <c r="B552" s="209"/>
      <c r="C552" s="209"/>
      <c r="D552" s="209"/>
      <c r="E552" s="209"/>
      <c r="F552" s="209"/>
      <c r="G552" s="209"/>
      <c r="H552" s="61"/>
      <c r="I552" s="69"/>
      <c r="J552" s="69"/>
      <c r="K552" s="214"/>
      <c r="L552" s="214"/>
      <c r="M552" s="214"/>
      <c r="N552" s="54"/>
      <c r="O552" s="54"/>
      <c r="P552" s="54"/>
      <c r="Q552" s="54"/>
      <c r="R552" s="54"/>
      <c r="S552" s="54"/>
      <c r="T552" s="54"/>
      <c r="U552" s="54"/>
      <c r="V552" s="54"/>
      <c r="W552" s="54"/>
      <c r="X552" s="54"/>
      <c r="Y552" s="54"/>
      <c r="Z552" s="54"/>
      <c r="AA552" s="54"/>
      <c r="AB552" s="54"/>
      <c r="AC552" s="54"/>
      <c r="AD552" s="54"/>
      <c r="AE552" s="54"/>
      <c r="AF552" s="54"/>
      <c r="AG552" s="54"/>
      <c r="AH552" s="54"/>
      <c r="AI552" s="54"/>
      <c r="AJ552" s="54"/>
      <c r="AK552" s="54"/>
      <c r="AL552" s="54"/>
      <c r="AM552" s="54"/>
      <c r="AN552" s="54"/>
      <c r="AO552" s="54"/>
      <c r="AP552" s="54"/>
      <c r="AQ552" s="54"/>
      <c r="AR552" s="54"/>
      <c r="AS552" s="54"/>
      <c r="AT552" s="54"/>
      <c r="AU552" s="54"/>
      <c r="AV552" s="54"/>
      <c r="AW552" s="54"/>
      <c r="AX552" s="54"/>
      <c r="AY552" s="54"/>
      <c r="AZ552" s="54"/>
      <c r="BA552" s="54"/>
      <c r="BB552" s="54"/>
      <c r="BC552" s="54"/>
      <c r="BD552" s="54"/>
      <c r="BE552" s="54"/>
      <c r="BF552" s="54"/>
      <c r="BG552" s="54"/>
      <c r="BH552" s="54"/>
      <c r="BI552" s="54"/>
      <c r="BJ552" s="54"/>
      <c r="BK552" s="54"/>
      <c r="BL552" s="54"/>
      <c r="BM552" s="54"/>
      <c r="BN552" s="54"/>
      <c r="BO552" s="54"/>
      <c r="BP552" s="54"/>
      <c r="BQ552" s="54"/>
      <c r="BR552" s="54"/>
      <c r="BS552" s="54"/>
      <c r="BT552" s="54"/>
      <c r="BU552" s="54"/>
      <c r="BV552" s="54"/>
      <c r="BW552" s="54"/>
      <c r="BX552" s="54"/>
      <c r="BY552" s="54"/>
      <c r="BZ552" s="54"/>
      <c r="CA552" s="54"/>
      <c r="CB552" s="54"/>
      <c r="CC552" s="54"/>
      <c r="CD552" s="54"/>
      <c r="CE552" s="54"/>
      <c r="CF552" s="54"/>
      <c r="CG552" s="54"/>
      <c r="CH552" s="54"/>
      <c r="CI552" s="54"/>
      <c r="CJ552" s="54"/>
      <c r="CK552" s="54"/>
      <c r="CL552" s="54"/>
      <c r="CM552" s="54"/>
      <c r="CN552" s="54"/>
      <c r="CO552" s="54"/>
      <c r="CP552" s="54"/>
      <c r="CQ552" s="54"/>
      <c r="CR552" s="54"/>
      <c r="CS552" s="54"/>
      <c r="CT552" s="54"/>
      <c r="CU552" s="54"/>
      <c r="CV552" s="54"/>
      <c r="CW552" s="54"/>
      <c r="CX552" s="54"/>
      <c r="CY552" s="54"/>
      <c r="CZ552" s="54"/>
      <c r="DA552" s="54"/>
      <c r="DB552" s="54"/>
      <c r="DC552" s="54"/>
      <c r="DD552" s="54"/>
      <c r="DE552" s="54"/>
      <c r="DF552" s="54"/>
      <c r="DG552" s="54"/>
      <c r="DH552" s="54"/>
      <c r="DI552" s="54"/>
      <c r="DJ552" s="54"/>
      <c r="DK552" s="54"/>
      <c r="DL552" s="54"/>
      <c r="DM552" s="54"/>
      <c r="DN552" s="54"/>
      <c r="DO552" s="54"/>
      <c r="DP552" s="54"/>
      <c r="DQ552" s="54"/>
      <c r="DR552" s="54"/>
      <c r="DS552" s="54"/>
      <c r="DT552" s="54"/>
      <c r="DU552" s="54"/>
      <c r="DV552" s="54"/>
      <c r="DW552" s="54"/>
      <c r="DX552" s="54"/>
      <c r="DY552" s="54"/>
      <c r="DZ552" s="54"/>
      <c r="EA552" s="54"/>
      <c r="EB552" s="54"/>
      <c r="EC552" s="54"/>
      <c r="ED552" s="54"/>
      <c r="EE552" s="54"/>
      <c r="EF552" s="54"/>
      <c r="EG552" s="54"/>
      <c r="EH552" s="54"/>
      <c r="EI552" s="54"/>
      <c r="EJ552" s="54"/>
      <c r="EK552" s="54"/>
      <c r="EL552" s="54"/>
      <c r="EM552" s="54"/>
      <c r="EN552" s="54"/>
      <c r="EO552" s="54"/>
      <c r="EP552" s="54"/>
      <c r="EQ552" s="54"/>
      <c r="ER552" s="54"/>
      <c r="ES552" s="54"/>
      <c r="ET552" s="54"/>
      <c r="EU552" s="54"/>
      <c r="EV552" s="54"/>
      <c r="EW552" s="54"/>
      <c r="EX552" s="54"/>
      <c r="EY552" s="54"/>
      <c r="EZ552" s="54"/>
      <c r="FA552" s="54"/>
      <c r="FB552" s="54"/>
      <c r="FC552" s="54"/>
      <c r="FD552" s="54"/>
      <c r="FE552" s="54"/>
      <c r="FF552" s="54"/>
      <c r="FG552" s="54"/>
      <c r="FH552" s="54"/>
      <c r="FI552" s="54"/>
      <c r="FJ552" s="54"/>
      <c r="FK552" s="54"/>
      <c r="FL552" s="54"/>
      <c r="FM552" s="54"/>
      <c r="FN552" s="54"/>
      <c r="FO552" s="54"/>
      <c r="FP552" s="54"/>
      <c r="FQ552" s="54"/>
      <c r="FR552" s="54"/>
      <c r="FS552" s="54"/>
      <c r="FT552" s="54"/>
      <c r="FU552" s="54"/>
      <c r="FV552" s="54"/>
      <c r="FW552" s="54"/>
      <c r="FX552" s="54"/>
      <c r="FY552" s="54"/>
      <c r="FZ552" s="54"/>
      <c r="GA552" s="54"/>
      <c r="GB552" s="54"/>
      <c r="GC552" s="54"/>
      <c r="GD552" s="54"/>
      <c r="GE552" s="54"/>
      <c r="GF552" s="54"/>
      <c r="GG552" s="54"/>
      <c r="GH552" s="54"/>
      <c r="GI552" s="54"/>
      <c r="GJ552" s="54"/>
      <c r="GK552" s="54"/>
      <c r="GL552" s="54"/>
      <c r="GM552" s="54"/>
      <c r="GN552" s="54"/>
    </row>
    <row r="553" spans="1:196">
      <c r="A553" s="209"/>
      <c r="B553" s="209"/>
      <c r="C553" s="209"/>
      <c r="D553" s="209"/>
      <c r="E553" s="209"/>
      <c r="F553" s="209"/>
      <c r="G553" s="209"/>
      <c r="H553" s="61"/>
      <c r="I553" s="69"/>
      <c r="J553" s="69"/>
      <c r="K553" s="214"/>
      <c r="L553" s="214"/>
      <c r="M553" s="214"/>
      <c r="N553" s="54"/>
      <c r="O553" s="54"/>
      <c r="P553" s="54"/>
      <c r="Q553" s="54"/>
      <c r="R553" s="54"/>
      <c r="S553" s="54"/>
      <c r="T553" s="54"/>
      <c r="U553" s="54"/>
      <c r="V553" s="54"/>
      <c r="W553" s="54"/>
      <c r="X553" s="54"/>
      <c r="Y553" s="54"/>
      <c r="Z553" s="54"/>
      <c r="AA553" s="54"/>
      <c r="AB553" s="54"/>
      <c r="AC553" s="54"/>
      <c r="AD553" s="54"/>
      <c r="AE553" s="54"/>
      <c r="AF553" s="54"/>
      <c r="AG553" s="54"/>
      <c r="AH553" s="54"/>
      <c r="AI553" s="54"/>
      <c r="AJ553" s="54"/>
      <c r="AK553" s="54"/>
      <c r="AL553" s="54"/>
      <c r="AM553" s="54"/>
      <c r="AN553" s="54"/>
      <c r="AO553" s="54"/>
      <c r="AP553" s="54"/>
      <c r="AQ553" s="54"/>
      <c r="AR553" s="54"/>
      <c r="AS553" s="54"/>
      <c r="AT553" s="54"/>
      <c r="AU553" s="54"/>
      <c r="AV553" s="54"/>
      <c r="AW553" s="54"/>
      <c r="AX553" s="54"/>
      <c r="AY553" s="54"/>
      <c r="AZ553" s="54"/>
      <c r="BA553" s="54"/>
      <c r="BB553" s="54"/>
      <c r="BC553" s="54"/>
      <c r="BD553" s="54"/>
      <c r="BE553" s="54"/>
      <c r="BF553" s="54"/>
      <c r="BG553" s="54"/>
      <c r="BH553" s="54"/>
      <c r="BI553" s="54"/>
      <c r="BJ553" s="54"/>
      <c r="BK553" s="54"/>
      <c r="BL553" s="54"/>
      <c r="BM553" s="54"/>
      <c r="BN553" s="54"/>
      <c r="BO553" s="54"/>
      <c r="BP553" s="54"/>
      <c r="BQ553" s="54"/>
      <c r="BR553" s="54"/>
      <c r="BS553" s="54"/>
      <c r="BT553" s="54"/>
      <c r="BU553" s="54"/>
      <c r="BV553" s="54"/>
      <c r="BW553" s="54"/>
      <c r="BX553" s="54"/>
      <c r="BY553" s="54"/>
      <c r="BZ553" s="54"/>
      <c r="CA553" s="54"/>
      <c r="CB553" s="54"/>
      <c r="CC553" s="54"/>
      <c r="CD553" s="54"/>
      <c r="CE553" s="54"/>
      <c r="CF553" s="54"/>
      <c r="CG553" s="54"/>
      <c r="CH553" s="54"/>
      <c r="CI553" s="54"/>
      <c r="CJ553" s="54"/>
      <c r="CK553" s="54"/>
      <c r="CL553" s="54"/>
      <c r="CM553" s="54"/>
      <c r="CN553" s="54"/>
      <c r="CO553" s="54"/>
      <c r="CP553" s="54"/>
      <c r="CQ553" s="54"/>
      <c r="CR553" s="54"/>
      <c r="CS553" s="54"/>
      <c r="CT553" s="54"/>
      <c r="CU553" s="54"/>
      <c r="CV553" s="54"/>
      <c r="CW553" s="54"/>
      <c r="CX553" s="54"/>
      <c r="CY553" s="54"/>
      <c r="CZ553" s="54"/>
      <c r="DA553" s="54"/>
      <c r="DB553" s="54"/>
      <c r="DC553" s="54"/>
      <c r="DD553" s="54"/>
      <c r="DE553" s="54"/>
      <c r="DF553" s="54"/>
      <c r="DG553" s="54"/>
      <c r="DH553" s="54"/>
      <c r="DI553" s="54"/>
      <c r="DJ553" s="54"/>
      <c r="DK553" s="54"/>
      <c r="DL553" s="54"/>
      <c r="DM553" s="54"/>
      <c r="DN553" s="54"/>
      <c r="DO553" s="54"/>
      <c r="DP553" s="54"/>
      <c r="DQ553" s="54"/>
      <c r="DR553" s="54"/>
      <c r="DS553" s="54"/>
      <c r="DT553" s="54"/>
      <c r="DU553" s="54"/>
      <c r="DV553" s="54"/>
      <c r="DW553" s="54"/>
      <c r="DX553" s="54"/>
      <c r="DY553" s="54"/>
      <c r="DZ553" s="54"/>
      <c r="EA553" s="54"/>
      <c r="EB553" s="54"/>
      <c r="EC553" s="54"/>
      <c r="ED553" s="54"/>
      <c r="EE553" s="54"/>
      <c r="EF553" s="54"/>
      <c r="EG553" s="54"/>
      <c r="EH553" s="54"/>
      <c r="EI553" s="54"/>
      <c r="EJ553" s="54"/>
      <c r="EK553" s="54"/>
      <c r="EL553" s="54"/>
      <c r="EM553" s="54"/>
      <c r="EN553" s="54"/>
      <c r="EO553" s="54"/>
      <c r="EP553" s="54"/>
      <c r="EQ553" s="54"/>
      <c r="ER553" s="54"/>
      <c r="ES553" s="54"/>
      <c r="ET553" s="54"/>
      <c r="EU553" s="54"/>
      <c r="EV553" s="54"/>
      <c r="EW553" s="54"/>
      <c r="EX553" s="54"/>
      <c r="EY553" s="54"/>
      <c r="EZ553" s="54"/>
      <c r="FA553" s="54"/>
      <c r="FB553" s="54"/>
      <c r="FC553" s="54"/>
      <c r="FD553" s="54"/>
      <c r="FE553" s="54"/>
      <c r="FF553" s="54"/>
      <c r="FG553" s="54"/>
      <c r="FH553" s="54"/>
      <c r="FI553" s="54"/>
      <c r="FJ553" s="54"/>
      <c r="FK553" s="54"/>
      <c r="FL553" s="54"/>
      <c r="FM553" s="54"/>
      <c r="FN553" s="54"/>
      <c r="FO553" s="54"/>
      <c r="FP553" s="54"/>
      <c r="FQ553" s="54"/>
      <c r="FR553" s="54"/>
      <c r="FS553" s="54"/>
      <c r="FT553" s="54"/>
      <c r="FU553" s="54"/>
      <c r="FV553" s="54"/>
      <c r="FW553" s="54"/>
      <c r="FX553" s="54"/>
      <c r="FY553" s="54"/>
      <c r="FZ553" s="54"/>
      <c r="GA553" s="54"/>
      <c r="GB553" s="54"/>
      <c r="GC553" s="54"/>
      <c r="GD553" s="54"/>
      <c r="GE553" s="54"/>
      <c r="GF553" s="54"/>
      <c r="GG553" s="54"/>
      <c r="GH553" s="54"/>
      <c r="GI553" s="54"/>
      <c r="GJ553" s="54"/>
      <c r="GK553" s="54"/>
      <c r="GL553" s="54"/>
      <c r="GM553" s="54"/>
      <c r="GN553" s="54"/>
    </row>
    <row r="554" spans="1:196">
      <c r="A554" s="209"/>
      <c r="B554" s="209"/>
      <c r="C554" s="209"/>
      <c r="D554" s="209"/>
      <c r="E554" s="209"/>
      <c r="F554" s="209"/>
      <c r="G554" s="209"/>
      <c r="H554" s="61"/>
      <c r="I554" s="69"/>
      <c r="J554" s="69"/>
      <c r="K554" s="214"/>
      <c r="L554" s="214"/>
      <c r="M554" s="214"/>
      <c r="N554" s="54"/>
      <c r="O554" s="54"/>
      <c r="P554" s="54"/>
      <c r="Q554" s="54"/>
      <c r="R554" s="54"/>
      <c r="S554" s="54"/>
      <c r="T554" s="54"/>
      <c r="U554" s="54"/>
      <c r="V554" s="54"/>
      <c r="W554" s="54"/>
      <c r="X554" s="54"/>
      <c r="Y554" s="54"/>
      <c r="Z554" s="54"/>
      <c r="AA554" s="54"/>
      <c r="AB554" s="54"/>
      <c r="AC554" s="54"/>
      <c r="AD554" s="54"/>
      <c r="AE554" s="54"/>
      <c r="AF554" s="54"/>
      <c r="AG554" s="54"/>
      <c r="AH554" s="54"/>
      <c r="AI554" s="54"/>
      <c r="AJ554" s="54"/>
      <c r="AK554" s="54"/>
      <c r="AL554" s="54"/>
      <c r="AM554" s="54"/>
      <c r="AN554" s="54"/>
      <c r="AO554" s="54"/>
      <c r="AP554" s="54"/>
      <c r="AQ554" s="54"/>
      <c r="AR554" s="54"/>
      <c r="AS554" s="54"/>
      <c r="AT554" s="54"/>
      <c r="AU554" s="54"/>
      <c r="AV554" s="54"/>
      <c r="AW554" s="54"/>
      <c r="AX554" s="54"/>
      <c r="AY554" s="54"/>
      <c r="AZ554" s="54"/>
      <c r="BA554" s="54"/>
      <c r="BB554" s="54"/>
      <c r="BC554" s="54"/>
      <c r="BD554" s="54"/>
      <c r="BE554" s="54"/>
      <c r="BF554" s="54"/>
      <c r="BG554" s="54"/>
      <c r="BH554" s="54"/>
      <c r="BI554" s="54"/>
      <c r="BJ554" s="54"/>
      <c r="BK554" s="54"/>
      <c r="BL554" s="54"/>
      <c r="BM554" s="54"/>
      <c r="BN554" s="54"/>
      <c r="BO554" s="54"/>
      <c r="BP554" s="54"/>
      <c r="BQ554" s="54"/>
      <c r="BR554" s="54"/>
      <c r="BS554" s="54"/>
      <c r="BT554" s="54"/>
      <c r="BU554" s="54"/>
      <c r="BV554" s="54"/>
      <c r="BW554" s="54"/>
      <c r="BX554" s="54"/>
      <c r="BY554" s="54"/>
      <c r="BZ554" s="54"/>
      <c r="CA554" s="54"/>
      <c r="CB554" s="54"/>
      <c r="CC554" s="54"/>
      <c r="CD554" s="54"/>
      <c r="CE554" s="54"/>
      <c r="CF554" s="54"/>
      <c r="CG554" s="54"/>
      <c r="CH554" s="54"/>
      <c r="CI554" s="54"/>
      <c r="CJ554" s="54"/>
      <c r="CK554" s="54"/>
      <c r="CL554" s="54"/>
      <c r="CM554" s="54"/>
      <c r="CN554" s="54"/>
      <c r="CO554" s="54"/>
      <c r="CP554" s="54"/>
      <c r="CQ554" s="54"/>
      <c r="CR554" s="54"/>
      <c r="CS554" s="54"/>
      <c r="CT554" s="54"/>
      <c r="CU554" s="54"/>
      <c r="CV554" s="54"/>
      <c r="CW554" s="54"/>
      <c r="CX554" s="54"/>
      <c r="CY554" s="54"/>
      <c r="CZ554" s="54"/>
      <c r="DA554" s="54"/>
      <c r="DB554" s="54"/>
      <c r="DC554" s="54"/>
      <c r="DD554" s="54"/>
      <c r="DE554" s="54"/>
      <c r="DF554" s="54"/>
      <c r="DG554" s="54"/>
      <c r="DH554" s="54"/>
      <c r="DI554" s="54"/>
      <c r="DJ554" s="54"/>
      <c r="DK554" s="54"/>
      <c r="DL554" s="54"/>
      <c r="DM554" s="54"/>
      <c r="DN554" s="54"/>
      <c r="DO554" s="54"/>
      <c r="DP554" s="54"/>
      <c r="DQ554" s="54"/>
      <c r="DR554" s="54"/>
      <c r="DS554" s="54"/>
      <c r="DT554" s="54"/>
      <c r="DU554" s="54"/>
      <c r="DV554" s="54"/>
      <c r="DW554" s="54"/>
      <c r="DX554" s="54"/>
      <c r="DY554" s="54"/>
      <c r="DZ554" s="54"/>
      <c r="EA554" s="54"/>
      <c r="EB554" s="54"/>
      <c r="EC554" s="54"/>
      <c r="ED554" s="54"/>
      <c r="EE554" s="54"/>
      <c r="EF554" s="54"/>
      <c r="EG554" s="54"/>
      <c r="EH554" s="54"/>
      <c r="EI554" s="54"/>
      <c r="EJ554" s="54"/>
      <c r="EK554" s="54"/>
      <c r="EL554" s="54"/>
      <c r="EM554" s="54"/>
      <c r="EN554" s="54"/>
      <c r="EO554" s="54"/>
      <c r="EP554" s="54"/>
      <c r="EQ554" s="54"/>
      <c r="ER554" s="54"/>
      <c r="ES554" s="54"/>
      <c r="ET554" s="54"/>
      <c r="EU554" s="54"/>
      <c r="EV554" s="54"/>
      <c r="EW554" s="54"/>
      <c r="EX554" s="54"/>
      <c r="EY554" s="54"/>
      <c r="EZ554" s="54"/>
      <c r="FA554" s="54"/>
      <c r="FB554" s="54"/>
      <c r="FC554" s="54"/>
      <c r="FD554" s="54"/>
      <c r="FE554" s="54"/>
      <c r="FF554" s="54"/>
      <c r="FG554" s="54"/>
      <c r="FH554" s="54"/>
      <c r="FI554" s="54"/>
      <c r="FJ554" s="54"/>
      <c r="FK554" s="54"/>
      <c r="FL554" s="54"/>
      <c r="FM554" s="54"/>
      <c r="FN554" s="54"/>
      <c r="FO554" s="54"/>
      <c r="FP554" s="54"/>
      <c r="FQ554" s="54"/>
      <c r="FR554" s="54"/>
      <c r="FS554" s="54"/>
      <c r="FT554" s="54"/>
      <c r="FU554" s="54"/>
      <c r="FV554" s="54"/>
      <c r="FW554" s="54"/>
      <c r="FX554" s="54"/>
      <c r="FY554" s="54"/>
      <c r="FZ554" s="54"/>
      <c r="GA554" s="54"/>
      <c r="GB554" s="54"/>
      <c r="GC554" s="54"/>
      <c r="GD554" s="54"/>
      <c r="GE554" s="54"/>
      <c r="GF554" s="54"/>
      <c r="GG554" s="54"/>
      <c r="GH554" s="54"/>
      <c r="GI554" s="54"/>
      <c r="GJ554" s="54"/>
      <c r="GK554" s="54"/>
      <c r="GL554" s="54"/>
      <c r="GM554" s="54"/>
      <c r="GN554" s="54"/>
    </row>
    <row r="555" spans="1:196">
      <c r="A555" s="209"/>
      <c r="B555" s="209"/>
      <c r="C555" s="209"/>
      <c r="D555" s="209"/>
      <c r="E555" s="209"/>
      <c r="F555" s="209"/>
      <c r="G555" s="209"/>
      <c r="H555" s="61"/>
      <c r="I555" s="69"/>
      <c r="J555" s="69"/>
      <c r="K555" s="214"/>
      <c r="L555" s="214"/>
      <c r="M555" s="214"/>
      <c r="N555" s="54"/>
      <c r="O555" s="54"/>
      <c r="P555" s="54"/>
      <c r="Q555" s="54"/>
      <c r="R555" s="54"/>
      <c r="S555" s="54"/>
      <c r="T555" s="54"/>
      <c r="U555" s="54"/>
      <c r="V555" s="54"/>
      <c r="W555" s="54"/>
      <c r="X555" s="54"/>
      <c r="Y555" s="54"/>
      <c r="Z555" s="54"/>
      <c r="AA555" s="54"/>
      <c r="AB555" s="54"/>
      <c r="AC555" s="54"/>
      <c r="AD555" s="54"/>
      <c r="AE555" s="54"/>
      <c r="AF555" s="54"/>
      <c r="AG555" s="54"/>
      <c r="AH555" s="54"/>
      <c r="AI555" s="54"/>
      <c r="AJ555" s="54"/>
      <c r="AK555" s="54"/>
      <c r="AL555" s="54"/>
      <c r="AM555" s="54"/>
      <c r="AN555" s="54"/>
      <c r="AO555" s="54"/>
      <c r="AP555" s="54"/>
      <c r="AQ555" s="54"/>
      <c r="AR555" s="54"/>
      <c r="AS555" s="54"/>
      <c r="AT555" s="54"/>
      <c r="AU555" s="54"/>
      <c r="AV555" s="54"/>
      <c r="AW555" s="54"/>
      <c r="AX555" s="54"/>
      <c r="AY555" s="54"/>
      <c r="AZ555" s="54"/>
      <c r="BA555" s="54"/>
      <c r="BB555" s="54"/>
      <c r="BC555" s="54"/>
      <c r="BD555" s="54"/>
      <c r="BE555" s="54"/>
      <c r="BF555" s="54"/>
      <c r="BG555" s="54"/>
      <c r="BH555" s="54"/>
      <c r="BI555" s="54"/>
      <c r="BJ555" s="54"/>
      <c r="BK555" s="54"/>
      <c r="BL555" s="54"/>
      <c r="BM555" s="54"/>
      <c r="BN555" s="54"/>
      <c r="BO555" s="54"/>
      <c r="BP555" s="54"/>
      <c r="BQ555" s="54"/>
      <c r="BR555" s="54"/>
      <c r="BS555" s="54"/>
      <c r="BT555" s="54"/>
      <c r="BU555" s="54"/>
      <c r="BV555" s="54"/>
      <c r="BW555" s="54"/>
      <c r="BX555" s="54"/>
      <c r="BY555" s="54"/>
      <c r="BZ555" s="54"/>
      <c r="CA555" s="54"/>
      <c r="CB555" s="54"/>
      <c r="CC555" s="54"/>
      <c r="CD555" s="54"/>
      <c r="CE555" s="54"/>
      <c r="CF555" s="54"/>
      <c r="CG555" s="54"/>
      <c r="CH555" s="54"/>
      <c r="CI555" s="54"/>
      <c r="CJ555" s="54"/>
      <c r="CK555" s="54"/>
      <c r="CL555" s="54"/>
      <c r="CM555" s="54"/>
      <c r="CN555" s="54"/>
      <c r="CO555" s="54"/>
      <c r="CP555" s="54"/>
      <c r="CQ555" s="54"/>
      <c r="CR555" s="54"/>
      <c r="CS555" s="54"/>
      <c r="CT555" s="54"/>
      <c r="CU555" s="54"/>
      <c r="CV555" s="54"/>
      <c r="CW555" s="54"/>
      <c r="CX555" s="54"/>
      <c r="CY555" s="54"/>
      <c r="CZ555" s="54"/>
      <c r="DA555" s="54"/>
      <c r="DB555" s="54"/>
      <c r="DC555" s="54"/>
      <c r="DD555" s="54"/>
      <c r="DE555" s="54"/>
      <c r="DF555" s="54"/>
      <c r="DG555" s="54"/>
      <c r="DH555" s="54"/>
      <c r="DI555" s="54"/>
      <c r="DJ555" s="54"/>
      <c r="DK555" s="54"/>
      <c r="DL555" s="54"/>
      <c r="DM555" s="54"/>
      <c r="DN555" s="54"/>
      <c r="DO555" s="54"/>
      <c r="DP555" s="54"/>
      <c r="DQ555" s="54"/>
      <c r="DR555" s="54"/>
      <c r="DS555" s="54"/>
      <c r="DT555" s="54"/>
      <c r="DU555" s="54"/>
      <c r="DV555" s="54"/>
      <c r="DW555" s="54"/>
      <c r="DX555" s="54"/>
      <c r="DY555" s="54"/>
      <c r="DZ555" s="54"/>
      <c r="EA555" s="54"/>
      <c r="EB555" s="54"/>
      <c r="EC555" s="54"/>
      <c r="ED555" s="54"/>
      <c r="EE555" s="54"/>
      <c r="EF555" s="54"/>
      <c r="EG555" s="54"/>
      <c r="EH555" s="54"/>
      <c r="EI555" s="54"/>
      <c r="EJ555" s="54"/>
      <c r="EK555" s="54"/>
      <c r="EL555" s="54"/>
      <c r="EM555" s="54"/>
      <c r="EN555" s="54"/>
      <c r="EO555" s="54"/>
      <c r="EP555" s="54"/>
      <c r="EQ555" s="54"/>
      <c r="ER555" s="54"/>
      <c r="ES555" s="54"/>
      <c r="ET555" s="54"/>
      <c r="EU555" s="54"/>
      <c r="EV555" s="54"/>
      <c r="EW555" s="54"/>
      <c r="EX555" s="54"/>
      <c r="EY555" s="54"/>
      <c r="EZ555" s="54"/>
      <c r="FA555" s="54"/>
      <c r="FB555" s="54"/>
      <c r="FC555" s="54"/>
      <c r="FD555" s="54"/>
      <c r="FE555" s="54"/>
      <c r="FF555" s="54"/>
      <c r="FG555" s="54"/>
      <c r="FH555" s="54"/>
      <c r="FI555" s="54"/>
      <c r="FJ555" s="54"/>
      <c r="FK555" s="54"/>
      <c r="FL555" s="54"/>
      <c r="FM555" s="54"/>
      <c r="FN555" s="54"/>
      <c r="FO555" s="54"/>
      <c r="FP555" s="54"/>
      <c r="FQ555" s="54"/>
      <c r="FR555" s="54"/>
      <c r="FS555" s="54"/>
      <c r="FT555" s="54"/>
      <c r="FU555" s="54"/>
      <c r="FV555" s="54"/>
      <c r="FW555" s="54"/>
      <c r="FX555" s="54"/>
      <c r="FY555" s="54"/>
      <c r="FZ555" s="54"/>
      <c r="GA555" s="54"/>
      <c r="GB555" s="54"/>
      <c r="GC555" s="54"/>
      <c r="GD555" s="54"/>
      <c r="GE555" s="54"/>
      <c r="GF555" s="54"/>
      <c r="GG555" s="54"/>
      <c r="GH555" s="54"/>
      <c r="GI555" s="54"/>
      <c r="GJ555" s="54"/>
      <c r="GK555" s="54"/>
      <c r="GL555" s="54"/>
      <c r="GM555" s="54"/>
      <c r="GN555" s="54"/>
    </row>
    <row r="556" spans="1:196">
      <c r="A556" s="209"/>
      <c r="B556" s="209"/>
      <c r="C556" s="209"/>
      <c r="D556" s="209"/>
      <c r="E556" s="209"/>
      <c r="F556" s="209"/>
      <c r="G556" s="209"/>
      <c r="H556" s="61"/>
      <c r="I556" s="69"/>
      <c r="J556" s="69"/>
      <c r="K556" s="214"/>
      <c r="L556" s="214"/>
      <c r="M556" s="214"/>
      <c r="N556" s="54"/>
      <c r="O556" s="54"/>
      <c r="P556" s="54"/>
      <c r="Q556" s="54"/>
      <c r="R556" s="54"/>
      <c r="S556" s="54"/>
      <c r="T556" s="54"/>
      <c r="U556" s="54"/>
      <c r="V556" s="54"/>
      <c r="W556" s="54"/>
      <c r="X556" s="54"/>
      <c r="Y556" s="54"/>
      <c r="Z556" s="54"/>
      <c r="AA556" s="54"/>
      <c r="AB556" s="54"/>
      <c r="AC556" s="54"/>
      <c r="AD556" s="54"/>
      <c r="AE556" s="54"/>
      <c r="AF556" s="54"/>
      <c r="AG556" s="54"/>
      <c r="AH556" s="54"/>
      <c r="AI556" s="54"/>
      <c r="AJ556" s="54"/>
      <c r="AK556" s="54"/>
      <c r="AL556" s="54"/>
      <c r="AM556" s="54"/>
      <c r="AN556" s="54"/>
      <c r="AO556" s="54"/>
      <c r="AP556" s="54"/>
      <c r="AQ556" s="54"/>
      <c r="AR556" s="54"/>
      <c r="AS556" s="54"/>
      <c r="AT556" s="54"/>
      <c r="AU556" s="54"/>
      <c r="AV556" s="54"/>
      <c r="AW556" s="54"/>
      <c r="AX556" s="54"/>
      <c r="AY556" s="54"/>
      <c r="AZ556" s="54"/>
      <c r="BA556" s="54"/>
      <c r="BB556" s="54"/>
      <c r="BC556" s="54"/>
      <c r="BD556" s="54"/>
      <c r="BE556" s="54"/>
      <c r="BF556" s="54"/>
      <c r="BG556" s="54"/>
      <c r="BH556" s="54"/>
      <c r="BI556" s="54"/>
      <c r="BJ556" s="54"/>
      <c r="BK556" s="54"/>
      <c r="BL556" s="54"/>
      <c r="BM556" s="54"/>
      <c r="BN556" s="54"/>
      <c r="BO556" s="54"/>
      <c r="BP556" s="54"/>
      <c r="BQ556" s="54"/>
      <c r="BR556" s="54"/>
      <c r="BS556" s="54"/>
      <c r="BT556" s="54"/>
      <c r="BU556" s="54"/>
      <c r="BV556" s="54"/>
      <c r="BW556" s="54"/>
      <c r="BX556" s="54"/>
      <c r="BY556" s="54"/>
      <c r="BZ556" s="54"/>
      <c r="CA556" s="54"/>
      <c r="CB556" s="54"/>
      <c r="CC556" s="54"/>
      <c r="CD556" s="54"/>
      <c r="CE556" s="54"/>
      <c r="CF556" s="54"/>
      <c r="CG556" s="54"/>
      <c r="CH556" s="54"/>
      <c r="CI556" s="54"/>
      <c r="CJ556" s="54"/>
      <c r="CK556" s="54"/>
      <c r="CL556" s="54"/>
      <c r="CM556" s="54"/>
      <c r="CN556" s="54"/>
      <c r="CO556" s="54"/>
      <c r="CP556" s="54"/>
      <c r="CQ556" s="54"/>
      <c r="CR556" s="54"/>
      <c r="CS556" s="54"/>
      <c r="CT556" s="54"/>
      <c r="CU556" s="54"/>
      <c r="CV556" s="54"/>
      <c r="CW556" s="54"/>
      <c r="CX556" s="54"/>
      <c r="CY556" s="54"/>
      <c r="CZ556" s="54"/>
      <c r="DA556" s="54"/>
      <c r="DB556" s="54"/>
      <c r="DC556" s="54"/>
      <c r="DD556" s="54"/>
      <c r="DE556" s="54"/>
      <c r="DF556" s="54"/>
      <c r="DG556" s="54"/>
      <c r="DH556" s="54"/>
      <c r="DI556" s="54"/>
      <c r="DJ556" s="54"/>
      <c r="DK556" s="54"/>
      <c r="DL556" s="54"/>
      <c r="DM556" s="54"/>
      <c r="DN556" s="54"/>
      <c r="DO556" s="54"/>
      <c r="DP556" s="54"/>
      <c r="DQ556" s="54"/>
      <c r="DR556" s="54"/>
      <c r="DS556" s="54"/>
      <c r="DT556" s="54"/>
      <c r="DU556" s="54"/>
      <c r="DV556" s="54"/>
      <c r="DW556" s="54"/>
      <c r="DX556" s="54"/>
      <c r="DY556" s="54"/>
      <c r="DZ556" s="54"/>
      <c r="EA556" s="54"/>
      <c r="EB556" s="54"/>
      <c r="EC556" s="54"/>
      <c r="ED556" s="54"/>
      <c r="EE556" s="54"/>
      <c r="EF556" s="54"/>
      <c r="EG556" s="54"/>
      <c r="EH556" s="54"/>
      <c r="EI556" s="54"/>
      <c r="EJ556" s="54"/>
      <c r="EK556" s="54"/>
      <c r="EL556" s="54"/>
      <c r="EM556" s="54"/>
      <c r="EN556" s="54"/>
      <c r="EO556" s="54"/>
      <c r="EP556" s="54"/>
      <c r="EQ556" s="54"/>
      <c r="ER556" s="54"/>
      <c r="ES556" s="54"/>
      <c r="ET556" s="54"/>
      <c r="EU556" s="54"/>
      <c r="EV556" s="54"/>
      <c r="EW556" s="54"/>
      <c r="EX556" s="54"/>
      <c r="EY556" s="54"/>
      <c r="EZ556" s="54"/>
      <c r="FA556" s="54"/>
      <c r="FB556" s="54"/>
      <c r="FC556" s="54"/>
      <c r="FD556" s="54"/>
      <c r="FE556" s="54"/>
      <c r="FF556" s="54"/>
      <c r="FG556" s="54"/>
      <c r="FH556" s="54"/>
      <c r="FI556" s="54"/>
      <c r="FJ556" s="54"/>
      <c r="FK556" s="54"/>
      <c r="FL556" s="54"/>
      <c r="FM556" s="54"/>
      <c r="FN556" s="54"/>
      <c r="FO556" s="54"/>
      <c r="FP556" s="54"/>
      <c r="FQ556" s="54"/>
      <c r="FR556" s="54"/>
      <c r="FS556" s="54"/>
      <c r="FT556" s="54"/>
      <c r="FU556" s="54"/>
      <c r="FV556" s="54"/>
      <c r="FW556" s="54"/>
      <c r="FX556" s="54"/>
      <c r="FY556" s="54"/>
      <c r="FZ556" s="54"/>
      <c r="GA556" s="54"/>
      <c r="GB556" s="54"/>
      <c r="GC556" s="54"/>
      <c r="GD556" s="54"/>
      <c r="GE556" s="54"/>
      <c r="GF556" s="54"/>
      <c r="GG556" s="54"/>
      <c r="GH556" s="54"/>
      <c r="GI556" s="54"/>
      <c r="GJ556" s="54"/>
      <c r="GK556" s="54"/>
      <c r="GL556" s="54"/>
      <c r="GM556" s="54"/>
      <c r="GN556" s="54"/>
    </row>
    <row r="557" spans="1:196">
      <c r="A557" s="209"/>
      <c r="B557" s="209"/>
      <c r="C557" s="209"/>
      <c r="D557" s="209"/>
      <c r="E557" s="209"/>
      <c r="F557" s="209"/>
      <c r="G557" s="209"/>
      <c r="H557" s="61"/>
      <c r="I557" s="69"/>
      <c r="J557" s="69"/>
      <c r="K557" s="214"/>
      <c r="L557" s="214"/>
      <c r="M557" s="214"/>
      <c r="N557" s="54"/>
      <c r="O557" s="54"/>
      <c r="P557" s="54"/>
      <c r="Q557" s="54"/>
      <c r="R557" s="54"/>
      <c r="S557" s="54"/>
      <c r="T557" s="54"/>
      <c r="U557" s="54"/>
      <c r="V557" s="54"/>
      <c r="W557" s="54"/>
      <c r="X557" s="54"/>
      <c r="Y557" s="54"/>
      <c r="Z557" s="54"/>
      <c r="AA557" s="54"/>
      <c r="AB557" s="54"/>
      <c r="AC557" s="54"/>
      <c r="AD557" s="54"/>
      <c r="AE557" s="54"/>
      <c r="AF557" s="54"/>
      <c r="AG557" s="54"/>
      <c r="AH557" s="54"/>
      <c r="AI557" s="54"/>
      <c r="AJ557" s="54"/>
      <c r="AK557" s="54"/>
      <c r="AL557" s="54"/>
      <c r="AM557" s="54"/>
      <c r="AN557" s="54"/>
      <c r="AO557" s="54"/>
      <c r="AP557" s="54"/>
      <c r="AQ557" s="54"/>
      <c r="AR557" s="54"/>
      <c r="AS557" s="54"/>
      <c r="AT557" s="54"/>
      <c r="AU557" s="54"/>
      <c r="AV557" s="54"/>
      <c r="AW557" s="54"/>
      <c r="AX557" s="54"/>
      <c r="AY557" s="54"/>
      <c r="AZ557" s="54"/>
      <c r="BA557" s="54"/>
      <c r="BB557" s="54"/>
      <c r="BC557" s="54"/>
      <c r="BD557" s="54"/>
      <c r="BE557" s="54"/>
      <c r="BF557" s="54"/>
      <c r="BG557" s="54"/>
      <c r="BH557" s="54"/>
      <c r="BI557" s="54"/>
      <c r="BJ557" s="54"/>
      <c r="BK557" s="54"/>
      <c r="BL557" s="54"/>
      <c r="BM557" s="54"/>
      <c r="BN557" s="54"/>
      <c r="BO557" s="54"/>
      <c r="BP557" s="54"/>
      <c r="BQ557" s="54"/>
      <c r="BR557" s="54"/>
      <c r="BS557" s="54"/>
      <c r="BT557" s="54"/>
      <c r="BU557" s="54"/>
      <c r="BV557" s="54"/>
      <c r="BW557" s="54"/>
      <c r="BX557" s="54"/>
      <c r="BY557" s="54"/>
      <c r="BZ557" s="54"/>
      <c r="CA557" s="54"/>
      <c r="CB557" s="54"/>
      <c r="CC557" s="54"/>
      <c r="CD557" s="54"/>
      <c r="CE557" s="54"/>
      <c r="CF557" s="54"/>
      <c r="CG557" s="54"/>
      <c r="CH557" s="54"/>
      <c r="CI557" s="54"/>
      <c r="CJ557" s="54"/>
      <c r="CK557" s="54"/>
      <c r="CL557" s="54"/>
      <c r="CM557" s="54"/>
      <c r="CN557" s="54"/>
      <c r="CO557" s="54"/>
      <c r="CP557" s="54"/>
      <c r="CQ557" s="54"/>
      <c r="CR557" s="54"/>
      <c r="CS557" s="54"/>
      <c r="CT557" s="54"/>
      <c r="CU557" s="54"/>
      <c r="CV557" s="54"/>
      <c r="CW557" s="54"/>
      <c r="CX557" s="54"/>
      <c r="CY557" s="54"/>
      <c r="CZ557" s="54"/>
      <c r="DA557" s="54"/>
      <c r="DB557" s="54"/>
      <c r="DC557" s="54"/>
      <c r="DD557" s="54"/>
      <c r="DE557" s="54"/>
      <c r="DF557" s="54"/>
      <c r="DG557" s="54"/>
      <c r="DH557" s="54"/>
      <c r="DI557" s="54"/>
      <c r="DJ557" s="54"/>
      <c r="DK557" s="54"/>
      <c r="DL557" s="54"/>
      <c r="DM557" s="54"/>
      <c r="DN557" s="54"/>
      <c r="DO557" s="54"/>
      <c r="DP557" s="54"/>
      <c r="DQ557" s="54"/>
      <c r="DR557" s="54"/>
      <c r="DS557" s="54"/>
      <c r="DT557" s="54"/>
      <c r="DU557" s="54"/>
      <c r="DV557" s="54"/>
      <c r="DW557" s="54"/>
      <c r="DX557" s="54"/>
      <c r="DY557" s="54"/>
      <c r="DZ557" s="54"/>
      <c r="EA557" s="54"/>
      <c r="EB557" s="54"/>
      <c r="EC557" s="54"/>
      <c r="ED557" s="54"/>
      <c r="EE557" s="54"/>
      <c r="EF557" s="54"/>
      <c r="EG557" s="54"/>
      <c r="EH557" s="54"/>
      <c r="EI557" s="54"/>
      <c r="EJ557" s="54"/>
      <c r="EK557" s="54"/>
      <c r="EL557" s="54"/>
      <c r="EM557" s="54"/>
      <c r="EN557" s="54"/>
      <c r="EO557" s="54"/>
      <c r="EP557" s="54"/>
      <c r="EQ557" s="54"/>
      <c r="ER557" s="54"/>
      <c r="ES557" s="54"/>
      <c r="ET557" s="54"/>
      <c r="EU557" s="54"/>
      <c r="EV557" s="54"/>
      <c r="EW557" s="54"/>
      <c r="EX557" s="54"/>
      <c r="EY557" s="54"/>
      <c r="EZ557" s="54"/>
      <c r="FA557" s="54"/>
      <c r="FB557" s="54"/>
      <c r="FC557" s="54"/>
      <c r="FD557" s="54"/>
      <c r="FE557" s="54"/>
      <c r="FF557" s="54"/>
      <c r="FG557" s="54"/>
      <c r="FH557" s="54"/>
      <c r="FI557" s="54"/>
      <c r="FJ557" s="54"/>
      <c r="FK557" s="54"/>
      <c r="FL557" s="54"/>
      <c r="FM557" s="54"/>
      <c r="FN557" s="54"/>
      <c r="FO557" s="54"/>
      <c r="FP557" s="54"/>
      <c r="FQ557" s="54"/>
      <c r="FR557" s="54"/>
      <c r="FS557" s="54"/>
      <c r="FT557" s="54"/>
      <c r="FU557" s="54"/>
      <c r="FV557" s="54"/>
      <c r="FW557" s="54"/>
      <c r="FX557" s="54"/>
      <c r="FY557" s="54"/>
      <c r="FZ557" s="54"/>
      <c r="GA557" s="54"/>
      <c r="GB557" s="54"/>
      <c r="GC557" s="54"/>
      <c r="GD557" s="54"/>
      <c r="GE557" s="54"/>
      <c r="GF557" s="54"/>
      <c r="GG557" s="54"/>
      <c r="GH557" s="54"/>
      <c r="GI557" s="54"/>
      <c r="GJ557" s="54"/>
      <c r="GK557" s="54"/>
      <c r="GL557" s="54"/>
      <c r="GM557" s="54"/>
      <c r="GN557" s="54"/>
    </row>
    <row r="558" spans="1:196">
      <c r="A558" s="209"/>
      <c r="B558" s="209"/>
      <c r="C558" s="209"/>
      <c r="D558" s="209"/>
      <c r="E558" s="209"/>
      <c r="F558" s="209"/>
      <c r="G558" s="209"/>
      <c r="H558" s="61"/>
      <c r="I558" s="69"/>
      <c r="J558" s="69"/>
      <c r="K558" s="214"/>
      <c r="L558" s="214"/>
      <c r="M558" s="214"/>
      <c r="N558" s="54"/>
      <c r="O558" s="54"/>
      <c r="P558" s="54"/>
      <c r="Q558" s="54"/>
      <c r="R558" s="54"/>
      <c r="S558" s="54"/>
      <c r="T558" s="54"/>
      <c r="U558" s="54"/>
      <c r="V558" s="54"/>
      <c r="W558" s="54"/>
      <c r="X558" s="54"/>
      <c r="Y558" s="54"/>
      <c r="Z558" s="54"/>
      <c r="AA558" s="54"/>
      <c r="AB558" s="54"/>
      <c r="AC558" s="54"/>
      <c r="AD558" s="54"/>
      <c r="AE558" s="54"/>
      <c r="AF558" s="54"/>
      <c r="AG558" s="54"/>
      <c r="AH558" s="54"/>
      <c r="AI558" s="54"/>
      <c r="AJ558" s="54"/>
      <c r="AK558" s="54"/>
      <c r="AL558" s="54"/>
      <c r="AM558" s="54"/>
      <c r="AN558" s="54"/>
      <c r="AO558" s="54"/>
      <c r="AP558" s="54"/>
      <c r="AQ558" s="54"/>
      <c r="AR558" s="54"/>
      <c r="AS558" s="54"/>
      <c r="AT558" s="54"/>
      <c r="AU558" s="54"/>
      <c r="AV558" s="54"/>
      <c r="AW558" s="54"/>
      <c r="AX558" s="54"/>
      <c r="AY558" s="54"/>
      <c r="AZ558" s="54"/>
      <c r="BA558" s="54"/>
      <c r="BB558" s="54"/>
      <c r="BC558" s="54"/>
      <c r="BD558" s="54"/>
      <c r="BE558" s="54"/>
      <c r="BF558" s="54"/>
      <c r="BG558" s="54"/>
      <c r="BH558" s="54"/>
      <c r="BI558" s="54"/>
      <c r="BJ558" s="54"/>
      <c r="BK558" s="54"/>
      <c r="BL558" s="54"/>
      <c r="BM558" s="54"/>
      <c r="BN558" s="54"/>
      <c r="BO558" s="54"/>
      <c r="BP558" s="54"/>
      <c r="BQ558" s="54"/>
      <c r="BR558" s="54"/>
      <c r="BS558" s="54"/>
      <c r="BT558" s="54"/>
      <c r="BU558" s="54"/>
      <c r="BV558" s="54"/>
      <c r="BW558" s="54"/>
      <c r="BX558" s="54"/>
      <c r="BY558" s="54"/>
      <c r="BZ558" s="54"/>
      <c r="CA558" s="54"/>
      <c r="CB558" s="54"/>
      <c r="CC558" s="54"/>
      <c r="CD558" s="54"/>
      <c r="CE558" s="54"/>
      <c r="CF558" s="54"/>
      <c r="CG558" s="54"/>
      <c r="CH558" s="54"/>
      <c r="CI558" s="54"/>
      <c r="CJ558" s="54"/>
      <c r="CK558" s="54"/>
      <c r="CL558" s="54"/>
      <c r="CM558" s="54"/>
      <c r="CN558" s="54"/>
      <c r="CO558" s="54"/>
      <c r="CP558" s="54"/>
      <c r="CQ558" s="54"/>
      <c r="CR558" s="54"/>
      <c r="CS558" s="54"/>
      <c r="CT558" s="54"/>
      <c r="CU558" s="54"/>
      <c r="CV558" s="54"/>
      <c r="CW558" s="54"/>
      <c r="CX558" s="54"/>
      <c r="CY558" s="54"/>
      <c r="CZ558" s="54"/>
      <c r="DA558" s="54"/>
      <c r="DB558" s="54"/>
      <c r="DC558" s="54"/>
      <c r="DD558" s="54"/>
      <c r="DE558" s="54"/>
      <c r="DF558" s="54"/>
      <c r="DG558" s="54"/>
      <c r="DH558" s="54"/>
      <c r="DI558" s="54"/>
      <c r="DJ558" s="54"/>
      <c r="DK558" s="54"/>
      <c r="DL558" s="54"/>
      <c r="DM558" s="54"/>
      <c r="DN558" s="54"/>
      <c r="DO558" s="54"/>
      <c r="DP558" s="54"/>
      <c r="DQ558" s="54"/>
      <c r="DR558" s="54"/>
      <c r="DS558" s="54"/>
      <c r="DT558" s="54"/>
      <c r="DU558" s="54"/>
      <c r="DV558" s="54"/>
      <c r="DW558" s="54"/>
      <c r="DX558" s="54"/>
      <c r="DY558" s="54"/>
      <c r="DZ558" s="54"/>
      <c r="EA558" s="54"/>
      <c r="EB558" s="54"/>
      <c r="EC558" s="54"/>
      <c r="ED558" s="54"/>
      <c r="EE558" s="54"/>
      <c r="EF558" s="54"/>
      <c r="EG558" s="54"/>
      <c r="EH558" s="54"/>
      <c r="EI558" s="54"/>
      <c r="EJ558" s="54"/>
      <c r="EK558" s="54"/>
      <c r="EL558" s="54"/>
      <c r="EM558" s="54"/>
      <c r="EN558" s="54"/>
      <c r="EO558" s="54"/>
      <c r="EP558" s="54"/>
      <c r="EQ558" s="54"/>
      <c r="ER558" s="54"/>
      <c r="ES558" s="54"/>
      <c r="ET558" s="54"/>
      <c r="EU558" s="54"/>
      <c r="EV558" s="54"/>
      <c r="EW558" s="54"/>
      <c r="EX558" s="54"/>
      <c r="EY558" s="54"/>
      <c r="EZ558" s="54"/>
      <c r="FA558" s="54"/>
      <c r="FB558" s="54"/>
      <c r="FC558" s="54"/>
      <c r="FD558" s="54"/>
      <c r="FE558" s="54"/>
      <c r="FF558" s="54"/>
      <c r="FG558" s="54"/>
      <c r="FH558" s="54"/>
      <c r="FI558" s="54"/>
      <c r="FJ558" s="54"/>
      <c r="FK558" s="54"/>
      <c r="FL558" s="54"/>
      <c r="FM558" s="54"/>
      <c r="FN558" s="54"/>
      <c r="FO558" s="54"/>
      <c r="FP558" s="54"/>
      <c r="FQ558" s="54"/>
      <c r="FR558" s="54"/>
      <c r="FS558" s="54"/>
      <c r="FT558" s="54"/>
      <c r="FU558" s="54"/>
      <c r="FV558" s="54"/>
      <c r="FW558" s="54"/>
      <c r="FX558" s="54"/>
      <c r="FY558" s="54"/>
      <c r="FZ558" s="54"/>
      <c r="GA558" s="54"/>
      <c r="GB558" s="54"/>
      <c r="GC558" s="54"/>
      <c r="GD558" s="54"/>
      <c r="GE558" s="54"/>
      <c r="GF558" s="54"/>
      <c r="GG558" s="54"/>
      <c r="GH558" s="54"/>
      <c r="GI558" s="54"/>
      <c r="GJ558" s="54"/>
      <c r="GK558" s="54"/>
      <c r="GL558" s="54"/>
      <c r="GM558" s="54"/>
      <c r="GN558" s="54"/>
    </row>
    <row r="559" spans="1:196">
      <c r="A559" s="209"/>
      <c r="B559" s="209"/>
      <c r="C559" s="209"/>
      <c r="D559" s="209"/>
      <c r="E559" s="209"/>
      <c r="F559" s="209"/>
      <c r="G559" s="209"/>
      <c r="H559" s="61"/>
      <c r="I559" s="69"/>
      <c r="J559" s="69"/>
      <c r="K559" s="214"/>
      <c r="L559" s="214"/>
      <c r="M559" s="214"/>
      <c r="N559" s="54"/>
      <c r="O559" s="54"/>
      <c r="P559" s="54"/>
      <c r="Q559" s="54"/>
      <c r="R559" s="54"/>
      <c r="S559" s="54"/>
      <c r="T559" s="54"/>
      <c r="U559" s="54"/>
      <c r="V559" s="54"/>
      <c r="W559" s="54"/>
      <c r="X559" s="54"/>
      <c r="Y559" s="54"/>
      <c r="Z559" s="54"/>
      <c r="AA559" s="54"/>
      <c r="AB559" s="54"/>
      <c r="AC559" s="54"/>
      <c r="AD559" s="54"/>
      <c r="AE559" s="54"/>
      <c r="AF559" s="54"/>
      <c r="AG559" s="54"/>
      <c r="AH559" s="54"/>
      <c r="AI559" s="54"/>
      <c r="AJ559" s="54"/>
      <c r="AK559" s="54"/>
      <c r="AL559" s="54"/>
      <c r="AM559" s="54"/>
      <c r="AN559" s="54"/>
      <c r="AO559" s="54"/>
      <c r="AP559" s="54"/>
      <c r="AQ559" s="54"/>
      <c r="AR559" s="54"/>
      <c r="AS559" s="54"/>
      <c r="AT559" s="54"/>
      <c r="AU559" s="54"/>
      <c r="AV559" s="54"/>
      <c r="AW559" s="54"/>
      <c r="AX559" s="54"/>
      <c r="AY559" s="54"/>
      <c r="AZ559" s="54"/>
      <c r="BA559" s="54"/>
      <c r="BB559" s="54"/>
      <c r="BC559" s="54"/>
      <c r="BD559" s="54"/>
      <c r="BE559" s="54"/>
      <c r="BF559" s="54"/>
      <c r="BG559" s="54"/>
      <c r="BH559" s="54"/>
      <c r="BI559" s="54"/>
      <c r="BJ559" s="54"/>
      <c r="BK559" s="54"/>
      <c r="BL559" s="54"/>
      <c r="BM559" s="54"/>
      <c r="BN559" s="54"/>
      <c r="BO559" s="54"/>
      <c r="BP559" s="54"/>
      <c r="BQ559" s="54"/>
      <c r="BR559" s="54"/>
      <c r="BS559" s="54"/>
      <c r="BT559" s="54"/>
      <c r="BU559" s="54"/>
      <c r="BV559" s="54"/>
      <c r="BW559" s="54"/>
      <c r="BX559" s="54"/>
      <c r="BY559" s="54"/>
      <c r="BZ559" s="54"/>
      <c r="CA559" s="54"/>
      <c r="CB559" s="54"/>
      <c r="CC559" s="54"/>
      <c r="CD559" s="54"/>
      <c r="CE559" s="54"/>
      <c r="CF559" s="54"/>
      <c r="CG559" s="54"/>
      <c r="CH559" s="54"/>
      <c r="CI559" s="54"/>
      <c r="CJ559" s="54"/>
      <c r="CK559" s="54"/>
      <c r="CL559" s="54"/>
      <c r="CM559" s="54"/>
      <c r="CN559" s="54"/>
      <c r="CO559" s="54"/>
      <c r="CP559" s="54"/>
      <c r="CQ559" s="54"/>
      <c r="CR559" s="54"/>
      <c r="CS559" s="54"/>
      <c r="CT559" s="54"/>
      <c r="CU559" s="54"/>
      <c r="CV559" s="54"/>
      <c r="CW559" s="54"/>
      <c r="CX559" s="54"/>
      <c r="CY559" s="54"/>
      <c r="CZ559" s="54"/>
      <c r="DA559" s="54"/>
      <c r="DB559" s="54"/>
      <c r="DC559" s="54"/>
      <c r="DD559" s="54"/>
      <c r="DE559" s="54"/>
      <c r="DF559" s="54"/>
      <c r="DG559" s="54"/>
      <c r="DH559" s="54"/>
      <c r="DI559" s="54"/>
      <c r="DJ559" s="54"/>
      <c r="DK559" s="54"/>
      <c r="DL559" s="54"/>
      <c r="DM559" s="54"/>
      <c r="DN559" s="54"/>
      <c r="DO559" s="54"/>
      <c r="DP559" s="54"/>
      <c r="DQ559" s="54"/>
      <c r="DR559" s="54"/>
      <c r="DS559" s="54"/>
      <c r="DT559" s="54"/>
      <c r="DU559" s="54"/>
      <c r="DV559" s="54"/>
      <c r="DW559" s="54"/>
      <c r="DX559" s="54"/>
      <c r="DY559" s="54"/>
      <c r="DZ559" s="54"/>
      <c r="EA559" s="54"/>
      <c r="EB559" s="54"/>
      <c r="EC559" s="54"/>
      <c r="ED559" s="54"/>
      <c r="EE559" s="54"/>
      <c r="EF559" s="54"/>
      <c r="EG559" s="54"/>
      <c r="EH559" s="54"/>
      <c r="EI559" s="54"/>
      <c r="EJ559" s="54"/>
      <c r="EK559" s="54"/>
      <c r="EL559" s="54"/>
      <c r="EM559" s="54"/>
      <c r="EN559" s="54"/>
      <c r="EO559" s="54"/>
      <c r="EP559" s="54"/>
      <c r="EQ559" s="54"/>
      <c r="ER559" s="54"/>
      <c r="ES559" s="54"/>
      <c r="ET559" s="54"/>
      <c r="EU559" s="54"/>
      <c r="EV559" s="54"/>
      <c r="EW559" s="54"/>
      <c r="EX559" s="54"/>
      <c r="EY559" s="54"/>
      <c r="EZ559" s="54"/>
      <c r="FA559" s="54"/>
      <c r="FB559" s="54"/>
      <c r="FC559" s="54"/>
      <c r="FD559" s="54"/>
      <c r="FE559" s="54"/>
      <c r="FF559" s="54"/>
      <c r="FG559" s="54"/>
      <c r="FH559" s="54"/>
      <c r="FI559" s="54"/>
      <c r="FJ559" s="54"/>
      <c r="FK559" s="54"/>
      <c r="FL559" s="54"/>
      <c r="FM559" s="54"/>
      <c r="FN559" s="54"/>
      <c r="FO559" s="54"/>
      <c r="FP559" s="54"/>
      <c r="FQ559" s="54"/>
      <c r="FR559" s="54"/>
      <c r="FS559" s="54"/>
      <c r="FT559" s="54"/>
      <c r="FU559" s="54"/>
      <c r="FV559" s="54"/>
      <c r="FW559" s="54"/>
      <c r="FX559" s="54"/>
      <c r="FY559" s="54"/>
      <c r="FZ559" s="54"/>
      <c r="GA559" s="54"/>
      <c r="GB559" s="54"/>
      <c r="GC559" s="54"/>
      <c r="GD559" s="54"/>
      <c r="GE559" s="54"/>
      <c r="GF559" s="54"/>
      <c r="GG559" s="54"/>
      <c r="GH559" s="54"/>
      <c r="GI559" s="54"/>
      <c r="GJ559" s="54"/>
      <c r="GK559" s="54"/>
      <c r="GL559" s="54"/>
      <c r="GM559" s="54"/>
      <c r="GN559" s="54"/>
    </row>
    <row r="560" spans="1:196">
      <c r="A560" s="209"/>
      <c r="B560" s="209"/>
      <c r="C560" s="209"/>
      <c r="D560" s="209"/>
      <c r="E560" s="209"/>
      <c r="F560" s="209"/>
      <c r="G560" s="209"/>
      <c r="H560" s="61"/>
      <c r="I560" s="69"/>
      <c r="J560" s="69"/>
      <c r="K560" s="214"/>
      <c r="L560" s="214"/>
      <c r="M560" s="214"/>
      <c r="N560" s="54"/>
      <c r="O560" s="54"/>
      <c r="P560" s="54"/>
      <c r="Q560" s="54"/>
      <c r="R560" s="54"/>
      <c r="S560" s="54"/>
      <c r="T560" s="54"/>
      <c r="U560" s="54"/>
      <c r="V560" s="54"/>
      <c r="W560" s="54"/>
      <c r="X560" s="54"/>
      <c r="Y560" s="54"/>
      <c r="Z560" s="54"/>
      <c r="AA560" s="54"/>
      <c r="AB560" s="54"/>
      <c r="AC560" s="54"/>
      <c r="AD560" s="54"/>
      <c r="AE560" s="54"/>
      <c r="AF560" s="54"/>
      <c r="AG560" s="54"/>
      <c r="AH560" s="54"/>
      <c r="AI560" s="54"/>
      <c r="AJ560" s="54"/>
      <c r="AK560" s="54"/>
      <c r="AL560" s="54"/>
      <c r="AM560" s="54"/>
      <c r="AN560" s="54"/>
      <c r="AO560" s="54"/>
      <c r="AP560" s="54"/>
      <c r="AQ560" s="54"/>
      <c r="AR560" s="54"/>
      <c r="AS560" s="54"/>
      <c r="AT560" s="54"/>
      <c r="AU560" s="54"/>
      <c r="AV560" s="54"/>
      <c r="AW560" s="54"/>
      <c r="AX560" s="54"/>
      <c r="AY560" s="54"/>
      <c r="AZ560" s="54"/>
      <c r="BA560" s="54"/>
      <c r="BB560" s="54"/>
      <c r="BC560" s="54"/>
      <c r="BD560" s="54"/>
      <c r="BE560" s="54"/>
      <c r="BF560" s="54"/>
      <c r="BG560" s="54"/>
      <c r="BH560" s="54"/>
      <c r="BI560" s="54"/>
      <c r="BJ560" s="54"/>
      <c r="BK560" s="54"/>
      <c r="BL560" s="54"/>
      <c r="BM560" s="54"/>
      <c r="BN560" s="54"/>
      <c r="BO560" s="54"/>
      <c r="BP560" s="54"/>
      <c r="BQ560" s="54"/>
      <c r="BR560" s="54"/>
      <c r="BS560" s="54"/>
      <c r="BT560" s="54"/>
      <c r="BU560" s="54"/>
      <c r="BV560" s="54"/>
      <c r="BW560" s="54"/>
      <c r="BX560" s="54"/>
      <c r="BY560" s="54"/>
      <c r="BZ560" s="54"/>
      <c r="CA560" s="54"/>
      <c r="CB560" s="54"/>
      <c r="CC560" s="54"/>
      <c r="CD560" s="54"/>
      <c r="CE560" s="54"/>
      <c r="CF560" s="54"/>
      <c r="CG560" s="54"/>
      <c r="CH560" s="54"/>
      <c r="CI560" s="54"/>
      <c r="CJ560" s="54"/>
      <c r="CK560" s="54"/>
      <c r="CL560" s="54"/>
      <c r="CM560" s="54"/>
      <c r="CN560" s="54"/>
      <c r="CO560" s="54"/>
      <c r="CP560" s="54"/>
      <c r="CQ560" s="54"/>
      <c r="CR560" s="54"/>
      <c r="CS560" s="54"/>
      <c r="CT560" s="54"/>
      <c r="CU560" s="54"/>
      <c r="CV560" s="54"/>
      <c r="CW560" s="54"/>
      <c r="CX560" s="54"/>
      <c r="CY560" s="54"/>
      <c r="CZ560" s="54"/>
      <c r="DA560" s="54"/>
      <c r="DB560" s="54"/>
      <c r="DC560" s="54"/>
      <c r="DD560" s="54"/>
      <c r="DE560" s="54"/>
      <c r="DF560" s="54"/>
      <c r="DG560" s="54"/>
      <c r="DH560" s="54"/>
      <c r="DI560" s="54"/>
      <c r="DJ560" s="54"/>
      <c r="DK560" s="54"/>
      <c r="DL560" s="54"/>
      <c r="DM560" s="54"/>
      <c r="DN560" s="54"/>
      <c r="DO560" s="54"/>
      <c r="DP560" s="54"/>
      <c r="DQ560" s="54"/>
      <c r="DR560" s="54"/>
      <c r="DS560" s="54"/>
      <c r="DT560" s="54"/>
      <c r="DU560" s="54"/>
      <c r="DV560" s="54"/>
      <c r="DW560" s="54"/>
      <c r="DX560" s="54"/>
      <c r="DY560" s="54"/>
      <c r="DZ560" s="54"/>
      <c r="EA560" s="54"/>
      <c r="EB560" s="54"/>
      <c r="EC560" s="54"/>
      <c r="ED560" s="54"/>
      <c r="EE560" s="54"/>
      <c r="EF560" s="54"/>
      <c r="EG560" s="54"/>
      <c r="EH560" s="54"/>
      <c r="EI560" s="54"/>
      <c r="EJ560" s="54"/>
      <c r="EK560" s="54"/>
      <c r="EL560" s="54"/>
      <c r="EM560" s="54"/>
      <c r="EN560" s="54"/>
      <c r="EO560" s="54"/>
      <c r="EP560" s="54"/>
      <c r="EQ560" s="54"/>
      <c r="ER560" s="54"/>
      <c r="ES560" s="54"/>
      <c r="ET560" s="54"/>
      <c r="EU560" s="54"/>
      <c r="EV560" s="54"/>
      <c r="EW560" s="54"/>
      <c r="EX560" s="54"/>
      <c r="EY560" s="54"/>
      <c r="EZ560" s="54"/>
      <c r="FA560" s="54"/>
      <c r="FB560" s="54"/>
      <c r="FC560" s="54"/>
      <c r="FD560" s="54"/>
      <c r="FE560" s="54"/>
      <c r="FF560" s="54"/>
      <c r="FG560" s="54"/>
      <c r="FH560" s="54"/>
      <c r="FI560" s="54"/>
      <c r="FJ560" s="54"/>
      <c r="FK560" s="54"/>
      <c r="FL560" s="54"/>
      <c r="FM560" s="54"/>
      <c r="FN560" s="54"/>
      <c r="FO560" s="54"/>
      <c r="FP560" s="54"/>
      <c r="FQ560" s="54"/>
      <c r="FR560" s="54"/>
      <c r="FS560" s="54"/>
      <c r="FT560" s="54"/>
      <c r="FU560" s="54"/>
      <c r="FV560" s="54"/>
      <c r="FW560" s="54"/>
      <c r="FX560" s="54"/>
      <c r="FY560" s="54"/>
      <c r="FZ560" s="54"/>
      <c r="GA560" s="54"/>
      <c r="GB560" s="54"/>
      <c r="GC560" s="54"/>
      <c r="GD560" s="54"/>
      <c r="GE560" s="54"/>
      <c r="GF560" s="54"/>
      <c r="GG560" s="54"/>
      <c r="GH560" s="54"/>
      <c r="GI560" s="54"/>
      <c r="GJ560" s="54"/>
      <c r="GK560" s="54"/>
      <c r="GL560" s="54"/>
      <c r="GM560" s="54"/>
      <c r="GN560" s="54"/>
    </row>
    <row r="561" spans="1:196">
      <c r="A561" s="209"/>
      <c r="B561" s="209"/>
      <c r="C561" s="209"/>
      <c r="D561" s="209"/>
      <c r="E561" s="209"/>
      <c r="F561" s="209"/>
      <c r="G561" s="209"/>
      <c r="H561" s="61"/>
      <c r="I561" s="69"/>
      <c r="J561" s="69"/>
      <c r="K561" s="214"/>
      <c r="L561" s="214"/>
      <c r="M561" s="214"/>
      <c r="N561" s="54"/>
      <c r="O561" s="54"/>
      <c r="P561" s="54"/>
      <c r="Q561" s="54"/>
      <c r="R561" s="54"/>
      <c r="S561" s="54"/>
      <c r="T561" s="54"/>
      <c r="U561" s="54"/>
      <c r="V561" s="54"/>
      <c r="W561" s="54"/>
      <c r="X561" s="54"/>
      <c r="Y561" s="54"/>
      <c r="Z561" s="54"/>
      <c r="AA561" s="54"/>
      <c r="AB561" s="54"/>
      <c r="AC561" s="54"/>
      <c r="AD561" s="54"/>
      <c r="AE561" s="54"/>
      <c r="AF561" s="54"/>
      <c r="AG561" s="54"/>
      <c r="AH561" s="54"/>
      <c r="AI561" s="54"/>
      <c r="AJ561" s="54"/>
      <c r="AK561" s="54"/>
      <c r="AL561" s="54"/>
      <c r="AM561" s="54"/>
      <c r="AN561" s="54"/>
      <c r="AO561" s="54"/>
      <c r="AP561" s="54"/>
      <c r="AQ561" s="54"/>
      <c r="AR561" s="54"/>
      <c r="AS561" s="54"/>
      <c r="AT561" s="54"/>
      <c r="AU561" s="54"/>
      <c r="AV561" s="54"/>
      <c r="AW561" s="54"/>
      <c r="AX561" s="54"/>
      <c r="AY561" s="54"/>
      <c r="AZ561" s="54"/>
      <c r="BA561" s="54"/>
      <c r="BB561" s="54"/>
      <c r="BC561" s="54"/>
      <c r="BD561" s="54"/>
      <c r="BE561" s="54"/>
      <c r="BF561" s="54"/>
      <c r="BG561" s="54"/>
      <c r="BH561" s="54"/>
      <c r="BI561" s="54"/>
      <c r="BJ561" s="54"/>
      <c r="BK561" s="54"/>
      <c r="BL561" s="54"/>
      <c r="BM561" s="54"/>
      <c r="BN561" s="54"/>
      <c r="BO561" s="54"/>
      <c r="BP561" s="54"/>
      <c r="BQ561" s="54"/>
      <c r="BR561" s="54"/>
      <c r="BS561" s="54"/>
      <c r="BT561" s="54"/>
      <c r="BU561" s="54"/>
      <c r="BV561" s="54"/>
      <c r="BW561" s="54"/>
      <c r="BX561" s="54"/>
      <c r="BY561" s="54"/>
      <c r="BZ561" s="54"/>
      <c r="CA561" s="54"/>
      <c r="CB561" s="54"/>
      <c r="CC561" s="54"/>
      <c r="CD561" s="54"/>
      <c r="CE561" s="54"/>
      <c r="CF561" s="54"/>
      <c r="CG561" s="54"/>
      <c r="CH561" s="54"/>
      <c r="CI561" s="54"/>
      <c r="CJ561" s="54"/>
      <c r="CK561" s="54"/>
      <c r="CL561" s="54"/>
      <c r="CM561" s="54"/>
      <c r="CN561" s="54"/>
      <c r="CO561" s="54"/>
      <c r="CP561" s="54"/>
      <c r="CQ561" s="54"/>
      <c r="CR561" s="54"/>
      <c r="CS561" s="54"/>
      <c r="CT561" s="54"/>
      <c r="CU561" s="54"/>
      <c r="CV561" s="54"/>
      <c r="CW561" s="54"/>
      <c r="CX561" s="54"/>
      <c r="CY561" s="54"/>
      <c r="CZ561" s="54"/>
      <c r="DA561" s="54"/>
      <c r="DB561" s="54"/>
      <c r="DC561" s="54"/>
      <c r="DD561" s="54"/>
      <c r="DE561" s="54"/>
      <c r="DF561" s="54"/>
      <c r="DG561" s="54"/>
      <c r="DH561" s="54"/>
      <c r="DI561" s="54"/>
      <c r="DJ561" s="54"/>
      <c r="DK561" s="54"/>
      <c r="DL561" s="54"/>
      <c r="DM561" s="54"/>
      <c r="DN561" s="54"/>
      <c r="DO561" s="54"/>
      <c r="DP561" s="54"/>
      <c r="DQ561" s="54"/>
      <c r="DR561" s="54"/>
      <c r="DS561" s="54"/>
      <c r="DT561" s="54"/>
      <c r="DU561" s="54"/>
      <c r="DV561" s="54"/>
      <c r="DW561" s="54"/>
      <c r="DX561" s="54"/>
      <c r="DY561" s="54"/>
      <c r="DZ561" s="54"/>
      <c r="EA561" s="54"/>
      <c r="EB561" s="54"/>
      <c r="EC561" s="54"/>
      <c r="ED561" s="54"/>
      <c r="EE561" s="54"/>
      <c r="EF561" s="54"/>
      <c r="EG561" s="54"/>
      <c r="EH561" s="54"/>
      <c r="EI561" s="54"/>
      <c r="EJ561" s="54"/>
      <c r="EK561" s="54"/>
      <c r="EL561" s="54"/>
      <c r="EM561" s="54"/>
      <c r="EN561" s="54"/>
      <c r="EO561" s="54"/>
      <c r="EP561" s="54"/>
      <c r="EQ561" s="54"/>
      <c r="ER561" s="54"/>
      <c r="ES561" s="54"/>
      <c r="ET561" s="54"/>
      <c r="EU561" s="54"/>
      <c r="EV561" s="54"/>
      <c r="EW561" s="54"/>
      <c r="EX561" s="54"/>
      <c r="EY561" s="54"/>
      <c r="EZ561" s="54"/>
      <c r="FA561" s="54"/>
      <c r="FB561" s="54"/>
      <c r="FC561" s="54"/>
      <c r="FD561" s="54"/>
      <c r="FE561" s="54"/>
      <c r="FF561" s="54"/>
      <c r="FG561" s="54"/>
      <c r="FH561" s="54"/>
      <c r="FI561" s="54"/>
      <c r="FJ561" s="54"/>
      <c r="FK561" s="54"/>
      <c r="FL561" s="54"/>
      <c r="FM561" s="54"/>
      <c r="FN561" s="54"/>
      <c r="FO561" s="54"/>
      <c r="FP561" s="54"/>
      <c r="FQ561" s="54"/>
      <c r="FR561" s="54"/>
      <c r="FS561" s="54"/>
      <c r="FT561" s="54"/>
      <c r="FU561" s="54"/>
      <c r="FV561" s="54"/>
      <c r="FW561" s="54"/>
      <c r="FX561" s="54"/>
      <c r="FY561" s="54"/>
      <c r="FZ561" s="54"/>
      <c r="GA561" s="54"/>
      <c r="GB561" s="54"/>
      <c r="GC561" s="54"/>
      <c r="GD561" s="54"/>
      <c r="GE561" s="54"/>
      <c r="GF561" s="54"/>
      <c r="GG561" s="54"/>
      <c r="GH561" s="54"/>
      <c r="GI561" s="54"/>
      <c r="GJ561" s="54"/>
      <c r="GK561" s="54"/>
      <c r="GL561" s="54"/>
      <c r="GM561" s="54"/>
      <c r="GN561" s="54"/>
    </row>
    <row r="562" spans="1:196">
      <c r="A562" s="209"/>
      <c r="B562" s="209"/>
      <c r="C562" s="209"/>
      <c r="D562" s="209"/>
      <c r="E562" s="209"/>
      <c r="F562" s="209"/>
      <c r="G562" s="209"/>
      <c r="H562" s="61"/>
      <c r="I562" s="69"/>
      <c r="J562" s="69"/>
      <c r="K562" s="214"/>
      <c r="L562" s="214"/>
      <c r="M562" s="214"/>
      <c r="N562" s="54"/>
      <c r="O562" s="54"/>
      <c r="P562" s="54"/>
      <c r="Q562" s="54"/>
      <c r="R562" s="54"/>
      <c r="S562" s="54"/>
      <c r="T562" s="54"/>
      <c r="U562" s="54"/>
      <c r="V562" s="54"/>
      <c r="W562" s="54"/>
      <c r="X562" s="54"/>
      <c r="Y562" s="54"/>
      <c r="Z562" s="54"/>
      <c r="AA562" s="54"/>
      <c r="AB562" s="54"/>
      <c r="AC562" s="54"/>
      <c r="AD562" s="54"/>
      <c r="AE562" s="54"/>
      <c r="AF562" s="54"/>
      <c r="AG562" s="54"/>
      <c r="AH562" s="54"/>
      <c r="AI562" s="54"/>
      <c r="AJ562" s="54"/>
      <c r="AK562" s="54"/>
      <c r="AL562" s="54"/>
      <c r="AM562" s="54"/>
      <c r="AN562" s="54"/>
      <c r="AO562" s="54"/>
      <c r="AP562" s="54"/>
      <c r="AQ562" s="54"/>
      <c r="AR562" s="54"/>
      <c r="AS562" s="54"/>
      <c r="AT562" s="54"/>
      <c r="AU562" s="54"/>
      <c r="AV562" s="54"/>
      <c r="AW562" s="54"/>
      <c r="AX562" s="54"/>
      <c r="AY562" s="54"/>
      <c r="AZ562" s="54"/>
      <c r="BA562" s="54"/>
      <c r="BB562" s="54"/>
      <c r="BC562" s="54"/>
      <c r="BD562" s="54"/>
      <c r="BE562" s="54"/>
      <c r="BF562" s="54"/>
      <c r="BG562" s="54"/>
      <c r="BH562" s="54"/>
      <c r="BI562" s="54"/>
      <c r="BJ562" s="54"/>
      <c r="BK562" s="54"/>
      <c r="BL562" s="54"/>
      <c r="BM562" s="54"/>
      <c r="BN562" s="54"/>
      <c r="BO562" s="54"/>
      <c r="BP562" s="54"/>
      <c r="BQ562" s="54"/>
      <c r="BR562" s="54"/>
      <c r="BS562" s="54"/>
      <c r="BT562" s="54"/>
      <c r="BU562" s="54"/>
      <c r="BV562" s="54"/>
      <c r="BW562" s="54"/>
      <c r="BX562" s="54"/>
      <c r="BY562" s="54"/>
      <c r="BZ562" s="54"/>
      <c r="CA562" s="54"/>
      <c r="CB562" s="54"/>
      <c r="CC562" s="54"/>
      <c r="CD562" s="54"/>
      <c r="CE562" s="54"/>
      <c r="CF562" s="54"/>
      <c r="CG562" s="54"/>
      <c r="CH562" s="54"/>
      <c r="CI562" s="54"/>
      <c r="CJ562" s="54"/>
      <c r="CK562" s="54"/>
      <c r="CL562" s="54"/>
      <c r="CM562" s="54"/>
      <c r="CN562" s="54"/>
      <c r="CO562" s="54"/>
      <c r="CP562" s="54"/>
      <c r="CQ562" s="54"/>
      <c r="CR562" s="54"/>
      <c r="CS562" s="54"/>
      <c r="CT562" s="54"/>
      <c r="CU562" s="54"/>
      <c r="CV562" s="54"/>
      <c r="CW562" s="54"/>
      <c r="CX562" s="54"/>
      <c r="CY562" s="54"/>
      <c r="CZ562" s="54"/>
      <c r="DA562" s="54"/>
      <c r="DB562" s="54"/>
      <c r="DC562" s="54"/>
      <c r="DD562" s="54"/>
      <c r="DE562" s="54"/>
      <c r="DF562" s="54"/>
      <c r="DG562" s="54"/>
      <c r="DH562" s="54"/>
      <c r="DI562" s="54"/>
      <c r="DJ562" s="54"/>
      <c r="DK562" s="54"/>
      <c r="DL562" s="54"/>
      <c r="DM562" s="54"/>
      <c r="DN562" s="54"/>
      <c r="DO562" s="54"/>
      <c r="DP562" s="54"/>
      <c r="DQ562" s="54"/>
      <c r="DR562" s="54"/>
      <c r="DS562" s="54"/>
      <c r="DT562" s="54"/>
      <c r="DU562" s="54"/>
      <c r="DV562" s="54"/>
      <c r="DW562" s="54"/>
      <c r="DX562" s="54"/>
      <c r="DY562" s="54"/>
      <c r="DZ562" s="54"/>
      <c r="EA562" s="54"/>
      <c r="EB562" s="54"/>
      <c r="EC562" s="54"/>
      <c r="ED562" s="54"/>
      <c r="EE562" s="54"/>
      <c r="EF562" s="54"/>
      <c r="EG562" s="54"/>
      <c r="EH562" s="54"/>
      <c r="EI562" s="54"/>
      <c r="EJ562" s="54"/>
      <c r="EK562" s="54"/>
      <c r="EL562" s="54"/>
      <c r="EM562" s="54"/>
      <c r="EN562" s="54"/>
      <c r="EO562" s="54"/>
      <c r="EP562" s="54"/>
      <c r="EQ562" s="54"/>
      <c r="ER562" s="54"/>
      <c r="ES562" s="54"/>
      <c r="ET562" s="54"/>
      <c r="EU562" s="54"/>
      <c r="EV562" s="54"/>
      <c r="EW562" s="54"/>
      <c r="EX562" s="54"/>
      <c r="EY562" s="54"/>
      <c r="EZ562" s="54"/>
      <c r="FA562" s="54"/>
      <c r="FB562" s="54"/>
      <c r="FC562" s="54"/>
      <c r="FD562" s="54"/>
      <c r="FE562" s="54"/>
      <c r="FF562" s="54"/>
      <c r="FG562" s="54"/>
      <c r="FH562" s="54"/>
      <c r="FI562" s="54"/>
      <c r="FJ562" s="54"/>
      <c r="FK562" s="54"/>
      <c r="FL562" s="54"/>
      <c r="FM562" s="54"/>
      <c r="FN562" s="54"/>
      <c r="FO562" s="54"/>
      <c r="FP562" s="54"/>
      <c r="FQ562" s="54"/>
      <c r="FR562" s="54"/>
      <c r="FS562" s="54"/>
      <c r="FT562" s="54"/>
      <c r="FU562" s="54"/>
      <c r="FV562" s="54"/>
      <c r="FW562" s="54"/>
      <c r="FX562" s="54"/>
      <c r="FY562" s="54"/>
      <c r="FZ562" s="54"/>
      <c r="GA562" s="54"/>
      <c r="GB562" s="54"/>
      <c r="GC562" s="54"/>
      <c r="GD562" s="54"/>
      <c r="GE562" s="54"/>
      <c r="GF562" s="54"/>
      <c r="GG562" s="54"/>
      <c r="GH562" s="54"/>
      <c r="GI562" s="54"/>
      <c r="GJ562" s="54"/>
      <c r="GK562" s="54"/>
      <c r="GL562" s="54"/>
      <c r="GM562" s="54"/>
      <c r="GN562" s="54"/>
    </row>
    <row r="563" spans="1:196">
      <c r="A563" s="209"/>
      <c r="B563" s="209"/>
      <c r="C563" s="209"/>
      <c r="D563" s="209"/>
      <c r="E563" s="209"/>
      <c r="F563" s="209"/>
      <c r="G563" s="209"/>
      <c r="H563" s="61"/>
      <c r="I563" s="69"/>
      <c r="J563" s="69"/>
      <c r="K563" s="214"/>
      <c r="L563" s="214"/>
      <c r="M563" s="214"/>
      <c r="N563" s="54"/>
      <c r="O563" s="54"/>
      <c r="P563" s="54"/>
      <c r="Q563" s="54"/>
      <c r="R563" s="54"/>
      <c r="S563" s="54"/>
      <c r="T563" s="54"/>
      <c r="U563" s="54"/>
      <c r="V563" s="54"/>
      <c r="W563" s="54"/>
      <c r="X563" s="54"/>
      <c r="Y563" s="54"/>
      <c r="Z563" s="54"/>
      <c r="AA563" s="54"/>
      <c r="AB563" s="54"/>
      <c r="AC563" s="54"/>
      <c r="AD563" s="54"/>
      <c r="AE563" s="54"/>
      <c r="AF563" s="54"/>
      <c r="AG563" s="54"/>
      <c r="AH563" s="54"/>
      <c r="AI563" s="54"/>
      <c r="AJ563" s="54"/>
      <c r="AK563" s="54"/>
      <c r="AL563" s="54"/>
      <c r="AM563" s="54"/>
      <c r="AN563" s="54"/>
      <c r="AO563" s="54"/>
      <c r="AP563" s="54"/>
      <c r="AQ563" s="54"/>
      <c r="AR563" s="54"/>
      <c r="AS563" s="54"/>
      <c r="AT563" s="54"/>
      <c r="AU563" s="54"/>
      <c r="AV563" s="54"/>
      <c r="AW563" s="54"/>
      <c r="AX563" s="54"/>
      <c r="AY563" s="54"/>
      <c r="AZ563" s="54"/>
      <c r="BA563" s="54"/>
      <c r="BB563" s="54"/>
      <c r="BC563" s="54"/>
      <c r="BD563" s="54"/>
      <c r="BE563" s="54"/>
      <c r="BF563" s="54"/>
      <c r="BG563" s="54"/>
      <c r="BH563" s="54"/>
      <c r="BI563" s="54"/>
      <c r="BJ563" s="54"/>
      <c r="BK563" s="54"/>
      <c r="BL563" s="54"/>
      <c r="BM563" s="54"/>
      <c r="BN563" s="54"/>
      <c r="BO563" s="54"/>
      <c r="BP563" s="54"/>
      <c r="BQ563" s="54"/>
      <c r="BR563" s="54"/>
      <c r="BS563" s="54"/>
      <c r="BT563" s="54"/>
      <c r="BU563" s="54"/>
      <c r="BV563" s="54"/>
      <c r="BW563" s="54"/>
      <c r="BX563" s="54"/>
      <c r="BY563" s="54"/>
      <c r="BZ563" s="54"/>
      <c r="CA563" s="54"/>
      <c r="CB563" s="54"/>
      <c r="CC563" s="54"/>
      <c r="CD563" s="54"/>
      <c r="CE563" s="54"/>
      <c r="CF563" s="54"/>
      <c r="CG563" s="54"/>
      <c r="CH563" s="54"/>
      <c r="CI563" s="54"/>
      <c r="CJ563" s="54"/>
      <c r="CK563" s="54"/>
      <c r="CL563" s="54"/>
      <c r="CM563" s="54"/>
      <c r="CN563" s="54"/>
      <c r="CO563" s="54"/>
      <c r="CP563" s="54"/>
      <c r="CQ563" s="54"/>
      <c r="CR563" s="54"/>
      <c r="CS563" s="54"/>
      <c r="CT563" s="54"/>
      <c r="CU563" s="54"/>
      <c r="CV563" s="54"/>
      <c r="CW563" s="54"/>
      <c r="CX563" s="54"/>
      <c r="CY563" s="54"/>
      <c r="CZ563" s="54"/>
      <c r="DA563" s="54"/>
      <c r="DB563" s="54"/>
      <c r="DC563" s="54"/>
      <c r="DD563" s="54"/>
      <c r="DE563" s="54"/>
      <c r="DF563" s="54"/>
      <c r="DG563" s="54"/>
      <c r="DH563" s="54"/>
      <c r="DI563" s="54"/>
      <c r="DJ563" s="54"/>
      <c r="DK563" s="54"/>
      <c r="DL563" s="54"/>
      <c r="DM563" s="54"/>
      <c r="DN563" s="54"/>
      <c r="DO563" s="54"/>
      <c r="DP563" s="54"/>
      <c r="DQ563" s="54"/>
      <c r="DR563" s="54"/>
      <c r="DS563" s="54"/>
      <c r="DT563" s="54"/>
      <c r="DU563" s="54"/>
      <c r="DV563" s="54"/>
      <c r="DW563" s="54"/>
      <c r="DX563" s="54"/>
      <c r="DY563" s="54"/>
      <c r="DZ563" s="54"/>
      <c r="EA563" s="54"/>
      <c r="EB563" s="54"/>
      <c r="EC563" s="54"/>
      <c r="ED563" s="54"/>
      <c r="EE563" s="54"/>
      <c r="EF563" s="54"/>
      <c r="EG563" s="54"/>
      <c r="EH563" s="54"/>
      <c r="EI563" s="54"/>
      <c r="EJ563" s="54"/>
      <c r="EK563" s="54"/>
      <c r="EL563" s="54"/>
      <c r="EM563" s="54"/>
      <c r="EN563" s="54"/>
      <c r="EO563" s="54"/>
      <c r="EP563" s="54"/>
      <c r="EQ563" s="54"/>
      <c r="ER563" s="54"/>
      <c r="ES563" s="54"/>
      <c r="ET563" s="54"/>
      <c r="EU563" s="54"/>
      <c r="EV563" s="54"/>
      <c r="EW563" s="54"/>
      <c r="EX563" s="54"/>
      <c r="EY563" s="54"/>
      <c r="EZ563" s="54"/>
      <c r="FA563" s="54"/>
      <c r="FB563" s="54"/>
      <c r="FC563" s="54"/>
      <c r="FD563" s="54"/>
      <c r="FE563" s="54"/>
      <c r="FF563" s="54"/>
      <c r="FG563" s="54"/>
      <c r="FH563" s="54"/>
      <c r="FI563" s="54"/>
      <c r="FJ563" s="54"/>
      <c r="FK563" s="54"/>
      <c r="FL563" s="54"/>
      <c r="FM563" s="54"/>
      <c r="FN563" s="54"/>
      <c r="FO563" s="54"/>
      <c r="FP563" s="54"/>
      <c r="FQ563" s="54"/>
      <c r="FR563" s="54"/>
      <c r="FS563" s="54"/>
      <c r="FT563" s="54"/>
      <c r="FU563" s="54"/>
      <c r="FV563" s="54"/>
      <c r="FW563" s="54"/>
      <c r="FX563" s="54"/>
      <c r="FY563" s="54"/>
      <c r="FZ563" s="54"/>
      <c r="GA563" s="54"/>
      <c r="GB563" s="54"/>
      <c r="GC563" s="54"/>
      <c r="GD563" s="54"/>
      <c r="GE563" s="54"/>
      <c r="GF563" s="54"/>
      <c r="GG563" s="54"/>
      <c r="GH563" s="54"/>
      <c r="GI563" s="54"/>
      <c r="GJ563" s="54"/>
      <c r="GK563" s="54"/>
      <c r="GL563" s="54"/>
      <c r="GM563" s="54"/>
      <c r="GN563" s="54"/>
    </row>
    <row r="564" spans="1:196">
      <c r="A564" s="209"/>
      <c r="B564" s="209"/>
      <c r="C564" s="209"/>
      <c r="D564" s="209"/>
      <c r="E564" s="209"/>
      <c r="F564" s="209"/>
      <c r="G564" s="209"/>
      <c r="H564" s="61"/>
      <c r="I564" s="69"/>
      <c r="J564" s="69"/>
      <c r="K564" s="214"/>
      <c r="L564" s="214"/>
      <c r="M564" s="214"/>
      <c r="N564" s="54"/>
      <c r="O564" s="54"/>
      <c r="P564" s="54"/>
      <c r="Q564" s="54"/>
      <c r="R564" s="54"/>
      <c r="S564" s="54"/>
      <c r="T564" s="54"/>
      <c r="U564" s="54"/>
      <c r="V564" s="54"/>
      <c r="W564" s="54"/>
      <c r="X564" s="54"/>
      <c r="Y564" s="54"/>
      <c r="Z564" s="54"/>
      <c r="AA564" s="54"/>
      <c r="AB564" s="54"/>
      <c r="AC564" s="54"/>
      <c r="AD564" s="54"/>
      <c r="AE564" s="54"/>
      <c r="AF564" s="54"/>
      <c r="AG564" s="54"/>
      <c r="AH564" s="54"/>
      <c r="AI564" s="54"/>
      <c r="AJ564" s="54"/>
      <c r="AK564" s="54"/>
      <c r="AL564" s="54"/>
      <c r="AM564" s="54"/>
      <c r="AN564" s="54"/>
      <c r="AO564" s="54"/>
      <c r="AP564" s="54"/>
      <c r="AQ564" s="54"/>
      <c r="AR564" s="54"/>
      <c r="AS564" s="54"/>
      <c r="AT564" s="54"/>
      <c r="AU564" s="54"/>
      <c r="AV564" s="54"/>
      <c r="AW564" s="54"/>
      <c r="AX564" s="54"/>
      <c r="AY564" s="54"/>
      <c r="AZ564" s="54"/>
      <c r="BA564" s="54"/>
      <c r="BB564" s="54"/>
      <c r="BC564" s="54"/>
      <c r="BD564" s="54"/>
      <c r="BE564" s="54"/>
      <c r="BF564" s="54"/>
      <c r="BG564" s="54"/>
      <c r="BH564" s="54"/>
      <c r="BI564" s="54"/>
      <c r="BJ564" s="54"/>
      <c r="BK564" s="54"/>
      <c r="BL564" s="54"/>
      <c r="BM564" s="54"/>
      <c r="BN564" s="54"/>
      <c r="BO564" s="54"/>
      <c r="BP564" s="54"/>
      <c r="BQ564" s="54"/>
      <c r="BR564" s="54"/>
      <c r="BS564" s="54"/>
      <c r="BT564" s="54"/>
      <c r="BU564" s="54"/>
      <c r="BV564" s="54"/>
      <c r="BW564" s="54"/>
      <c r="BX564" s="54"/>
      <c r="BY564" s="54"/>
      <c r="BZ564" s="54"/>
      <c r="CA564" s="54"/>
      <c r="CB564" s="54"/>
      <c r="CC564" s="54"/>
      <c r="CD564" s="54"/>
      <c r="CE564" s="54"/>
      <c r="CF564" s="54"/>
      <c r="CG564" s="54"/>
      <c r="CH564" s="54"/>
      <c r="CI564" s="54"/>
      <c r="CJ564" s="54"/>
      <c r="CK564" s="54"/>
      <c r="CL564" s="54"/>
      <c r="CM564" s="54"/>
      <c r="CN564" s="54"/>
      <c r="CO564" s="54"/>
      <c r="CP564" s="54"/>
      <c r="CQ564" s="54"/>
      <c r="CR564" s="54"/>
      <c r="CS564" s="54"/>
      <c r="CT564" s="54"/>
      <c r="CU564" s="54"/>
      <c r="CV564" s="54"/>
      <c r="CW564" s="54"/>
      <c r="CX564" s="54"/>
      <c r="CY564" s="54"/>
      <c r="CZ564" s="54"/>
      <c r="DA564" s="54"/>
      <c r="DB564" s="54"/>
      <c r="DC564" s="54"/>
      <c r="DD564" s="54"/>
      <c r="DE564" s="54"/>
      <c r="DF564" s="54"/>
      <c r="DG564" s="54"/>
      <c r="DH564" s="54"/>
      <c r="DI564" s="54"/>
      <c r="DJ564" s="54"/>
      <c r="DK564" s="54"/>
      <c r="DL564" s="54"/>
      <c r="DM564" s="54"/>
      <c r="DN564" s="54"/>
      <c r="DO564" s="54"/>
      <c r="DP564" s="54"/>
      <c r="DQ564" s="54"/>
      <c r="DR564" s="54"/>
      <c r="DS564" s="54"/>
      <c r="DT564" s="54"/>
      <c r="DU564" s="54"/>
      <c r="DV564" s="54"/>
      <c r="DW564" s="54"/>
      <c r="DX564" s="54"/>
      <c r="DY564" s="54"/>
      <c r="DZ564" s="54"/>
      <c r="EA564" s="54"/>
      <c r="EB564" s="54"/>
      <c r="EC564" s="54"/>
      <c r="ED564" s="54"/>
      <c r="EE564" s="54"/>
      <c r="EF564" s="54"/>
      <c r="EG564" s="54"/>
      <c r="EH564" s="54"/>
      <c r="EI564" s="54"/>
      <c r="EJ564" s="54"/>
      <c r="EK564" s="54"/>
      <c r="EL564" s="54"/>
      <c r="EM564" s="54"/>
      <c r="EN564" s="54"/>
      <c r="EO564" s="54"/>
      <c r="EP564" s="54"/>
      <c r="EQ564" s="54"/>
      <c r="ER564" s="54"/>
      <c r="ES564" s="54"/>
      <c r="ET564" s="54"/>
      <c r="EU564" s="54"/>
      <c r="EV564" s="54"/>
      <c r="EW564" s="54"/>
      <c r="EX564" s="54"/>
      <c r="EY564" s="54"/>
      <c r="EZ564" s="54"/>
      <c r="FA564" s="54"/>
      <c r="FB564" s="54"/>
      <c r="FC564" s="54"/>
      <c r="FD564" s="54"/>
      <c r="FE564" s="54"/>
      <c r="FF564" s="54"/>
      <c r="FG564" s="54"/>
      <c r="FH564" s="54"/>
      <c r="FI564" s="54"/>
      <c r="FJ564" s="54"/>
      <c r="FK564" s="54"/>
      <c r="FL564" s="54"/>
      <c r="FM564" s="54"/>
      <c r="FN564" s="54"/>
      <c r="FO564" s="54"/>
      <c r="FP564" s="54"/>
      <c r="FQ564" s="54"/>
      <c r="FR564" s="54"/>
      <c r="FS564" s="54"/>
      <c r="FT564" s="54"/>
      <c r="FU564" s="54"/>
      <c r="FV564" s="54"/>
      <c r="FW564" s="54"/>
      <c r="FX564" s="54"/>
      <c r="FY564" s="54"/>
      <c r="FZ564" s="54"/>
      <c r="GA564" s="54"/>
      <c r="GB564" s="54"/>
      <c r="GC564" s="54"/>
      <c r="GD564" s="54"/>
      <c r="GE564" s="54"/>
      <c r="GF564" s="54"/>
      <c r="GG564" s="54"/>
      <c r="GH564" s="54"/>
      <c r="GI564" s="54"/>
      <c r="GJ564" s="54"/>
      <c r="GK564" s="54"/>
      <c r="GL564" s="54"/>
      <c r="GM564" s="54"/>
      <c r="GN564" s="54"/>
    </row>
    <row r="565" spans="1:196">
      <c r="A565" s="209"/>
      <c r="B565" s="209"/>
      <c r="C565" s="209"/>
      <c r="D565" s="209"/>
      <c r="E565" s="209"/>
      <c r="F565" s="209"/>
      <c r="G565" s="209"/>
      <c r="H565" s="61"/>
      <c r="I565" s="69"/>
      <c r="J565" s="69"/>
      <c r="K565" s="214"/>
      <c r="L565" s="214"/>
      <c r="M565" s="214"/>
      <c r="N565" s="54"/>
      <c r="O565" s="54"/>
      <c r="P565" s="54"/>
      <c r="Q565" s="54"/>
      <c r="R565" s="54"/>
      <c r="S565" s="54"/>
      <c r="T565" s="54"/>
      <c r="U565" s="54"/>
      <c r="V565" s="54"/>
      <c r="W565" s="54"/>
      <c r="X565" s="54"/>
      <c r="Y565" s="54"/>
      <c r="Z565" s="54"/>
      <c r="AA565" s="54"/>
      <c r="AB565" s="54"/>
      <c r="AC565" s="54"/>
      <c r="AD565" s="54"/>
      <c r="AE565" s="54"/>
      <c r="AF565" s="54"/>
      <c r="AG565" s="54"/>
      <c r="AH565" s="54"/>
      <c r="AI565" s="54"/>
      <c r="AJ565" s="54"/>
      <c r="AK565" s="54"/>
      <c r="AL565" s="54"/>
      <c r="AM565" s="54"/>
      <c r="AN565" s="54"/>
      <c r="AO565" s="54"/>
      <c r="AP565" s="54"/>
      <c r="AQ565" s="54"/>
      <c r="AR565" s="54"/>
      <c r="AS565" s="54"/>
      <c r="AT565" s="54"/>
      <c r="AU565" s="54"/>
      <c r="AV565" s="54"/>
      <c r="AW565" s="54"/>
      <c r="AX565" s="54"/>
      <c r="AY565" s="54"/>
      <c r="AZ565" s="54"/>
      <c r="BA565" s="54"/>
      <c r="BB565" s="54"/>
      <c r="BC565" s="54"/>
      <c r="BD565" s="54"/>
      <c r="BE565" s="54"/>
      <c r="BF565" s="54"/>
      <c r="BG565" s="54"/>
      <c r="BH565" s="54"/>
      <c r="BI565" s="54"/>
      <c r="BJ565" s="54"/>
      <c r="BK565" s="54"/>
      <c r="BL565" s="54"/>
      <c r="BM565" s="54"/>
      <c r="BN565" s="54"/>
      <c r="BO565" s="54"/>
      <c r="BP565" s="54"/>
      <c r="BQ565" s="54"/>
      <c r="BR565" s="54"/>
      <c r="BS565" s="54"/>
      <c r="BT565" s="54"/>
      <c r="BU565" s="54"/>
      <c r="BV565" s="54"/>
      <c r="BW565" s="54"/>
      <c r="BX565" s="54"/>
      <c r="BY565" s="54"/>
      <c r="BZ565" s="54"/>
      <c r="CA565" s="54"/>
      <c r="CB565" s="54"/>
      <c r="CC565" s="54"/>
      <c r="CD565" s="54"/>
      <c r="CE565" s="54"/>
      <c r="CF565" s="54"/>
      <c r="CG565" s="54"/>
      <c r="CH565" s="54"/>
      <c r="CI565" s="54"/>
      <c r="CJ565" s="54"/>
      <c r="CK565" s="54"/>
      <c r="CL565" s="54"/>
      <c r="CM565" s="54"/>
      <c r="CN565" s="54"/>
      <c r="CO565" s="54"/>
      <c r="CP565" s="54"/>
      <c r="CQ565" s="54"/>
      <c r="CR565" s="54"/>
      <c r="CS565" s="54"/>
      <c r="CT565" s="54"/>
      <c r="CU565" s="54"/>
      <c r="CV565" s="54"/>
      <c r="CW565" s="54"/>
      <c r="CX565" s="54"/>
      <c r="CY565" s="54"/>
      <c r="CZ565" s="54"/>
      <c r="DA565" s="54"/>
      <c r="DB565" s="54"/>
      <c r="DC565" s="54"/>
      <c r="DD565" s="54"/>
      <c r="DE565" s="54"/>
      <c r="DF565" s="54"/>
      <c r="DG565" s="54"/>
      <c r="DH565" s="54"/>
      <c r="DI565" s="54"/>
      <c r="DJ565" s="54"/>
      <c r="DK565" s="54"/>
      <c r="DL565" s="54"/>
      <c r="DM565" s="54"/>
      <c r="DN565" s="54"/>
      <c r="DO565" s="54"/>
      <c r="DP565" s="54"/>
      <c r="DQ565" s="54"/>
      <c r="DR565" s="54"/>
      <c r="DS565" s="54"/>
      <c r="DT565" s="54"/>
      <c r="DU565" s="54"/>
      <c r="DV565" s="54"/>
      <c r="DW565" s="54"/>
      <c r="DX565" s="54"/>
      <c r="DY565" s="54"/>
      <c r="DZ565" s="54"/>
      <c r="EA565" s="54"/>
      <c r="EB565" s="54"/>
      <c r="EC565" s="54"/>
      <c r="ED565" s="54"/>
      <c r="EE565" s="54"/>
      <c r="EF565" s="54"/>
      <c r="EG565" s="54"/>
      <c r="EH565" s="54"/>
      <c r="EI565" s="54"/>
      <c r="EJ565" s="54"/>
      <c r="EK565" s="54"/>
      <c r="EL565" s="54"/>
      <c r="EM565" s="54"/>
      <c r="EN565" s="54"/>
      <c r="EO565" s="54"/>
      <c r="EP565" s="54"/>
      <c r="EQ565" s="54"/>
      <c r="ER565" s="54"/>
      <c r="ES565" s="54"/>
      <c r="ET565" s="54"/>
      <c r="EU565" s="54"/>
      <c r="EV565" s="54"/>
      <c r="EW565" s="54"/>
      <c r="EX565" s="54"/>
      <c r="EY565" s="54"/>
      <c r="EZ565" s="54"/>
      <c r="FA565" s="54"/>
      <c r="FB565" s="54"/>
      <c r="FC565" s="54"/>
      <c r="FD565" s="54"/>
      <c r="FE565" s="54"/>
      <c r="FF565" s="54"/>
      <c r="FG565" s="54"/>
      <c r="FH565" s="54"/>
      <c r="FI565" s="54"/>
      <c r="FJ565" s="54"/>
      <c r="FK565" s="54"/>
      <c r="FL565" s="54"/>
      <c r="FM565" s="54"/>
      <c r="FN565" s="54"/>
      <c r="FO565" s="54"/>
      <c r="FP565" s="54"/>
      <c r="FQ565" s="54"/>
      <c r="FR565" s="54"/>
      <c r="FS565" s="54"/>
      <c r="FT565" s="54"/>
      <c r="FU565" s="54"/>
      <c r="FV565" s="54"/>
      <c r="FW565" s="54"/>
      <c r="FX565" s="54"/>
      <c r="FY565" s="54"/>
      <c r="FZ565" s="54"/>
      <c r="GA565" s="54"/>
      <c r="GB565" s="54"/>
      <c r="GC565" s="54"/>
      <c r="GD565" s="54"/>
      <c r="GE565" s="54"/>
      <c r="GF565" s="54"/>
      <c r="GG565" s="54"/>
      <c r="GH565" s="54"/>
      <c r="GI565" s="54"/>
      <c r="GJ565" s="54"/>
      <c r="GK565" s="54"/>
      <c r="GL565" s="54"/>
      <c r="GM565" s="54"/>
      <c r="GN565" s="54"/>
    </row>
    <row r="566" spans="1:196">
      <c r="A566" s="209"/>
      <c r="B566" s="209"/>
      <c r="C566" s="209"/>
      <c r="D566" s="209"/>
      <c r="E566" s="209"/>
      <c r="F566" s="209"/>
      <c r="G566" s="209"/>
      <c r="H566" s="61"/>
      <c r="I566" s="69"/>
      <c r="J566" s="69"/>
      <c r="K566" s="214"/>
      <c r="L566" s="214"/>
      <c r="M566" s="214"/>
      <c r="N566" s="54"/>
      <c r="O566" s="54"/>
      <c r="P566" s="54"/>
      <c r="Q566" s="54"/>
      <c r="R566" s="54"/>
      <c r="S566" s="54"/>
      <c r="T566" s="54"/>
      <c r="U566" s="54"/>
      <c r="V566" s="54"/>
      <c r="W566" s="54"/>
      <c r="X566" s="54"/>
      <c r="Y566" s="54"/>
      <c r="Z566" s="54"/>
      <c r="AA566" s="54"/>
      <c r="AB566" s="54"/>
      <c r="AC566" s="54"/>
      <c r="AD566" s="54"/>
      <c r="AE566" s="54"/>
      <c r="AF566" s="54"/>
      <c r="AG566" s="54"/>
      <c r="AH566" s="54"/>
      <c r="AI566" s="54"/>
      <c r="AJ566" s="54"/>
      <c r="AK566" s="54"/>
      <c r="AL566" s="54"/>
      <c r="AM566" s="54"/>
      <c r="AN566" s="54"/>
      <c r="AO566" s="54"/>
      <c r="AP566" s="54"/>
      <c r="AQ566" s="54"/>
      <c r="AR566" s="54"/>
      <c r="AS566" s="54"/>
      <c r="AT566" s="54"/>
      <c r="AU566" s="54"/>
      <c r="AV566" s="54"/>
      <c r="AW566" s="54"/>
      <c r="AX566" s="54"/>
      <c r="AY566" s="54"/>
      <c r="AZ566" s="54"/>
      <c r="BA566" s="54"/>
      <c r="BB566" s="54"/>
      <c r="BC566" s="54"/>
      <c r="BD566" s="54"/>
      <c r="BE566" s="54"/>
      <c r="BF566" s="54"/>
      <c r="BG566" s="54"/>
      <c r="BH566" s="54"/>
      <c r="BI566" s="54"/>
      <c r="BJ566" s="54"/>
      <c r="BK566" s="54"/>
      <c r="BL566" s="54"/>
      <c r="BM566" s="54"/>
      <c r="BN566" s="54"/>
      <c r="BO566" s="54"/>
      <c r="BP566" s="54"/>
      <c r="BQ566" s="54"/>
      <c r="BR566" s="54"/>
      <c r="BS566" s="54"/>
      <c r="BT566" s="54"/>
      <c r="BU566" s="54"/>
      <c r="BV566" s="54"/>
      <c r="BW566" s="54"/>
      <c r="BX566" s="54"/>
      <c r="BY566" s="54"/>
      <c r="BZ566" s="54"/>
      <c r="CA566" s="54"/>
      <c r="CB566" s="54"/>
      <c r="CC566" s="54"/>
      <c r="CD566" s="54"/>
      <c r="CE566" s="54"/>
      <c r="CF566" s="54"/>
      <c r="CG566" s="54"/>
      <c r="CH566" s="54"/>
      <c r="CI566" s="54"/>
      <c r="CJ566" s="54"/>
      <c r="CK566" s="54"/>
      <c r="CL566" s="54"/>
      <c r="CM566" s="54"/>
      <c r="CN566" s="54"/>
      <c r="CO566" s="54"/>
      <c r="CP566" s="54"/>
      <c r="CQ566" s="54"/>
      <c r="CR566" s="54"/>
      <c r="CS566" s="54"/>
      <c r="CT566" s="54"/>
      <c r="CU566" s="54"/>
      <c r="CV566" s="54"/>
      <c r="CW566" s="54"/>
      <c r="CX566" s="54"/>
      <c r="CY566" s="54"/>
      <c r="CZ566" s="54"/>
      <c r="DA566" s="54"/>
      <c r="DB566" s="54"/>
      <c r="DC566" s="54"/>
      <c r="DD566" s="54"/>
      <c r="DE566" s="54"/>
      <c r="DF566" s="54"/>
      <c r="DG566" s="54"/>
      <c r="DH566" s="54"/>
      <c r="DI566" s="54"/>
      <c r="DJ566" s="54"/>
      <c r="DK566" s="54"/>
      <c r="DL566" s="54"/>
      <c r="DM566" s="54"/>
      <c r="DN566" s="54"/>
      <c r="DO566" s="54"/>
      <c r="DP566" s="54"/>
      <c r="DQ566" s="54"/>
      <c r="DR566" s="54"/>
      <c r="DS566" s="54"/>
      <c r="DT566" s="54"/>
      <c r="DU566" s="54"/>
      <c r="DV566" s="54"/>
      <c r="DW566" s="54"/>
      <c r="DX566" s="54"/>
      <c r="DY566" s="54"/>
      <c r="DZ566" s="54"/>
      <c r="EA566" s="54"/>
      <c r="EB566" s="54"/>
      <c r="EC566" s="54"/>
      <c r="ED566" s="54"/>
      <c r="EE566" s="54"/>
      <c r="EF566" s="54"/>
      <c r="EG566" s="54"/>
      <c r="EH566" s="54"/>
      <c r="EI566" s="54"/>
      <c r="EJ566" s="54"/>
      <c r="EK566" s="54"/>
      <c r="EL566" s="54"/>
      <c r="EM566" s="54"/>
      <c r="EN566" s="54"/>
      <c r="EO566" s="54"/>
      <c r="EP566" s="54"/>
      <c r="EQ566" s="54"/>
      <c r="ER566" s="54"/>
      <c r="ES566" s="54"/>
      <c r="ET566" s="54"/>
      <c r="EU566" s="54"/>
      <c r="EV566" s="54"/>
      <c r="EW566" s="54"/>
      <c r="EX566" s="54"/>
      <c r="EY566" s="54"/>
      <c r="EZ566" s="54"/>
      <c r="FA566" s="54"/>
      <c r="FB566" s="54"/>
      <c r="FC566" s="54"/>
      <c r="FD566" s="54"/>
      <c r="FE566" s="54"/>
      <c r="FF566" s="54"/>
      <c r="FG566" s="54"/>
      <c r="FH566" s="54"/>
      <c r="FI566" s="54"/>
      <c r="FJ566" s="54"/>
      <c r="FK566" s="54"/>
      <c r="FL566" s="54"/>
      <c r="FM566" s="54"/>
      <c r="FN566" s="54"/>
      <c r="FO566" s="54"/>
      <c r="FP566" s="54"/>
      <c r="FQ566" s="54"/>
      <c r="FR566" s="54"/>
      <c r="FS566" s="54"/>
      <c r="FT566" s="54"/>
      <c r="FU566" s="54"/>
      <c r="FV566" s="54"/>
      <c r="FW566" s="54"/>
      <c r="FX566" s="54"/>
      <c r="FY566" s="54"/>
      <c r="FZ566" s="54"/>
      <c r="GA566" s="54"/>
      <c r="GB566" s="54"/>
      <c r="GC566" s="54"/>
      <c r="GD566" s="54"/>
      <c r="GE566" s="54"/>
      <c r="GF566" s="54"/>
      <c r="GG566" s="54"/>
      <c r="GH566" s="54"/>
      <c r="GI566" s="54"/>
      <c r="GJ566" s="54"/>
      <c r="GK566" s="54"/>
      <c r="GL566" s="54"/>
      <c r="GM566" s="54"/>
      <c r="GN566" s="54"/>
    </row>
    <row r="567" spans="1:196">
      <c r="A567" s="209"/>
      <c r="B567" s="209"/>
      <c r="C567" s="209"/>
      <c r="D567" s="209"/>
      <c r="E567" s="209"/>
      <c r="F567" s="209"/>
      <c r="G567" s="209"/>
      <c r="H567" s="61"/>
      <c r="I567" s="69"/>
      <c r="J567" s="69"/>
      <c r="K567" s="214"/>
      <c r="L567" s="214"/>
      <c r="M567" s="214"/>
      <c r="N567" s="54"/>
      <c r="O567" s="54"/>
      <c r="P567" s="54"/>
      <c r="Q567" s="54"/>
      <c r="R567" s="54"/>
      <c r="S567" s="54"/>
      <c r="T567" s="54"/>
      <c r="U567" s="54"/>
      <c r="V567" s="54"/>
      <c r="W567" s="54"/>
      <c r="X567" s="54"/>
      <c r="Y567" s="54"/>
      <c r="Z567" s="54"/>
      <c r="AA567" s="54"/>
      <c r="AB567" s="54"/>
      <c r="AC567" s="54"/>
      <c r="AD567" s="54"/>
      <c r="AE567" s="54"/>
      <c r="AF567" s="54"/>
      <c r="AG567" s="54"/>
      <c r="AH567" s="54"/>
      <c r="AI567" s="54"/>
      <c r="AJ567" s="54"/>
      <c r="AK567" s="54"/>
      <c r="AL567" s="54"/>
      <c r="AM567" s="54"/>
      <c r="AN567" s="54"/>
      <c r="AO567" s="54"/>
      <c r="AP567" s="54"/>
      <c r="AQ567" s="54"/>
      <c r="AR567" s="54"/>
      <c r="AS567" s="54"/>
      <c r="AT567" s="54"/>
      <c r="AU567" s="54"/>
      <c r="AV567" s="54"/>
      <c r="AW567" s="54"/>
      <c r="AX567" s="54"/>
      <c r="AY567" s="54"/>
      <c r="AZ567" s="54"/>
      <c r="BA567" s="54"/>
      <c r="BB567" s="54"/>
      <c r="BC567" s="54"/>
      <c r="BD567" s="54"/>
      <c r="BE567" s="54"/>
      <c r="BF567" s="54"/>
      <c r="BG567" s="54"/>
      <c r="BH567" s="54"/>
      <c r="BI567" s="54"/>
      <c r="BJ567" s="54"/>
      <c r="BK567" s="54"/>
      <c r="BL567" s="54"/>
      <c r="BM567" s="54"/>
      <c r="BN567" s="54"/>
      <c r="BO567" s="54"/>
      <c r="BP567" s="54"/>
      <c r="BQ567" s="54"/>
      <c r="BR567" s="54"/>
      <c r="BS567" s="54"/>
      <c r="BT567" s="54"/>
      <c r="BU567" s="54"/>
      <c r="BV567" s="54"/>
      <c r="BW567" s="54"/>
      <c r="BX567" s="54"/>
      <c r="BY567" s="54"/>
      <c r="BZ567" s="54"/>
      <c r="CA567" s="54"/>
      <c r="CB567" s="54"/>
      <c r="CC567" s="54"/>
      <c r="CD567" s="54"/>
      <c r="CE567" s="54"/>
      <c r="CF567" s="54"/>
      <c r="CG567" s="54"/>
      <c r="CH567" s="54"/>
      <c r="CI567" s="54"/>
      <c r="CJ567" s="54"/>
      <c r="CK567" s="54"/>
      <c r="CL567" s="54"/>
      <c r="CM567" s="54"/>
      <c r="CN567" s="54"/>
      <c r="CO567" s="54"/>
      <c r="CP567" s="54"/>
      <c r="CQ567" s="54"/>
      <c r="CR567" s="54"/>
      <c r="CS567" s="54"/>
      <c r="CT567" s="54"/>
      <c r="CU567" s="54"/>
      <c r="CV567" s="54"/>
      <c r="CW567" s="54"/>
      <c r="CX567" s="54"/>
      <c r="CY567" s="54"/>
      <c r="CZ567" s="54"/>
      <c r="DA567" s="54"/>
      <c r="DB567" s="54"/>
      <c r="DC567" s="54"/>
      <c r="DD567" s="54"/>
      <c r="DE567" s="54"/>
      <c r="DF567" s="54"/>
      <c r="DG567" s="54"/>
      <c r="DH567" s="54"/>
      <c r="DI567" s="54"/>
      <c r="DJ567" s="54"/>
      <c r="DK567" s="54"/>
      <c r="DL567" s="54"/>
      <c r="DM567" s="54"/>
      <c r="DN567" s="54"/>
      <c r="DO567" s="54"/>
      <c r="DP567" s="54"/>
      <c r="DQ567" s="54"/>
      <c r="DR567" s="54"/>
      <c r="DS567" s="54"/>
      <c r="DT567" s="54"/>
      <c r="DU567" s="54"/>
      <c r="DV567" s="54"/>
      <c r="DW567" s="54"/>
      <c r="DX567" s="54"/>
      <c r="DY567" s="54"/>
      <c r="DZ567" s="54"/>
      <c r="EA567" s="54"/>
      <c r="EB567" s="54"/>
      <c r="EC567" s="54"/>
      <c r="ED567" s="54"/>
      <c r="EE567" s="54"/>
      <c r="EF567" s="54"/>
      <c r="EG567" s="54"/>
      <c r="EH567" s="54"/>
      <c r="EI567" s="54"/>
      <c r="EJ567" s="54"/>
      <c r="EK567" s="54"/>
      <c r="EL567" s="54"/>
      <c r="EM567" s="54"/>
      <c r="EN567" s="54"/>
      <c r="EO567" s="54"/>
      <c r="EP567" s="54"/>
      <c r="EQ567" s="54"/>
      <c r="ER567" s="54"/>
      <c r="ES567" s="54"/>
      <c r="ET567" s="54"/>
      <c r="EU567" s="54"/>
      <c r="EV567" s="54"/>
      <c r="EW567" s="54"/>
      <c r="EX567" s="54"/>
      <c r="EY567" s="54"/>
      <c r="EZ567" s="54"/>
      <c r="FA567" s="54"/>
      <c r="FB567" s="54"/>
      <c r="FC567" s="54"/>
      <c r="FD567" s="54"/>
      <c r="FE567" s="54"/>
      <c r="FF567" s="54"/>
      <c r="FG567" s="54"/>
      <c r="FH567" s="54"/>
      <c r="FI567" s="54"/>
      <c r="FJ567" s="54"/>
      <c r="FK567" s="54"/>
      <c r="FL567" s="54"/>
      <c r="FM567" s="54"/>
      <c r="FN567" s="54"/>
      <c r="FO567" s="54"/>
      <c r="FP567" s="54"/>
      <c r="FQ567" s="54"/>
      <c r="FR567" s="54"/>
      <c r="FS567" s="54"/>
      <c r="FT567" s="54"/>
      <c r="FU567" s="54"/>
      <c r="FV567" s="54"/>
      <c r="FW567" s="54"/>
      <c r="FX567" s="54"/>
      <c r="FY567" s="54"/>
      <c r="FZ567" s="54"/>
      <c r="GA567" s="54"/>
      <c r="GB567" s="54"/>
      <c r="GC567" s="54"/>
      <c r="GD567" s="54"/>
      <c r="GE567" s="54"/>
      <c r="GF567" s="54"/>
      <c r="GG567" s="54"/>
      <c r="GH567" s="54"/>
      <c r="GI567" s="54"/>
      <c r="GJ567" s="54"/>
      <c r="GK567" s="54"/>
      <c r="GL567" s="54"/>
      <c r="GM567" s="54"/>
      <c r="GN567" s="54"/>
    </row>
    <row r="568" spans="1:196">
      <c r="A568" s="209"/>
      <c r="B568" s="209"/>
      <c r="C568" s="209"/>
      <c r="D568" s="209"/>
      <c r="E568" s="209"/>
      <c r="F568" s="209"/>
      <c r="G568" s="209"/>
      <c r="H568" s="61"/>
      <c r="I568" s="69"/>
      <c r="J568" s="69"/>
      <c r="K568" s="214"/>
      <c r="L568" s="214"/>
      <c r="M568" s="214"/>
      <c r="N568" s="54"/>
      <c r="O568" s="54"/>
      <c r="P568" s="54"/>
      <c r="Q568" s="54"/>
      <c r="R568" s="54"/>
      <c r="S568" s="54"/>
      <c r="T568" s="54"/>
      <c r="U568" s="54"/>
      <c r="V568" s="54"/>
      <c r="W568" s="54"/>
      <c r="X568" s="54"/>
      <c r="Y568" s="54"/>
      <c r="Z568" s="54"/>
      <c r="AA568" s="54"/>
      <c r="AB568" s="54"/>
      <c r="AC568" s="54"/>
      <c r="AD568" s="54"/>
      <c r="AE568" s="54"/>
      <c r="AF568" s="54"/>
      <c r="AG568" s="54"/>
      <c r="AH568" s="54"/>
      <c r="AI568" s="54"/>
      <c r="AJ568" s="54"/>
      <c r="AK568" s="54"/>
      <c r="AL568" s="54"/>
      <c r="AM568" s="54"/>
      <c r="AN568" s="54"/>
      <c r="AO568" s="54"/>
      <c r="AP568" s="54"/>
      <c r="AQ568" s="54"/>
      <c r="AR568" s="54"/>
      <c r="AS568" s="54"/>
      <c r="AT568" s="54"/>
      <c r="AU568" s="54"/>
      <c r="AV568" s="54"/>
      <c r="AW568" s="54"/>
      <c r="AX568" s="54"/>
      <c r="AY568" s="54"/>
      <c r="AZ568" s="54"/>
      <c r="BA568" s="54"/>
      <c r="BB568" s="54"/>
      <c r="BC568" s="54"/>
      <c r="BD568" s="54"/>
      <c r="BE568" s="54"/>
      <c r="BF568" s="54"/>
      <c r="BG568" s="54"/>
      <c r="BH568" s="54"/>
      <c r="BI568" s="54"/>
      <c r="BJ568" s="54"/>
      <c r="BK568" s="54"/>
      <c r="BL568" s="54"/>
      <c r="BM568" s="54"/>
      <c r="BN568" s="54"/>
      <c r="BO568" s="54"/>
      <c r="BP568" s="54"/>
      <c r="BQ568" s="54"/>
      <c r="BR568" s="54"/>
      <c r="BS568" s="54"/>
      <c r="BT568" s="54"/>
      <c r="BU568" s="54"/>
      <c r="BV568" s="54"/>
      <c r="BW568" s="54"/>
      <c r="BX568" s="54"/>
      <c r="BY568" s="54"/>
      <c r="BZ568" s="54"/>
      <c r="CA568" s="54"/>
      <c r="CB568" s="54"/>
      <c r="CC568" s="54"/>
      <c r="CD568" s="54"/>
      <c r="CE568" s="54"/>
      <c r="CF568" s="54"/>
      <c r="CG568" s="54"/>
      <c r="CH568" s="54"/>
      <c r="CI568" s="54"/>
      <c r="CJ568" s="54"/>
      <c r="CK568" s="54"/>
      <c r="CL568" s="54"/>
      <c r="CM568" s="54"/>
      <c r="CN568" s="54"/>
      <c r="CO568" s="54"/>
      <c r="CP568" s="54"/>
      <c r="CQ568" s="54"/>
      <c r="CR568" s="54"/>
      <c r="CS568" s="54"/>
      <c r="CT568" s="54"/>
      <c r="CU568" s="54"/>
      <c r="CV568" s="54"/>
      <c r="CW568" s="54"/>
      <c r="CX568" s="54"/>
      <c r="CY568" s="54"/>
      <c r="CZ568" s="54"/>
      <c r="DA568" s="54"/>
      <c r="DB568" s="54"/>
      <c r="DC568" s="54"/>
      <c r="DD568" s="54"/>
      <c r="DE568" s="54"/>
      <c r="DF568" s="54"/>
      <c r="DG568" s="54"/>
      <c r="DH568" s="54"/>
      <c r="DI568" s="54"/>
      <c r="DJ568" s="54"/>
      <c r="DK568" s="54"/>
      <c r="DL568" s="54"/>
      <c r="DM568" s="54"/>
      <c r="DN568" s="54"/>
      <c r="DO568" s="54"/>
      <c r="DP568" s="54"/>
      <c r="DQ568" s="54"/>
      <c r="DR568" s="54"/>
      <c r="DS568" s="54"/>
      <c r="DT568" s="54"/>
      <c r="DU568" s="54"/>
      <c r="DV568" s="54"/>
      <c r="DW568" s="54"/>
      <c r="DX568" s="54"/>
      <c r="DY568" s="54"/>
      <c r="DZ568" s="54"/>
      <c r="EA568" s="54"/>
      <c r="EB568" s="54"/>
      <c r="EC568" s="54"/>
      <c r="ED568" s="54"/>
      <c r="EE568" s="54"/>
      <c r="EF568" s="54"/>
      <c r="EG568" s="54"/>
      <c r="EH568" s="54"/>
      <c r="EI568" s="54"/>
      <c r="EJ568" s="54"/>
      <c r="EK568" s="54"/>
      <c r="EL568" s="54"/>
      <c r="EM568" s="54"/>
      <c r="EN568" s="54"/>
      <c r="EO568" s="54"/>
      <c r="EP568" s="54"/>
      <c r="EQ568" s="54"/>
      <c r="ER568" s="54"/>
      <c r="ES568" s="54"/>
      <c r="ET568" s="54"/>
      <c r="EU568" s="54"/>
      <c r="EV568" s="54"/>
      <c r="EW568" s="54"/>
      <c r="EX568" s="54"/>
      <c r="EY568" s="54"/>
      <c r="EZ568" s="54"/>
      <c r="FA568" s="54"/>
      <c r="FB568" s="54"/>
      <c r="FC568" s="54"/>
      <c r="FD568" s="54"/>
      <c r="FE568" s="54"/>
      <c r="FF568" s="54"/>
      <c r="FG568" s="54"/>
      <c r="FH568" s="54"/>
      <c r="FI568" s="54"/>
      <c r="FJ568" s="54"/>
      <c r="FK568" s="54"/>
      <c r="FL568" s="54"/>
      <c r="FM568" s="54"/>
      <c r="FN568" s="54"/>
      <c r="FO568" s="54"/>
      <c r="FP568" s="54"/>
      <c r="FQ568" s="54"/>
      <c r="FR568" s="54"/>
      <c r="FS568" s="54"/>
      <c r="FT568" s="54"/>
      <c r="FU568" s="54"/>
      <c r="FV568" s="54"/>
      <c r="FW568" s="54"/>
      <c r="FX568" s="54"/>
      <c r="FY568" s="54"/>
      <c r="FZ568" s="54"/>
      <c r="GA568" s="54"/>
      <c r="GB568" s="54"/>
      <c r="GC568" s="54"/>
      <c r="GD568" s="54"/>
      <c r="GE568" s="54"/>
      <c r="GF568" s="54"/>
      <c r="GG568" s="54"/>
      <c r="GH568" s="54"/>
      <c r="GI568" s="54"/>
      <c r="GJ568" s="54"/>
      <c r="GK568" s="54"/>
      <c r="GL568" s="54"/>
      <c r="GM568" s="54"/>
      <c r="GN568" s="54"/>
    </row>
    <row r="569" spans="1:196">
      <c r="A569" s="209"/>
      <c r="B569" s="209"/>
      <c r="C569" s="209"/>
      <c r="D569" s="209"/>
      <c r="E569" s="209"/>
      <c r="F569" s="209"/>
      <c r="G569" s="209"/>
      <c r="H569" s="61"/>
      <c r="I569" s="69"/>
      <c r="J569" s="69"/>
      <c r="K569" s="214"/>
      <c r="L569" s="214"/>
      <c r="M569" s="214"/>
      <c r="N569" s="54"/>
      <c r="O569" s="54"/>
      <c r="P569" s="54"/>
      <c r="Q569" s="54"/>
      <c r="R569" s="54"/>
      <c r="S569" s="54"/>
      <c r="T569" s="54"/>
      <c r="U569" s="54"/>
      <c r="V569" s="54"/>
      <c r="W569" s="54"/>
      <c r="X569" s="54"/>
      <c r="Y569" s="54"/>
      <c r="Z569" s="54"/>
      <c r="AA569" s="54"/>
      <c r="AB569" s="54"/>
      <c r="AC569" s="54"/>
      <c r="AD569" s="54"/>
      <c r="AE569" s="54"/>
      <c r="AF569" s="54"/>
      <c r="AG569" s="54"/>
      <c r="AH569" s="54"/>
      <c r="AI569" s="54"/>
      <c r="AJ569" s="54"/>
      <c r="AK569" s="54"/>
      <c r="AL569" s="54"/>
      <c r="AM569" s="54"/>
      <c r="AN569" s="54"/>
      <c r="AO569" s="54"/>
      <c r="AP569" s="54"/>
      <c r="AQ569" s="54"/>
      <c r="AR569" s="54"/>
      <c r="AS569" s="54"/>
      <c r="AT569" s="54"/>
      <c r="AU569" s="54"/>
      <c r="AV569" s="54"/>
      <c r="AW569" s="54"/>
      <c r="AX569" s="54"/>
      <c r="AY569" s="54"/>
      <c r="AZ569" s="54"/>
      <c r="BA569" s="54"/>
      <c r="BB569" s="54"/>
      <c r="BC569" s="54"/>
      <c r="BD569" s="54"/>
      <c r="BE569" s="54"/>
      <c r="BF569" s="54"/>
      <c r="BG569" s="54"/>
      <c r="BH569" s="54"/>
      <c r="BI569" s="54"/>
      <c r="BJ569" s="54"/>
      <c r="BK569" s="54"/>
      <c r="BL569" s="54"/>
      <c r="BM569" s="54"/>
      <c r="BN569" s="54"/>
      <c r="BO569" s="54"/>
      <c r="BP569" s="54"/>
      <c r="BQ569" s="54"/>
      <c r="BR569" s="54"/>
      <c r="BS569" s="54"/>
      <c r="BT569" s="54"/>
      <c r="BU569" s="54"/>
      <c r="BV569" s="54"/>
      <c r="BW569" s="54"/>
      <c r="BX569" s="54"/>
      <c r="BY569" s="54"/>
      <c r="BZ569" s="54"/>
      <c r="CA569" s="54"/>
      <c r="CB569" s="54"/>
      <c r="CC569" s="54"/>
      <c r="CD569" s="54"/>
      <c r="CE569" s="54"/>
      <c r="CF569" s="54"/>
      <c r="CG569" s="54"/>
      <c r="CH569" s="54"/>
      <c r="CI569" s="54"/>
      <c r="CJ569" s="54"/>
      <c r="CK569" s="54"/>
      <c r="CL569" s="54"/>
      <c r="CM569" s="54"/>
      <c r="CN569" s="54"/>
      <c r="CO569" s="54"/>
      <c r="CP569" s="54"/>
      <c r="CQ569" s="54"/>
      <c r="CR569" s="54"/>
      <c r="CS569" s="54"/>
      <c r="CT569" s="54"/>
      <c r="CU569" s="54"/>
      <c r="CV569" s="54"/>
      <c r="CW569" s="54"/>
      <c r="CX569" s="54"/>
      <c r="CY569" s="54"/>
      <c r="CZ569" s="54"/>
      <c r="DA569" s="54"/>
      <c r="DB569" s="54"/>
      <c r="DC569" s="54"/>
      <c r="DD569" s="54"/>
      <c r="DE569" s="54"/>
      <c r="DF569" s="54"/>
      <c r="DG569" s="54"/>
      <c r="DH569" s="54"/>
      <c r="DI569" s="54"/>
      <c r="DJ569" s="54"/>
      <c r="DK569" s="54"/>
      <c r="DL569" s="54"/>
      <c r="DM569" s="54"/>
      <c r="DN569" s="54"/>
      <c r="DO569" s="54"/>
      <c r="DP569" s="54"/>
      <c r="DQ569" s="54"/>
      <c r="DR569" s="54"/>
      <c r="DS569" s="54"/>
      <c r="DT569" s="54"/>
      <c r="DU569" s="54"/>
      <c r="DV569" s="54"/>
      <c r="DW569" s="54"/>
      <c r="DX569" s="54"/>
      <c r="DY569" s="54"/>
      <c r="DZ569" s="54"/>
      <c r="EA569" s="54"/>
      <c r="EB569" s="54"/>
      <c r="EC569" s="54"/>
      <c r="ED569" s="54"/>
      <c r="EE569" s="54"/>
      <c r="EF569" s="54"/>
      <c r="EG569" s="54"/>
      <c r="EH569" s="54"/>
      <c r="EI569" s="54"/>
      <c r="EJ569" s="54"/>
      <c r="EK569" s="54"/>
      <c r="EL569" s="54"/>
      <c r="EM569" s="54"/>
      <c r="EN569" s="54"/>
      <c r="EO569" s="54"/>
      <c r="EP569" s="54"/>
      <c r="EQ569" s="54"/>
      <c r="ER569" s="54"/>
      <c r="ES569" s="54"/>
      <c r="ET569" s="54"/>
      <c r="EU569" s="54"/>
      <c r="EV569" s="54"/>
      <c r="EW569" s="54"/>
      <c r="EX569" s="54"/>
      <c r="EY569" s="54"/>
      <c r="EZ569" s="54"/>
      <c r="FA569" s="54"/>
      <c r="FB569" s="54"/>
      <c r="FC569" s="54"/>
      <c r="FD569" s="54"/>
      <c r="FE569" s="54"/>
      <c r="FF569" s="54"/>
      <c r="FG569" s="54"/>
      <c r="FH569" s="54"/>
      <c r="FI569" s="54"/>
      <c r="FJ569" s="54"/>
      <c r="FK569" s="54"/>
      <c r="FL569" s="54"/>
      <c r="FM569" s="54"/>
      <c r="FN569" s="54"/>
      <c r="FO569" s="54"/>
      <c r="FP569" s="54"/>
      <c r="FQ569" s="54"/>
      <c r="FR569" s="54"/>
      <c r="FS569" s="54"/>
      <c r="FT569" s="54"/>
      <c r="FU569" s="54"/>
      <c r="FV569" s="54"/>
      <c r="FW569" s="54"/>
      <c r="FX569" s="54"/>
      <c r="FY569" s="54"/>
      <c r="FZ569" s="54"/>
      <c r="GA569" s="54"/>
      <c r="GB569" s="54"/>
      <c r="GC569" s="54"/>
      <c r="GD569" s="54"/>
      <c r="GE569" s="54"/>
      <c r="GF569" s="54"/>
      <c r="GG569" s="54"/>
      <c r="GH569" s="54"/>
      <c r="GI569" s="54"/>
      <c r="GJ569" s="54"/>
      <c r="GK569" s="54"/>
      <c r="GL569" s="54"/>
      <c r="GM569" s="54"/>
      <c r="GN569" s="54"/>
    </row>
    <row r="570" spans="1:196">
      <c r="A570" s="209"/>
      <c r="B570" s="209"/>
      <c r="C570" s="209"/>
      <c r="D570" s="209"/>
      <c r="E570" s="209"/>
      <c r="F570" s="209"/>
      <c r="G570" s="209"/>
      <c r="H570" s="61"/>
      <c r="I570" s="69"/>
      <c r="J570" s="69"/>
      <c r="K570" s="214"/>
      <c r="L570" s="214"/>
      <c r="M570" s="214"/>
      <c r="N570" s="54"/>
      <c r="O570" s="54"/>
      <c r="P570" s="54"/>
      <c r="Q570" s="54"/>
      <c r="R570" s="54"/>
      <c r="S570" s="54"/>
      <c r="T570" s="54"/>
      <c r="U570" s="54"/>
      <c r="V570" s="54"/>
      <c r="W570" s="54"/>
      <c r="X570" s="54"/>
      <c r="Y570" s="54"/>
      <c r="Z570" s="54"/>
      <c r="AA570" s="54"/>
      <c r="AB570" s="54"/>
      <c r="AC570" s="54"/>
      <c r="AD570" s="54"/>
      <c r="AE570" s="54"/>
      <c r="AF570" s="54"/>
      <c r="AG570" s="54"/>
      <c r="AH570" s="54"/>
      <c r="AI570" s="54"/>
      <c r="AJ570" s="54"/>
      <c r="AK570" s="54"/>
      <c r="AL570" s="54"/>
      <c r="AM570" s="54"/>
      <c r="AN570" s="54"/>
      <c r="AO570" s="54"/>
      <c r="AP570" s="54"/>
      <c r="AQ570" s="54"/>
      <c r="AR570" s="54"/>
      <c r="AS570" s="54"/>
      <c r="AT570" s="54"/>
      <c r="AU570" s="54"/>
      <c r="AV570" s="54"/>
      <c r="AW570" s="54"/>
      <c r="AX570" s="54"/>
      <c r="AY570" s="54"/>
      <c r="AZ570" s="54"/>
      <c r="BA570" s="54"/>
      <c r="BB570" s="54"/>
      <c r="BC570" s="54"/>
      <c r="BD570" s="54"/>
      <c r="BE570" s="54"/>
      <c r="BF570" s="54"/>
      <c r="BG570" s="54"/>
      <c r="BH570" s="54"/>
      <c r="BI570" s="54"/>
      <c r="BJ570" s="54"/>
      <c r="BK570" s="54"/>
      <c r="BL570" s="54"/>
      <c r="BM570" s="54"/>
      <c r="BN570" s="54"/>
      <c r="BO570" s="54"/>
      <c r="BP570" s="54"/>
      <c r="BQ570" s="54"/>
      <c r="BR570" s="54"/>
      <c r="BS570" s="54"/>
      <c r="BT570" s="54"/>
      <c r="BU570" s="54"/>
      <c r="BV570" s="54"/>
      <c r="BW570" s="54"/>
      <c r="BX570" s="54"/>
      <c r="BY570" s="54"/>
      <c r="BZ570" s="54"/>
      <c r="CA570" s="54"/>
      <c r="CB570" s="54"/>
      <c r="CC570" s="54"/>
      <c r="CD570" s="54"/>
      <c r="CE570" s="54"/>
      <c r="CF570" s="54"/>
      <c r="CG570" s="54"/>
      <c r="CH570" s="54"/>
      <c r="CI570" s="54"/>
      <c r="CJ570" s="54"/>
      <c r="CK570" s="54"/>
      <c r="CL570" s="54"/>
      <c r="CM570" s="54"/>
      <c r="CN570" s="54"/>
      <c r="CO570" s="54"/>
      <c r="CP570" s="54"/>
      <c r="CQ570" s="54"/>
      <c r="CR570" s="54"/>
      <c r="CS570" s="54"/>
      <c r="CT570" s="54"/>
      <c r="CU570" s="54"/>
      <c r="CV570" s="54"/>
      <c r="CW570" s="54"/>
      <c r="CX570" s="54"/>
      <c r="CY570" s="54"/>
      <c r="CZ570" s="54"/>
      <c r="DA570" s="54"/>
      <c r="DB570" s="54"/>
      <c r="DC570" s="54"/>
      <c r="DD570" s="54"/>
      <c r="DE570" s="54"/>
      <c r="DF570" s="54"/>
      <c r="DG570" s="54"/>
      <c r="DH570" s="54"/>
      <c r="DI570" s="54"/>
      <c r="DJ570" s="54"/>
      <c r="DK570" s="54"/>
      <c r="DL570" s="54"/>
      <c r="DM570" s="54"/>
      <c r="DN570" s="54"/>
      <c r="DO570" s="54"/>
      <c r="DP570" s="54"/>
      <c r="DQ570" s="54"/>
      <c r="DR570" s="54"/>
      <c r="DS570" s="54"/>
      <c r="DT570" s="54"/>
      <c r="DU570" s="54"/>
      <c r="DV570" s="54"/>
      <c r="DW570" s="54"/>
      <c r="DX570" s="54"/>
      <c r="DY570" s="54"/>
      <c r="DZ570" s="54"/>
      <c r="EA570" s="54"/>
      <c r="EB570" s="54"/>
      <c r="EC570" s="54"/>
      <c r="ED570" s="54"/>
      <c r="EE570" s="54"/>
      <c r="EF570" s="54"/>
      <c r="EG570" s="54"/>
      <c r="EH570" s="54"/>
      <c r="EI570" s="54"/>
      <c r="EJ570" s="54"/>
      <c r="EK570" s="54"/>
      <c r="EL570" s="54"/>
      <c r="EM570" s="54"/>
      <c r="EN570" s="54"/>
      <c r="EO570" s="54"/>
      <c r="EP570" s="54"/>
      <c r="EQ570" s="54"/>
      <c r="ER570" s="54"/>
      <c r="ES570" s="54"/>
      <c r="ET570" s="54"/>
      <c r="EU570" s="54"/>
      <c r="EV570" s="54"/>
      <c r="EW570" s="54"/>
      <c r="EX570" s="54"/>
      <c r="EY570" s="54"/>
      <c r="EZ570" s="54"/>
      <c r="FA570" s="54"/>
      <c r="FB570" s="54"/>
      <c r="FC570" s="54"/>
      <c r="FD570" s="54"/>
      <c r="FE570" s="54"/>
      <c r="FF570" s="54"/>
      <c r="FG570" s="54"/>
      <c r="FH570" s="54"/>
      <c r="FI570" s="54"/>
      <c r="FJ570" s="54"/>
      <c r="FK570" s="54"/>
      <c r="FL570" s="54"/>
      <c r="FM570" s="54"/>
      <c r="FN570" s="54"/>
      <c r="FO570" s="54"/>
      <c r="FP570" s="54"/>
      <c r="FQ570" s="54"/>
      <c r="FR570" s="54"/>
      <c r="FS570" s="54"/>
      <c r="FT570" s="54"/>
      <c r="FU570" s="54"/>
      <c r="FV570" s="54"/>
      <c r="FW570" s="54"/>
      <c r="FX570" s="54"/>
      <c r="FY570" s="54"/>
      <c r="FZ570" s="54"/>
      <c r="GA570" s="54"/>
      <c r="GB570" s="54"/>
      <c r="GC570" s="54"/>
      <c r="GD570" s="54"/>
      <c r="GE570" s="54"/>
      <c r="GF570" s="54"/>
      <c r="GG570" s="54"/>
      <c r="GH570" s="54"/>
      <c r="GI570" s="54"/>
      <c r="GJ570" s="54"/>
      <c r="GK570" s="54"/>
      <c r="GL570" s="54"/>
      <c r="GM570" s="54"/>
      <c r="GN570" s="54"/>
    </row>
    <row r="571" spans="1:196">
      <c r="A571" s="209"/>
      <c r="B571" s="209"/>
      <c r="C571" s="209"/>
      <c r="D571" s="209"/>
      <c r="E571" s="209"/>
      <c r="F571" s="209"/>
      <c r="G571" s="209"/>
      <c r="H571" s="61"/>
      <c r="I571" s="69"/>
      <c r="J571" s="69"/>
      <c r="K571" s="214"/>
      <c r="L571" s="214"/>
      <c r="M571" s="214"/>
      <c r="N571" s="54"/>
      <c r="O571" s="54"/>
      <c r="P571" s="54"/>
      <c r="Q571" s="54"/>
      <c r="R571" s="54"/>
      <c r="S571" s="54"/>
      <c r="T571" s="54"/>
      <c r="U571" s="54"/>
      <c r="V571" s="54"/>
      <c r="W571" s="54"/>
      <c r="X571" s="54"/>
      <c r="Y571" s="54"/>
      <c r="Z571" s="54"/>
      <c r="AA571" s="54"/>
      <c r="AB571" s="54"/>
      <c r="AC571" s="54"/>
      <c r="AD571" s="54"/>
      <c r="AE571" s="54"/>
      <c r="AF571" s="54"/>
      <c r="AG571" s="54"/>
      <c r="AH571" s="54"/>
      <c r="AI571" s="54"/>
      <c r="AJ571" s="54"/>
      <c r="AK571" s="54"/>
      <c r="AL571" s="54"/>
      <c r="AM571" s="54"/>
      <c r="AN571" s="54"/>
      <c r="AO571" s="54"/>
      <c r="AP571" s="54"/>
      <c r="AQ571" s="54"/>
      <c r="AR571" s="54"/>
      <c r="AS571" s="54"/>
      <c r="AT571" s="54"/>
      <c r="AU571" s="54"/>
      <c r="AV571" s="54"/>
      <c r="AW571" s="54"/>
      <c r="AX571" s="54"/>
      <c r="AY571" s="54"/>
      <c r="AZ571" s="54"/>
      <c r="BA571" s="54"/>
      <c r="BB571" s="54"/>
      <c r="BC571" s="54"/>
      <c r="BD571" s="54"/>
      <c r="BE571" s="54"/>
      <c r="BF571" s="54"/>
      <c r="BG571" s="54"/>
      <c r="BH571" s="54"/>
      <c r="BI571" s="54"/>
      <c r="BJ571" s="54"/>
      <c r="BK571" s="54"/>
      <c r="BL571" s="54"/>
      <c r="BM571" s="54"/>
      <c r="BN571" s="54"/>
      <c r="BO571" s="54"/>
      <c r="BP571" s="54"/>
      <c r="BQ571" s="54"/>
      <c r="BR571" s="54"/>
      <c r="BS571" s="54"/>
      <c r="BT571" s="54"/>
      <c r="BU571" s="54"/>
      <c r="BV571" s="54"/>
      <c r="BW571" s="54"/>
      <c r="BX571" s="54"/>
      <c r="BY571" s="54"/>
      <c r="BZ571" s="54"/>
      <c r="CA571" s="54"/>
      <c r="CB571" s="54"/>
      <c r="CC571" s="54"/>
      <c r="CD571" s="54"/>
      <c r="CE571" s="54"/>
      <c r="CF571" s="54"/>
      <c r="CG571" s="54"/>
      <c r="CH571" s="54"/>
      <c r="CI571" s="54"/>
      <c r="CJ571" s="54"/>
      <c r="CK571" s="54"/>
      <c r="CL571" s="54"/>
      <c r="CM571" s="54"/>
      <c r="CN571" s="54"/>
      <c r="CO571" s="54"/>
      <c r="CP571" s="54"/>
      <c r="CQ571" s="54"/>
      <c r="CR571" s="54"/>
      <c r="CS571" s="54"/>
      <c r="CT571" s="54"/>
      <c r="CU571" s="54"/>
      <c r="CV571" s="54"/>
      <c r="CW571" s="54"/>
      <c r="CX571" s="54"/>
      <c r="CY571" s="54"/>
      <c r="CZ571" s="54"/>
      <c r="DA571" s="54"/>
      <c r="DB571" s="54"/>
      <c r="DC571" s="54"/>
      <c r="DD571" s="54"/>
      <c r="DE571" s="54"/>
      <c r="DF571" s="54"/>
      <c r="DG571" s="54"/>
      <c r="DH571" s="54"/>
      <c r="DI571" s="54"/>
      <c r="DJ571" s="54"/>
      <c r="DK571" s="54"/>
      <c r="DL571" s="54"/>
      <c r="DM571" s="54"/>
      <c r="DN571" s="54"/>
      <c r="DO571" s="54"/>
      <c r="DP571" s="54"/>
      <c r="DQ571" s="54"/>
      <c r="DR571" s="54"/>
      <c r="DS571" s="54"/>
      <c r="DT571" s="54"/>
      <c r="DU571" s="54"/>
      <c r="DV571" s="54"/>
      <c r="DW571" s="54"/>
      <c r="DX571" s="54"/>
      <c r="DY571" s="54"/>
      <c r="DZ571" s="54"/>
      <c r="EA571" s="54"/>
      <c r="EB571" s="54"/>
      <c r="EC571" s="54"/>
      <c r="ED571" s="54"/>
      <c r="EE571" s="54"/>
      <c r="EF571" s="54"/>
      <c r="EG571" s="54"/>
      <c r="EH571" s="54"/>
      <c r="EI571" s="54"/>
      <c r="EJ571" s="54"/>
      <c r="EK571" s="54"/>
      <c r="EL571" s="54"/>
      <c r="EM571" s="54"/>
      <c r="EN571" s="54"/>
      <c r="EO571" s="54"/>
      <c r="EP571" s="54"/>
      <c r="EQ571" s="54"/>
      <c r="ER571" s="54"/>
      <c r="ES571" s="54"/>
      <c r="ET571" s="54"/>
      <c r="EU571" s="54"/>
      <c r="EV571" s="54"/>
      <c r="EW571" s="54"/>
      <c r="EX571" s="54"/>
      <c r="EY571" s="54"/>
      <c r="EZ571" s="54"/>
      <c r="FA571" s="54"/>
      <c r="FB571" s="54"/>
      <c r="FC571" s="54"/>
      <c r="FD571" s="54"/>
      <c r="FE571" s="54"/>
      <c r="FF571" s="54"/>
      <c r="FG571" s="54"/>
      <c r="FH571" s="54"/>
      <c r="FI571" s="54"/>
      <c r="FJ571" s="54"/>
      <c r="FK571" s="54"/>
      <c r="FL571" s="54"/>
      <c r="FM571" s="54"/>
      <c r="FN571" s="54"/>
      <c r="FO571" s="54"/>
      <c r="FP571" s="54"/>
      <c r="FQ571" s="54"/>
      <c r="FR571" s="54"/>
      <c r="FS571" s="54"/>
      <c r="FT571" s="54"/>
      <c r="FU571" s="54"/>
      <c r="FV571" s="54"/>
      <c r="FW571" s="54"/>
      <c r="FX571" s="54"/>
      <c r="FY571" s="54"/>
      <c r="FZ571" s="54"/>
      <c r="GA571" s="54"/>
      <c r="GB571" s="54"/>
      <c r="GC571" s="54"/>
      <c r="GD571" s="54"/>
      <c r="GE571" s="54"/>
      <c r="GF571" s="54"/>
      <c r="GG571" s="54"/>
      <c r="GH571" s="54"/>
      <c r="GI571" s="54"/>
      <c r="GJ571" s="54"/>
      <c r="GK571" s="54"/>
      <c r="GL571" s="54"/>
      <c r="GM571" s="54"/>
      <c r="GN571" s="54"/>
    </row>
    <row r="572" spans="1:196">
      <c r="A572" s="209"/>
      <c r="B572" s="209"/>
      <c r="C572" s="209"/>
      <c r="D572" s="209"/>
      <c r="E572" s="209"/>
      <c r="F572" s="209"/>
      <c r="G572" s="209"/>
      <c r="H572" s="61"/>
      <c r="I572" s="69"/>
      <c r="J572" s="69"/>
      <c r="K572" s="214"/>
      <c r="L572" s="214"/>
      <c r="M572" s="214"/>
      <c r="N572" s="54"/>
      <c r="O572" s="54"/>
      <c r="P572" s="54"/>
      <c r="Q572" s="54"/>
      <c r="R572" s="54"/>
      <c r="S572" s="54"/>
      <c r="T572" s="54"/>
      <c r="U572" s="54"/>
      <c r="V572" s="54"/>
      <c r="W572" s="54"/>
      <c r="X572" s="54"/>
      <c r="Y572" s="54"/>
      <c r="Z572" s="54"/>
      <c r="AA572" s="54"/>
      <c r="AB572" s="54"/>
      <c r="AC572" s="54"/>
      <c r="AD572" s="54"/>
      <c r="AE572" s="54"/>
      <c r="AF572" s="54"/>
      <c r="AG572" s="54"/>
      <c r="AH572" s="54"/>
      <c r="AI572" s="54"/>
      <c r="AJ572" s="54"/>
      <c r="AK572" s="54"/>
      <c r="AL572" s="54"/>
      <c r="AM572" s="54"/>
      <c r="AN572" s="54"/>
      <c r="AO572" s="54"/>
      <c r="AP572" s="54"/>
      <c r="AQ572" s="54"/>
      <c r="AR572" s="54"/>
      <c r="AS572" s="54"/>
      <c r="AT572" s="54"/>
      <c r="AU572" s="54"/>
      <c r="AV572" s="54"/>
      <c r="AW572" s="54"/>
      <c r="AX572" s="54"/>
      <c r="AY572" s="54"/>
      <c r="AZ572" s="54"/>
      <c r="BA572" s="54"/>
      <c r="BB572" s="54"/>
      <c r="BC572" s="54"/>
      <c r="BD572" s="54"/>
      <c r="BE572" s="54"/>
      <c r="BF572" s="54"/>
      <c r="BG572" s="54"/>
      <c r="BH572" s="54"/>
      <c r="BI572" s="54"/>
      <c r="BJ572" s="54"/>
      <c r="BK572" s="54"/>
      <c r="BL572" s="54"/>
      <c r="BM572" s="54"/>
      <c r="BN572" s="54"/>
      <c r="BO572" s="54"/>
      <c r="BP572" s="54"/>
      <c r="BQ572" s="54"/>
      <c r="BR572" s="54"/>
      <c r="BS572" s="54"/>
      <c r="BT572" s="54"/>
      <c r="BU572" s="54"/>
      <c r="BV572" s="54"/>
      <c r="BW572" s="54"/>
      <c r="BX572" s="54"/>
      <c r="BY572" s="54"/>
      <c r="BZ572" s="54"/>
      <c r="CA572" s="54"/>
      <c r="CB572" s="54"/>
      <c r="CC572" s="54"/>
      <c r="CD572" s="54"/>
      <c r="CE572" s="54"/>
      <c r="CF572" s="54"/>
      <c r="CG572" s="54"/>
      <c r="CH572" s="54"/>
      <c r="CI572" s="54"/>
      <c r="CJ572" s="54"/>
      <c r="CK572" s="54"/>
      <c r="CL572" s="54"/>
      <c r="CM572" s="54"/>
      <c r="CN572" s="54"/>
      <c r="CO572" s="54"/>
      <c r="CP572" s="54"/>
      <c r="CQ572" s="54"/>
      <c r="CR572" s="54"/>
      <c r="CS572" s="54"/>
      <c r="CT572" s="54"/>
      <c r="CU572" s="54"/>
      <c r="CV572" s="54"/>
      <c r="CW572" s="54"/>
      <c r="CX572" s="54"/>
      <c r="CY572" s="54"/>
      <c r="CZ572" s="54"/>
      <c r="DA572" s="54"/>
      <c r="DB572" s="54"/>
      <c r="DC572" s="54"/>
      <c r="DD572" s="54"/>
      <c r="DE572" s="54"/>
      <c r="DF572" s="54"/>
      <c r="DG572" s="54"/>
      <c r="DH572" s="54"/>
      <c r="DI572" s="54"/>
      <c r="DJ572" s="54"/>
      <c r="DK572" s="54"/>
      <c r="DL572" s="54"/>
      <c r="DM572" s="54"/>
      <c r="DN572" s="54"/>
      <c r="DO572" s="54"/>
      <c r="DP572" s="54"/>
      <c r="DQ572" s="54"/>
      <c r="DR572" s="54"/>
      <c r="DS572" s="54"/>
      <c r="DT572" s="54"/>
      <c r="DU572" s="54"/>
      <c r="DV572" s="54"/>
      <c r="DW572" s="54"/>
      <c r="DX572" s="54"/>
      <c r="DY572" s="54"/>
      <c r="DZ572" s="54"/>
      <c r="EA572" s="54"/>
      <c r="EB572" s="54"/>
      <c r="EC572" s="54"/>
      <c r="ED572" s="54"/>
      <c r="EE572" s="54"/>
      <c r="EF572" s="54"/>
      <c r="EG572" s="54"/>
      <c r="EH572" s="54"/>
      <c r="EI572" s="54"/>
      <c r="EJ572" s="54"/>
      <c r="EK572" s="54"/>
      <c r="EL572" s="54"/>
      <c r="EM572" s="54"/>
      <c r="EN572" s="54"/>
      <c r="EO572" s="54"/>
      <c r="EP572" s="54"/>
      <c r="EQ572" s="54"/>
      <c r="ER572" s="54"/>
      <c r="ES572" s="54"/>
      <c r="ET572" s="54"/>
      <c r="EU572" s="54"/>
      <c r="EV572" s="54"/>
      <c r="EW572" s="54"/>
      <c r="EX572" s="54"/>
      <c r="EY572" s="54"/>
      <c r="EZ572" s="54"/>
      <c r="FA572" s="54"/>
      <c r="FB572" s="54"/>
      <c r="FC572" s="54"/>
      <c r="FD572" s="54"/>
      <c r="FE572" s="54"/>
      <c r="FF572" s="54"/>
      <c r="FG572" s="54"/>
      <c r="FH572" s="54"/>
      <c r="FI572" s="54"/>
      <c r="FJ572" s="54"/>
      <c r="FK572" s="54"/>
      <c r="FL572" s="54"/>
      <c r="FM572" s="54"/>
      <c r="FN572" s="54"/>
      <c r="FO572" s="54"/>
      <c r="FP572" s="54"/>
      <c r="FQ572" s="54"/>
      <c r="FR572" s="54"/>
      <c r="FS572" s="54"/>
      <c r="FT572" s="54"/>
      <c r="FU572" s="54"/>
      <c r="FV572" s="54"/>
      <c r="FW572" s="54"/>
      <c r="FX572" s="54"/>
      <c r="FY572" s="54"/>
      <c r="FZ572" s="54"/>
      <c r="GA572" s="54"/>
      <c r="GB572" s="54"/>
      <c r="GC572" s="54"/>
      <c r="GD572" s="54"/>
      <c r="GE572" s="54"/>
      <c r="GF572" s="54"/>
      <c r="GG572" s="54"/>
      <c r="GH572" s="54"/>
      <c r="GI572" s="54"/>
      <c r="GJ572" s="54"/>
      <c r="GK572" s="54"/>
      <c r="GL572" s="54"/>
      <c r="GM572" s="54"/>
      <c r="GN572" s="54"/>
    </row>
    <row r="573" spans="1:196">
      <c r="A573" s="209"/>
      <c r="B573" s="209"/>
      <c r="C573" s="209"/>
      <c r="D573" s="209"/>
      <c r="E573" s="209"/>
      <c r="F573" s="209"/>
      <c r="G573" s="209"/>
      <c r="H573" s="61"/>
      <c r="I573" s="69"/>
      <c r="J573" s="69"/>
      <c r="K573" s="214"/>
      <c r="L573" s="214"/>
      <c r="M573" s="214"/>
      <c r="N573" s="54"/>
      <c r="O573" s="54"/>
      <c r="P573" s="54"/>
      <c r="Q573" s="54"/>
      <c r="R573" s="54"/>
      <c r="S573" s="54"/>
      <c r="T573" s="54"/>
      <c r="U573" s="54"/>
      <c r="V573" s="54"/>
      <c r="W573" s="54"/>
      <c r="X573" s="54"/>
      <c r="Y573" s="54"/>
      <c r="Z573" s="54"/>
      <c r="AA573" s="54"/>
      <c r="AB573" s="54"/>
      <c r="AC573" s="54"/>
      <c r="AD573" s="54"/>
      <c r="AE573" s="54"/>
      <c r="AF573" s="54"/>
      <c r="AG573" s="54"/>
      <c r="AH573" s="54"/>
      <c r="AI573" s="54"/>
      <c r="AJ573" s="54"/>
      <c r="AK573" s="54"/>
      <c r="AL573" s="54"/>
      <c r="AM573" s="54"/>
      <c r="AN573" s="54"/>
      <c r="AO573" s="54"/>
      <c r="AP573" s="54"/>
      <c r="AQ573" s="54"/>
      <c r="AR573" s="54"/>
      <c r="AS573" s="54"/>
      <c r="AT573" s="54"/>
      <c r="AU573" s="54"/>
      <c r="AV573" s="54"/>
      <c r="AW573" s="54"/>
      <c r="AX573" s="54"/>
      <c r="AY573" s="54"/>
      <c r="AZ573" s="54"/>
      <c r="BA573" s="54"/>
      <c r="BB573" s="54"/>
      <c r="BC573" s="54"/>
      <c r="BD573" s="54"/>
      <c r="BE573" s="54"/>
      <c r="BF573" s="54"/>
      <c r="BG573" s="54"/>
      <c r="BH573" s="54"/>
      <c r="BI573" s="54"/>
      <c r="BJ573" s="54"/>
      <c r="BK573" s="54"/>
      <c r="BL573" s="54"/>
      <c r="BM573" s="54"/>
      <c r="BN573" s="54"/>
      <c r="BO573" s="54"/>
      <c r="BP573" s="54"/>
      <c r="BQ573" s="54"/>
      <c r="BR573" s="54"/>
      <c r="BS573" s="54"/>
      <c r="BT573" s="54"/>
      <c r="BU573" s="54"/>
      <c r="BV573" s="54"/>
      <c r="BW573" s="54"/>
      <c r="BX573" s="54"/>
      <c r="BY573" s="54"/>
      <c r="BZ573" s="54"/>
      <c r="CA573" s="54"/>
      <c r="CB573" s="54"/>
      <c r="CC573" s="54"/>
      <c r="CD573" s="54"/>
      <c r="CE573" s="54"/>
      <c r="CF573" s="54"/>
      <c r="CG573" s="54"/>
      <c r="CH573" s="54"/>
      <c r="CI573" s="54"/>
      <c r="CJ573" s="54"/>
      <c r="CK573" s="54"/>
      <c r="CL573" s="54"/>
      <c r="CM573" s="54"/>
      <c r="CN573" s="54"/>
      <c r="CO573" s="54"/>
      <c r="CP573" s="54"/>
      <c r="CQ573" s="54"/>
      <c r="CR573" s="54"/>
      <c r="CS573" s="54"/>
      <c r="CT573" s="54"/>
      <c r="CU573" s="54"/>
      <c r="CV573" s="54"/>
      <c r="CW573" s="54"/>
      <c r="CX573" s="54"/>
      <c r="CY573" s="54"/>
      <c r="CZ573" s="54"/>
      <c r="DA573" s="54"/>
      <c r="DB573" s="54"/>
      <c r="DC573" s="54"/>
      <c r="DD573" s="54"/>
      <c r="DE573" s="54"/>
      <c r="DF573" s="54"/>
      <c r="DG573" s="54"/>
      <c r="DH573" s="54"/>
      <c r="DI573" s="54"/>
      <c r="DJ573" s="54"/>
      <c r="DK573" s="54"/>
      <c r="DL573" s="54"/>
      <c r="DM573" s="54"/>
      <c r="DN573" s="54"/>
      <c r="DO573" s="54"/>
      <c r="DP573" s="54"/>
      <c r="DQ573" s="54"/>
      <c r="DR573" s="54"/>
      <c r="DS573" s="54"/>
      <c r="DT573" s="54"/>
      <c r="DU573" s="54"/>
      <c r="DV573" s="54"/>
      <c r="DW573" s="54"/>
      <c r="DX573" s="54"/>
      <c r="DY573" s="54"/>
      <c r="DZ573" s="54"/>
      <c r="EA573" s="54"/>
      <c r="EB573" s="54"/>
      <c r="EC573" s="54"/>
      <c r="ED573" s="54"/>
      <c r="EE573" s="54"/>
      <c r="EF573" s="54"/>
      <c r="EG573" s="54"/>
      <c r="EH573" s="54"/>
      <c r="EI573" s="54"/>
      <c r="EJ573" s="54"/>
      <c r="EK573" s="54"/>
      <c r="EL573" s="54"/>
      <c r="EM573" s="54"/>
      <c r="EN573" s="54"/>
      <c r="EO573" s="54"/>
      <c r="EP573" s="54"/>
      <c r="EQ573" s="54"/>
      <c r="ER573" s="54"/>
      <c r="ES573" s="54"/>
      <c r="ET573" s="54"/>
      <c r="EU573" s="54"/>
      <c r="EV573" s="54"/>
      <c r="EW573" s="54"/>
      <c r="EX573" s="54"/>
      <c r="EY573" s="54"/>
      <c r="EZ573" s="54"/>
      <c r="FA573" s="54"/>
      <c r="FB573" s="54"/>
      <c r="FC573" s="54"/>
      <c r="FD573" s="54"/>
      <c r="FE573" s="54"/>
      <c r="FF573" s="54"/>
      <c r="FG573" s="54"/>
      <c r="FH573" s="54"/>
      <c r="FI573" s="54"/>
      <c r="FJ573" s="54"/>
      <c r="FK573" s="54"/>
      <c r="FL573" s="54"/>
      <c r="FM573" s="54"/>
      <c r="FN573" s="54"/>
      <c r="FO573" s="54"/>
      <c r="FP573" s="54"/>
      <c r="FQ573" s="54"/>
      <c r="FR573" s="54"/>
      <c r="FS573" s="54"/>
      <c r="FT573" s="54"/>
      <c r="FU573" s="54"/>
      <c r="FV573" s="54"/>
      <c r="FW573" s="54"/>
      <c r="FX573" s="54"/>
      <c r="FY573" s="54"/>
      <c r="FZ573" s="54"/>
      <c r="GA573" s="54"/>
      <c r="GB573" s="54"/>
      <c r="GC573" s="54"/>
      <c r="GD573" s="54"/>
      <c r="GE573" s="54"/>
      <c r="GF573" s="54"/>
      <c r="GG573" s="54"/>
      <c r="GH573" s="54"/>
      <c r="GI573" s="54"/>
      <c r="GJ573" s="54"/>
      <c r="GK573" s="54"/>
      <c r="GL573" s="54"/>
      <c r="GM573" s="54"/>
      <c r="GN573" s="54"/>
    </row>
    <row r="574" spans="1:196">
      <c r="A574" s="209"/>
      <c r="B574" s="209"/>
      <c r="C574" s="209"/>
      <c r="D574" s="209"/>
      <c r="E574" s="209"/>
      <c r="F574" s="209"/>
      <c r="G574" s="209"/>
      <c r="H574" s="61"/>
      <c r="I574" s="69"/>
      <c r="J574" s="69"/>
      <c r="K574" s="214"/>
      <c r="L574" s="214"/>
      <c r="M574" s="214"/>
      <c r="N574" s="54"/>
      <c r="O574" s="54"/>
      <c r="P574" s="54"/>
      <c r="Q574" s="54"/>
      <c r="R574" s="54"/>
      <c r="S574" s="54"/>
      <c r="T574" s="54"/>
      <c r="U574" s="54"/>
      <c r="V574" s="54"/>
      <c r="W574" s="54"/>
      <c r="X574" s="54"/>
      <c r="Y574" s="54"/>
      <c r="Z574" s="54"/>
      <c r="AA574" s="54"/>
      <c r="AB574" s="54"/>
      <c r="AC574" s="54"/>
      <c r="AD574" s="54"/>
      <c r="AE574" s="54"/>
      <c r="AF574" s="54"/>
      <c r="AG574" s="54"/>
      <c r="AH574" s="54"/>
      <c r="AI574" s="54"/>
      <c r="AJ574" s="54"/>
      <c r="AK574" s="54"/>
      <c r="AL574" s="54"/>
      <c r="AM574" s="54"/>
      <c r="AN574" s="54"/>
      <c r="AO574" s="54"/>
      <c r="AP574" s="54"/>
      <c r="AQ574" s="54"/>
      <c r="AR574" s="54"/>
      <c r="AS574" s="54"/>
      <c r="AT574" s="54"/>
      <c r="AU574" s="54"/>
      <c r="AV574" s="54"/>
      <c r="AW574" s="54"/>
      <c r="AX574" s="54"/>
      <c r="AY574" s="54"/>
      <c r="AZ574" s="54"/>
      <c r="BA574" s="54"/>
      <c r="BB574" s="54"/>
      <c r="BC574" s="54"/>
      <c r="BD574" s="54"/>
      <c r="BE574" s="54"/>
      <c r="BF574" s="54"/>
      <c r="BG574" s="54"/>
      <c r="BH574" s="54"/>
      <c r="BI574" s="54"/>
      <c r="BJ574" s="54"/>
      <c r="BK574" s="54"/>
      <c r="BL574" s="54"/>
      <c r="BM574" s="54"/>
      <c r="BN574" s="54"/>
      <c r="BO574" s="54"/>
      <c r="BP574" s="54"/>
      <c r="BQ574" s="54"/>
      <c r="BR574" s="54"/>
      <c r="BS574" s="54"/>
      <c r="BT574" s="54"/>
      <c r="BU574" s="54"/>
      <c r="BV574" s="54"/>
      <c r="BW574" s="54"/>
      <c r="BX574" s="54"/>
      <c r="BY574" s="54"/>
      <c r="BZ574" s="54"/>
      <c r="CA574" s="54"/>
      <c r="CB574" s="54"/>
      <c r="CC574" s="54"/>
      <c r="CD574" s="54"/>
      <c r="CE574" s="54"/>
      <c r="CF574" s="54"/>
      <c r="CG574" s="54"/>
      <c r="CH574" s="54"/>
      <c r="CI574" s="54"/>
      <c r="CJ574" s="54"/>
      <c r="CK574" s="54"/>
      <c r="CL574" s="54"/>
      <c r="CM574" s="54"/>
      <c r="CN574" s="54"/>
      <c r="CO574" s="54"/>
      <c r="CP574" s="54"/>
      <c r="CQ574" s="54"/>
      <c r="CR574" s="54"/>
      <c r="CS574" s="54"/>
      <c r="CT574" s="54"/>
      <c r="CU574" s="54"/>
      <c r="CV574" s="54"/>
      <c r="CW574" s="54"/>
      <c r="CX574" s="54"/>
      <c r="CY574" s="54"/>
      <c r="CZ574" s="54"/>
      <c r="DA574" s="54"/>
      <c r="DB574" s="54"/>
      <c r="DC574" s="54"/>
      <c r="DD574" s="54"/>
      <c r="DE574" s="54"/>
      <c r="DF574" s="54"/>
      <c r="DG574" s="54"/>
      <c r="DH574" s="54"/>
      <c r="DI574" s="54"/>
      <c r="DJ574" s="54"/>
      <c r="DK574" s="54"/>
      <c r="DL574" s="54"/>
      <c r="DM574" s="54"/>
      <c r="DN574" s="54"/>
      <c r="DO574" s="54"/>
      <c r="DP574" s="54"/>
      <c r="DQ574" s="54"/>
      <c r="DR574" s="54"/>
      <c r="DS574" s="54"/>
      <c r="DT574" s="54"/>
      <c r="DU574" s="54"/>
      <c r="DV574" s="54"/>
      <c r="DW574" s="54"/>
      <c r="DX574" s="54"/>
      <c r="DY574" s="54"/>
      <c r="DZ574" s="54"/>
      <c r="EA574" s="54"/>
      <c r="EB574" s="54"/>
      <c r="EC574" s="54"/>
      <c r="ED574" s="54"/>
      <c r="EE574" s="54"/>
      <c r="EF574" s="54"/>
      <c r="EG574" s="54"/>
      <c r="EH574" s="54"/>
      <c r="EI574" s="54"/>
      <c r="EJ574" s="54"/>
      <c r="EK574" s="54"/>
      <c r="EL574" s="54"/>
      <c r="EM574" s="54"/>
      <c r="EN574" s="54"/>
      <c r="EO574" s="54"/>
      <c r="EP574" s="54"/>
      <c r="EQ574" s="54"/>
      <c r="ER574" s="54"/>
      <c r="ES574" s="54"/>
      <c r="ET574" s="54"/>
      <c r="EU574" s="54"/>
      <c r="EV574" s="54"/>
      <c r="EW574" s="54"/>
      <c r="EX574" s="54"/>
      <c r="EY574" s="54"/>
      <c r="EZ574" s="54"/>
      <c r="FA574" s="54"/>
      <c r="FB574" s="54"/>
      <c r="FC574" s="54"/>
      <c r="FD574" s="54"/>
      <c r="FE574" s="54"/>
      <c r="FF574" s="54"/>
      <c r="FG574" s="54"/>
      <c r="FH574" s="54"/>
      <c r="FI574" s="54"/>
      <c r="FJ574" s="54"/>
      <c r="FK574" s="54"/>
      <c r="FL574" s="54"/>
      <c r="FM574" s="54"/>
      <c r="FN574" s="54"/>
      <c r="FO574" s="54"/>
      <c r="FP574" s="54"/>
      <c r="FQ574" s="54"/>
      <c r="FR574" s="54"/>
      <c r="FS574" s="54"/>
      <c r="FT574" s="54"/>
      <c r="FU574" s="54"/>
      <c r="FV574" s="54"/>
      <c r="FW574" s="54"/>
      <c r="FX574" s="54"/>
      <c r="FY574" s="54"/>
      <c r="FZ574" s="54"/>
      <c r="GA574" s="54"/>
      <c r="GB574" s="54"/>
      <c r="GC574" s="54"/>
      <c r="GD574" s="54"/>
      <c r="GE574" s="54"/>
      <c r="GF574" s="54"/>
      <c r="GG574" s="54"/>
      <c r="GH574" s="54"/>
      <c r="GI574" s="54"/>
      <c r="GJ574" s="54"/>
      <c r="GK574" s="54"/>
      <c r="GL574" s="54"/>
      <c r="GM574" s="54"/>
      <c r="GN574" s="54"/>
    </row>
    <row r="575" spans="1:196">
      <c r="A575" s="209"/>
      <c r="B575" s="209"/>
      <c r="C575" s="209"/>
      <c r="D575" s="209"/>
      <c r="E575" s="209"/>
      <c r="F575" s="209"/>
      <c r="G575" s="209"/>
      <c r="H575" s="61"/>
      <c r="I575" s="69"/>
      <c r="J575" s="69"/>
      <c r="K575" s="214"/>
      <c r="L575" s="214"/>
      <c r="M575" s="214"/>
      <c r="N575" s="54"/>
      <c r="O575" s="54"/>
      <c r="P575" s="54"/>
      <c r="Q575" s="54"/>
      <c r="R575" s="54"/>
      <c r="S575" s="54"/>
      <c r="T575" s="54"/>
      <c r="U575" s="54"/>
      <c r="V575" s="54"/>
      <c r="W575" s="54"/>
      <c r="X575" s="54"/>
      <c r="Y575" s="54"/>
      <c r="Z575" s="54"/>
      <c r="AA575" s="54"/>
      <c r="AB575" s="54"/>
      <c r="AC575" s="54"/>
      <c r="AD575" s="54"/>
      <c r="AE575" s="54"/>
      <c r="AF575" s="54"/>
      <c r="AG575" s="54"/>
      <c r="AH575" s="54"/>
      <c r="AI575" s="54"/>
      <c r="AJ575" s="54"/>
      <c r="AK575" s="54"/>
      <c r="AL575" s="54"/>
      <c r="AM575" s="54"/>
      <c r="AN575" s="54"/>
      <c r="AO575" s="54"/>
      <c r="AP575" s="54"/>
      <c r="AQ575" s="54"/>
      <c r="AR575" s="54"/>
      <c r="AS575" s="54"/>
      <c r="AT575" s="54"/>
      <c r="AU575" s="54"/>
      <c r="AV575" s="54"/>
      <c r="AW575" s="54"/>
      <c r="AX575" s="54"/>
      <c r="AY575" s="54"/>
      <c r="AZ575" s="54"/>
      <c r="BA575" s="54"/>
      <c r="BB575" s="54"/>
      <c r="BC575" s="54"/>
      <c r="BD575" s="54"/>
      <c r="BE575" s="54"/>
      <c r="BF575" s="54"/>
      <c r="BG575" s="54"/>
      <c r="BH575" s="54"/>
      <c r="BI575" s="54"/>
      <c r="BJ575" s="54"/>
      <c r="BK575" s="54"/>
      <c r="BL575" s="54"/>
      <c r="BM575" s="54"/>
      <c r="BN575" s="54"/>
      <c r="BO575" s="54"/>
      <c r="BP575" s="54"/>
      <c r="BQ575" s="54"/>
      <c r="BR575" s="54"/>
      <c r="BS575" s="54"/>
      <c r="BT575" s="54"/>
      <c r="BU575" s="54"/>
      <c r="BV575" s="54"/>
      <c r="BW575" s="54"/>
      <c r="BX575" s="54"/>
      <c r="BY575" s="54"/>
      <c r="BZ575" s="54"/>
      <c r="CA575" s="54"/>
      <c r="CB575" s="54"/>
      <c r="CC575" s="54"/>
      <c r="CD575" s="54"/>
      <c r="CE575" s="54"/>
      <c r="CF575" s="54"/>
      <c r="CG575" s="54"/>
      <c r="CH575" s="54"/>
      <c r="CI575" s="54"/>
      <c r="CJ575" s="54"/>
      <c r="CK575" s="54"/>
      <c r="CL575" s="54"/>
      <c r="CM575" s="54"/>
      <c r="CN575" s="54"/>
      <c r="CO575" s="54"/>
      <c r="CP575" s="54"/>
      <c r="CQ575" s="54"/>
      <c r="CR575" s="54"/>
      <c r="CS575" s="54"/>
      <c r="CT575" s="54"/>
      <c r="CU575" s="54"/>
      <c r="CV575" s="54"/>
      <c r="CW575" s="54"/>
      <c r="CX575" s="54"/>
      <c r="CY575" s="54"/>
      <c r="CZ575" s="54"/>
      <c r="DA575" s="54"/>
      <c r="DB575" s="54"/>
      <c r="DC575" s="54"/>
      <c r="DD575" s="54"/>
      <c r="DE575" s="54"/>
      <c r="DF575" s="54"/>
      <c r="DG575" s="54"/>
      <c r="DH575" s="54"/>
      <c r="DI575" s="54"/>
      <c r="DJ575" s="54"/>
      <c r="DK575" s="54"/>
      <c r="DL575" s="54"/>
      <c r="DM575" s="54"/>
      <c r="DN575" s="54"/>
      <c r="DO575" s="54"/>
      <c r="DP575" s="54"/>
      <c r="DQ575" s="54"/>
      <c r="DR575" s="54"/>
      <c r="DS575" s="54"/>
      <c r="DT575" s="54"/>
      <c r="DU575" s="54"/>
      <c r="DV575" s="54"/>
      <c r="DW575" s="54"/>
      <c r="DX575" s="54"/>
      <c r="DY575" s="54"/>
      <c r="DZ575" s="54"/>
      <c r="EA575" s="54"/>
      <c r="EB575" s="54"/>
      <c r="EC575" s="54"/>
      <c r="ED575" s="54"/>
      <c r="EE575" s="54"/>
      <c r="EF575" s="54"/>
      <c r="EG575" s="54"/>
      <c r="EH575" s="54"/>
      <c r="EI575" s="54"/>
      <c r="EJ575" s="54"/>
      <c r="EK575" s="54"/>
      <c r="EL575" s="54"/>
      <c r="EM575" s="54"/>
      <c r="EN575" s="54"/>
      <c r="EO575" s="54"/>
      <c r="EP575" s="54"/>
      <c r="EQ575" s="54"/>
      <c r="ER575" s="54"/>
      <c r="ES575" s="54"/>
      <c r="ET575" s="54"/>
      <c r="EU575" s="54"/>
      <c r="EV575" s="54"/>
      <c r="EW575" s="54"/>
      <c r="EX575" s="54"/>
      <c r="EY575" s="54"/>
      <c r="EZ575" s="54"/>
      <c r="FA575" s="54"/>
      <c r="FB575" s="54"/>
      <c r="FC575" s="54"/>
      <c r="FD575" s="54"/>
      <c r="FE575" s="54"/>
      <c r="FF575" s="54"/>
      <c r="FG575" s="54"/>
      <c r="FH575" s="54"/>
      <c r="FI575" s="54"/>
      <c r="FJ575" s="54"/>
      <c r="FK575" s="54"/>
      <c r="FL575" s="54"/>
      <c r="FM575" s="54"/>
      <c r="FN575" s="54"/>
      <c r="FO575" s="54"/>
      <c r="FP575" s="54"/>
      <c r="FQ575" s="54"/>
      <c r="FR575" s="54"/>
      <c r="FS575" s="54"/>
      <c r="FT575" s="54"/>
      <c r="FU575" s="54"/>
      <c r="FV575" s="54"/>
      <c r="FW575" s="54"/>
      <c r="FX575" s="54"/>
      <c r="FY575" s="54"/>
      <c r="FZ575" s="54"/>
      <c r="GA575" s="54"/>
      <c r="GB575" s="54"/>
      <c r="GC575" s="54"/>
      <c r="GD575" s="54"/>
      <c r="GE575" s="54"/>
      <c r="GF575" s="54"/>
      <c r="GG575" s="54"/>
      <c r="GH575" s="54"/>
      <c r="GI575" s="54"/>
      <c r="GJ575" s="54"/>
      <c r="GK575" s="54"/>
      <c r="GL575" s="54"/>
      <c r="GM575" s="54"/>
      <c r="GN575" s="54"/>
    </row>
    <row r="576" spans="1:196">
      <c r="A576" s="209"/>
      <c r="B576" s="209"/>
      <c r="C576" s="209"/>
      <c r="D576" s="209"/>
      <c r="E576" s="209"/>
      <c r="F576" s="209"/>
      <c r="G576" s="209"/>
      <c r="H576" s="61"/>
      <c r="I576" s="69"/>
      <c r="J576" s="69"/>
      <c r="K576" s="214"/>
      <c r="L576" s="214"/>
      <c r="M576" s="214"/>
      <c r="N576" s="54"/>
      <c r="O576" s="54"/>
      <c r="P576" s="54"/>
      <c r="Q576" s="54"/>
      <c r="R576" s="54"/>
      <c r="S576" s="54"/>
      <c r="T576" s="54"/>
      <c r="U576" s="54"/>
      <c r="V576" s="54"/>
      <c r="W576" s="54"/>
      <c r="X576" s="54"/>
      <c r="Y576" s="54"/>
      <c r="Z576" s="54"/>
      <c r="AA576" s="54"/>
      <c r="AB576" s="54"/>
      <c r="AC576" s="54"/>
      <c r="AD576" s="54"/>
      <c r="AE576" s="54"/>
      <c r="AF576" s="54"/>
      <c r="AG576" s="54"/>
      <c r="AH576" s="54"/>
      <c r="AI576" s="54"/>
      <c r="AJ576" s="54"/>
      <c r="AK576" s="54"/>
      <c r="AL576" s="54"/>
      <c r="AM576" s="54"/>
      <c r="AN576" s="54"/>
      <c r="AO576" s="54"/>
      <c r="AP576" s="54"/>
      <c r="AQ576" s="54"/>
      <c r="AR576" s="54"/>
      <c r="AS576" s="54"/>
      <c r="AT576" s="54"/>
      <c r="AU576" s="54"/>
      <c r="AV576" s="54"/>
      <c r="AW576" s="54"/>
      <c r="AX576" s="54"/>
      <c r="AY576" s="54"/>
      <c r="AZ576" s="54"/>
      <c r="BA576" s="54"/>
      <c r="BB576" s="54"/>
      <c r="BC576" s="54"/>
      <c r="BD576" s="54"/>
      <c r="BE576" s="54"/>
      <c r="BF576" s="54"/>
      <c r="BG576" s="54"/>
      <c r="BH576" s="54"/>
      <c r="BI576" s="54"/>
      <c r="BJ576" s="54"/>
      <c r="BK576" s="54"/>
      <c r="BL576" s="54"/>
      <c r="BM576" s="54"/>
      <c r="BN576" s="54"/>
      <c r="BO576" s="54"/>
      <c r="BP576" s="54"/>
      <c r="BQ576" s="54"/>
      <c r="BR576" s="54"/>
      <c r="BS576" s="54"/>
      <c r="BT576" s="54"/>
      <c r="BU576" s="54"/>
      <c r="BV576" s="54"/>
      <c r="BW576" s="54"/>
      <c r="BX576" s="54"/>
      <c r="BY576" s="54"/>
      <c r="BZ576" s="54"/>
      <c r="CA576" s="54"/>
      <c r="CB576" s="54"/>
      <c r="CC576" s="54"/>
      <c r="CD576" s="54"/>
      <c r="CE576" s="54"/>
      <c r="CF576" s="54"/>
      <c r="CG576" s="54"/>
      <c r="CH576" s="54"/>
      <c r="CI576" s="54"/>
      <c r="CJ576" s="54"/>
      <c r="CK576" s="54"/>
      <c r="CL576" s="54"/>
      <c r="CM576" s="54"/>
      <c r="CN576" s="54"/>
      <c r="CO576" s="54"/>
      <c r="CP576" s="54"/>
      <c r="CQ576" s="54"/>
      <c r="CR576" s="54"/>
      <c r="CS576" s="54"/>
      <c r="CT576" s="54"/>
      <c r="CU576" s="54"/>
      <c r="CV576" s="54"/>
      <c r="CW576" s="54"/>
      <c r="CX576" s="54"/>
      <c r="CY576" s="54"/>
      <c r="CZ576" s="54"/>
      <c r="DA576" s="54"/>
      <c r="DB576" s="54"/>
      <c r="DC576" s="54"/>
      <c r="DD576" s="54"/>
      <c r="DE576" s="54"/>
      <c r="DF576" s="54"/>
      <c r="DG576" s="54"/>
      <c r="DH576" s="54"/>
      <c r="DI576" s="54"/>
      <c r="DJ576" s="54"/>
      <c r="DK576" s="54"/>
      <c r="DL576" s="54"/>
      <c r="DM576" s="54"/>
      <c r="DN576" s="54"/>
      <c r="DO576" s="54"/>
      <c r="DP576" s="54"/>
      <c r="DQ576" s="54"/>
      <c r="DR576" s="54"/>
      <c r="DS576" s="54"/>
      <c r="DT576" s="54"/>
      <c r="DU576" s="54"/>
      <c r="DV576" s="54"/>
      <c r="DW576" s="54"/>
      <c r="DX576" s="54"/>
      <c r="DY576" s="54"/>
      <c r="DZ576" s="54"/>
      <c r="EA576" s="54"/>
      <c r="EB576" s="54"/>
      <c r="EC576" s="54"/>
      <c r="ED576" s="54"/>
      <c r="EE576" s="54"/>
      <c r="EF576" s="54"/>
      <c r="EG576" s="54"/>
      <c r="EH576" s="54"/>
      <c r="EI576" s="54"/>
      <c r="EJ576" s="54"/>
      <c r="EK576" s="54"/>
      <c r="EL576" s="54"/>
      <c r="EM576" s="54"/>
      <c r="EN576" s="54"/>
      <c r="EO576" s="54"/>
      <c r="EP576" s="54"/>
      <c r="EQ576" s="54"/>
      <c r="ER576" s="54"/>
      <c r="ES576" s="54"/>
      <c r="ET576" s="54"/>
      <c r="EU576" s="54"/>
      <c r="EV576" s="54"/>
      <c r="EW576" s="54"/>
      <c r="EX576" s="54"/>
      <c r="EY576" s="54"/>
      <c r="EZ576" s="54"/>
      <c r="FA576" s="54"/>
      <c r="FB576" s="54"/>
      <c r="FC576" s="54"/>
      <c r="FD576" s="54"/>
      <c r="FE576" s="54"/>
      <c r="FF576" s="54"/>
      <c r="FG576" s="54"/>
      <c r="FH576" s="54"/>
      <c r="FI576" s="54"/>
      <c r="FJ576" s="54"/>
      <c r="FK576" s="54"/>
      <c r="FL576" s="54"/>
      <c r="FM576" s="54"/>
      <c r="FN576" s="54"/>
      <c r="FO576" s="54"/>
      <c r="FP576" s="54"/>
      <c r="FQ576" s="54"/>
      <c r="FR576" s="54"/>
      <c r="FS576" s="54"/>
      <c r="FT576" s="54"/>
      <c r="FU576" s="54"/>
      <c r="FV576" s="54"/>
      <c r="FW576" s="54"/>
      <c r="FX576" s="54"/>
      <c r="FY576" s="54"/>
      <c r="FZ576" s="54"/>
      <c r="GA576" s="54"/>
      <c r="GB576" s="54"/>
      <c r="GC576" s="54"/>
      <c r="GD576" s="54"/>
      <c r="GE576" s="54"/>
      <c r="GF576" s="54"/>
      <c r="GG576" s="54"/>
      <c r="GH576" s="54"/>
      <c r="GI576" s="54"/>
      <c r="GJ576" s="54"/>
      <c r="GK576" s="54"/>
      <c r="GL576" s="54"/>
      <c r="GM576" s="54"/>
      <c r="GN576" s="54"/>
    </row>
    <row r="577" spans="1:196">
      <c r="A577" s="209"/>
      <c r="B577" s="209"/>
      <c r="C577" s="209"/>
      <c r="D577" s="209"/>
      <c r="E577" s="209"/>
      <c r="F577" s="209"/>
      <c r="G577" s="209"/>
      <c r="H577" s="61"/>
      <c r="I577" s="69"/>
      <c r="J577" s="69"/>
      <c r="K577" s="214"/>
      <c r="L577" s="214"/>
      <c r="M577" s="214"/>
      <c r="N577" s="54"/>
      <c r="O577" s="54"/>
      <c r="P577" s="54"/>
      <c r="Q577" s="54"/>
      <c r="R577" s="54"/>
      <c r="S577" s="54"/>
      <c r="T577" s="54"/>
      <c r="U577" s="54"/>
      <c r="V577" s="54"/>
      <c r="W577" s="54"/>
      <c r="X577" s="54"/>
      <c r="Y577" s="54"/>
      <c r="Z577" s="54"/>
      <c r="AA577" s="54"/>
      <c r="AB577" s="54"/>
      <c r="AC577" s="54"/>
      <c r="AD577" s="54"/>
      <c r="AE577" s="54"/>
      <c r="AF577" s="54"/>
      <c r="AG577" s="54"/>
      <c r="AH577" s="54"/>
      <c r="AI577" s="54"/>
      <c r="AJ577" s="54"/>
      <c r="AK577" s="54"/>
      <c r="AL577" s="54"/>
      <c r="AM577" s="54"/>
      <c r="AN577" s="54"/>
      <c r="AO577" s="54"/>
      <c r="AP577" s="54"/>
      <c r="AQ577" s="54"/>
      <c r="AR577" s="54"/>
      <c r="AS577" s="54"/>
      <c r="AT577" s="54"/>
      <c r="AU577" s="54"/>
      <c r="AV577" s="54"/>
      <c r="AW577" s="54"/>
      <c r="AX577" s="54"/>
      <c r="AY577" s="54"/>
      <c r="AZ577" s="54"/>
      <c r="BA577" s="54"/>
      <c r="BB577" s="54"/>
      <c r="BC577" s="54"/>
      <c r="BD577" s="54"/>
      <c r="BE577" s="54"/>
      <c r="BF577" s="54"/>
      <c r="BG577" s="54"/>
      <c r="BH577" s="54"/>
      <c r="BI577" s="54"/>
      <c r="BJ577" s="54"/>
      <c r="BK577" s="54"/>
      <c r="BL577" s="54"/>
      <c r="BM577" s="54"/>
      <c r="BN577" s="54"/>
      <c r="BO577" s="54"/>
      <c r="BP577" s="54"/>
      <c r="BQ577" s="54"/>
      <c r="BR577" s="54"/>
      <c r="BS577" s="54"/>
      <c r="BT577" s="54"/>
      <c r="BU577" s="54"/>
      <c r="BV577" s="54"/>
      <c r="BW577" s="54"/>
      <c r="BX577" s="54"/>
      <c r="BY577" s="54"/>
      <c r="BZ577" s="54"/>
      <c r="CA577" s="54"/>
      <c r="CB577" s="54"/>
      <c r="CC577" s="54"/>
      <c r="CD577" s="54"/>
      <c r="CE577" s="54"/>
      <c r="CF577" s="54"/>
      <c r="CG577" s="54"/>
      <c r="CH577" s="54"/>
      <c r="CI577" s="54"/>
      <c r="CJ577" s="54"/>
      <c r="CK577" s="54"/>
      <c r="CL577" s="54"/>
      <c r="CM577" s="54"/>
      <c r="CN577" s="54"/>
      <c r="CO577" s="54"/>
      <c r="CP577" s="54"/>
      <c r="CQ577" s="54"/>
      <c r="CR577" s="54"/>
      <c r="CS577" s="54"/>
      <c r="CT577" s="54"/>
      <c r="CU577" s="54"/>
      <c r="CV577" s="54"/>
      <c r="CW577" s="54"/>
      <c r="CX577" s="54"/>
      <c r="CY577" s="54"/>
      <c r="CZ577" s="54"/>
      <c r="DA577" s="54"/>
      <c r="DB577" s="54"/>
      <c r="DC577" s="54"/>
      <c r="DD577" s="54"/>
      <c r="DE577" s="54"/>
      <c r="DF577" s="54"/>
      <c r="DG577" s="54"/>
      <c r="DH577" s="54"/>
      <c r="DI577" s="54"/>
      <c r="DJ577" s="54"/>
      <c r="DK577" s="54"/>
      <c r="DL577" s="54"/>
      <c r="DM577" s="54"/>
      <c r="DN577" s="54"/>
      <c r="DO577" s="54"/>
      <c r="DP577" s="54"/>
      <c r="DQ577" s="54"/>
      <c r="DR577" s="54"/>
      <c r="DS577" s="54"/>
      <c r="DT577" s="54"/>
      <c r="DU577" s="54"/>
      <c r="DV577" s="54"/>
      <c r="DW577" s="54"/>
      <c r="DX577" s="54"/>
      <c r="DY577" s="54"/>
      <c r="DZ577" s="54"/>
      <c r="EA577" s="54"/>
      <c r="EB577" s="54"/>
      <c r="EC577" s="54"/>
      <c r="ED577" s="54"/>
      <c r="EE577" s="54"/>
      <c r="EF577" s="54"/>
      <c r="EG577" s="54"/>
      <c r="EH577" s="54"/>
      <c r="EI577" s="54"/>
      <c r="EJ577" s="54"/>
      <c r="EK577" s="54"/>
      <c r="EL577" s="54"/>
      <c r="EM577" s="54"/>
      <c r="EN577" s="54"/>
      <c r="EO577" s="54"/>
      <c r="EP577" s="54"/>
      <c r="EQ577" s="54"/>
      <c r="ER577" s="54"/>
      <c r="ES577" s="54"/>
      <c r="ET577" s="54"/>
      <c r="EU577" s="54"/>
      <c r="EV577" s="54"/>
      <c r="EW577" s="54"/>
      <c r="EX577" s="54"/>
      <c r="EY577" s="54"/>
      <c r="EZ577" s="54"/>
      <c r="FA577" s="54"/>
      <c r="FB577" s="54"/>
      <c r="FC577" s="54"/>
      <c r="FD577" s="54"/>
      <c r="FE577" s="54"/>
      <c r="FF577" s="54"/>
      <c r="FG577" s="54"/>
      <c r="FH577" s="54"/>
      <c r="FI577" s="54"/>
      <c r="FJ577" s="54"/>
      <c r="FK577" s="54"/>
      <c r="FL577" s="54"/>
      <c r="FM577" s="54"/>
      <c r="FN577" s="54"/>
      <c r="FO577" s="54"/>
      <c r="FP577" s="54"/>
      <c r="FQ577" s="54"/>
      <c r="FR577" s="54"/>
      <c r="FS577" s="54"/>
      <c r="FT577" s="54"/>
      <c r="FU577" s="54"/>
      <c r="FV577" s="54"/>
      <c r="FW577" s="54"/>
      <c r="FX577" s="54"/>
      <c r="FY577" s="54"/>
      <c r="FZ577" s="54"/>
      <c r="GA577" s="54"/>
      <c r="GB577" s="54"/>
      <c r="GC577" s="54"/>
      <c r="GD577" s="54"/>
      <c r="GE577" s="54"/>
      <c r="GF577" s="54"/>
      <c r="GG577" s="54"/>
      <c r="GH577" s="54"/>
      <c r="GI577" s="54"/>
      <c r="GJ577" s="54"/>
      <c r="GK577" s="54"/>
      <c r="GL577" s="54"/>
      <c r="GM577" s="54"/>
      <c r="GN577" s="54"/>
    </row>
    <row r="578" spans="1:196">
      <c r="A578" s="209"/>
      <c r="B578" s="209"/>
      <c r="C578" s="209"/>
      <c r="D578" s="209"/>
      <c r="E578" s="209"/>
      <c r="F578" s="209"/>
      <c r="G578" s="209"/>
      <c r="H578" s="61"/>
      <c r="I578" s="69"/>
      <c r="J578" s="69"/>
      <c r="K578" s="214"/>
      <c r="L578" s="214"/>
      <c r="M578" s="214"/>
      <c r="N578" s="54"/>
      <c r="O578" s="54"/>
      <c r="P578" s="54"/>
      <c r="Q578" s="54"/>
      <c r="R578" s="54"/>
      <c r="S578" s="54"/>
      <c r="T578" s="54"/>
      <c r="U578" s="54"/>
      <c r="V578" s="54"/>
      <c r="W578" s="54"/>
      <c r="X578" s="54"/>
      <c r="Y578" s="54"/>
      <c r="Z578" s="54"/>
      <c r="AA578" s="54"/>
      <c r="AB578" s="54"/>
      <c r="AC578" s="54"/>
      <c r="AD578" s="54"/>
      <c r="AE578" s="54"/>
      <c r="AF578" s="54"/>
      <c r="AG578" s="54"/>
      <c r="AH578" s="54"/>
      <c r="AI578" s="54"/>
      <c r="AJ578" s="54"/>
      <c r="AK578" s="54"/>
      <c r="AL578" s="54"/>
      <c r="AM578" s="54"/>
      <c r="AN578" s="54"/>
      <c r="AO578" s="54"/>
      <c r="AP578" s="54"/>
      <c r="AQ578" s="54"/>
      <c r="AR578" s="54"/>
      <c r="AS578" s="54"/>
      <c r="AT578" s="54"/>
      <c r="AU578" s="54"/>
      <c r="AV578" s="54"/>
      <c r="AW578" s="54"/>
      <c r="AX578" s="54"/>
      <c r="AY578" s="54"/>
      <c r="AZ578" s="54"/>
      <c r="BA578" s="54"/>
      <c r="BB578" s="54"/>
      <c r="BC578" s="54"/>
      <c r="BD578" s="54"/>
      <c r="BE578" s="54"/>
      <c r="BF578" s="54"/>
      <c r="BG578" s="54"/>
      <c r="BH578" s="54"/>
      <c r="BI578" s="54"/>
      <c r="BJ578" s="54"/>
      <c r="BK578" s="54"/>
      <c r="BL578" s="54"/>
      <c r="BM578" s="54"/>
      <c r="BN578" s="54"/>
      <c r="BO578" s="54"/>
      <c r="BP578" s="54"/>
      <c r="BQ578" s="54"/>
      <c r="BR578" s="54"/>
      <c r="BS578" s="54"/>
      <c r="BT578" s="54"/>
      <c r="BU578" s="54"/>
      <c r="BV578" s="54"/>
      <c r="BW578" s="54"/>
      <c r="BX578" s="54"/>
      <c r="BY578" s="54"/>
      <c r="BZ578" s="54"/>
      <c r="CA578" s="54"/>
      <c r="CB578" s="54"/>
      <c r="CC578" s="54"/>
      <c r="CD578" s="54"/>
      <c r="CE578" s="54"/>
      <c r="CF578" s="54"/>
      <c r="CG578" s="54"/>
      <c r="CH578" s="54"/>
      <c r="CI578" s="54"/>
      <c r="CJ578" s="54"/>
      <c r="CK578" s="54"/>
      <c r="CL578" s="54"/>
      <c r="CM578" s="54"/>
      <c r="CN578" s="54"/>
      <c r="CO578" s="54"/>
      <c r="CP578" s="54"/>
      <c r="CQ578" s="54"/>
      <c r="CR578" s="54"/>
      <c r="CS578" s="54"/>
      <c r="CT578" s="54"/>
      <c r="CU578" s="54"/>
      <c r="CV578" s="54"/>
      <c r="CW578" s="54"/>
      <c r="CX578" s="54"/>
      <c r="CY578" s="54"/>
      <c r="CZ578" s="54"/>
      <c r="DA578" s="54"/>
      <c r="DB578" s="54"/>
      <c r="DC578" s="54"/>
      <c r="DD578" s="54"/>
      <c r="DE578" s="54"/>
      <c r="DF578" s="54"/>
      <c r="DG578" s="54"/>
      <c r="DH578" s="54"/>
      <c r="DI578" s="54"/>
      <c r="DJ578" s="54"/>
      <c r="DK578" s="54"/>
      <c r="DL578" s="54"/>
      <c r="DM578" s="54"/>
      <c r="DN578" s="54"/>
      <c r="DO578" s="54"/>
      <c r="DP578" s="54"/>
      <c r="DQ578" s="54"/>
      <c r="DR578" s="54"/>
      <c r="DS578" s="54"/>
      <c r="DT578" s="54"/>
      <c r="DU578" s="54"/>
      <c r="DV578" s="54"/>
      <c r="DW578" s="54"/>
      <c r="DX578" s="54"/>
      <c r="DY578" s="54"/>
      <c r="DZ578" s="54"/>
      <c r="EA578" s="54"/>
      <c r="EB578" s="54"/>
      <c r="EC578" s="54"/>
      <c r="ED578" s="54"/>
      <c r="EE578" s="54"/>
      <c r="EF578" s="54"/>
      <c r="EG578" s="54"/>
      <c r="EH578" s="54"/>
      <c r="EI578" s="54"/>
      <c r="EJ578" s="54"/>
      <c r="EK578" s="54"/>
      <c r="EL578" s="54"/>
      <c r="EM578" s="54"/>
      <c r="EN578" s="54"/>
      <c r="EO578" s="54"/>
      <c r="EP578" s="54"/>
      <c r="EQ578" s="54"/>
      <c r="ER578" s="54"/>
      <c r="ES578" s="54"/>
      <c r="ET578" s="54"/>
      <c r="EU578" s="54"/>
      <c r="EV578" s="54"/>
      <c r="EW578" s="54"/>
      <c r="EX578" s="54"/>
      <c r="EY578" s="54"/>
      <c r="EZ578" s="54"/>
      <c r="FA578" s="54"/>
      <c r="FB578" s="54"/>
      <c r="FC578" s="54"/>
      <c r="FD578" s="54"/>
      <c r="FE578" s="54"/>
      <c r="FF578" s="54"/>
      <c r="FG578" s="54"/>
      <c r="FH578" s="54"/>
      <c r="FI578" s="54"/>
      <c r="FJ578" s="54"/>
      <c r="FK578" s="54"/>
      <c r="FL578" s="54"/>
      <c r="FM578" s="54"/>
      <c r="FN578" s="54"/>
      <c r="FO578" s="54"/>
      <c r="FP578" s="54"/>
      <c r="FQ578" s="54"/>
      <c r="FR578" s="54"/>
      <c r="FS578" s="54"/>
      <c r="FT578" s="54"/>
      <c r="FU578" s="54"/>
      <c r="FV578" s="54"/>
      <c r="FW578" s="54"/>
      <c r="FX578" s="54"/>
      <c r="FY578" s="54"/>
      <c r="FZ578" s="54"/>
      <c r="GA578" s="54"/>
      <c r="GB578" s="54"/>
      <c r="GC578" s="54"/>
      <c r="GD578" s="54"/>
      <c r="GE578" s="54"/>
      <c r="GF578" s="54"/>
      <c r="GG578" s="54"/>
      <c r="GH578" s="54"/>
      <c r="GI578" s="54"/>
      <c r="GJ578" s="54"/>
      <c r="GK578" s="54"/>
      <c r="GL578" s="54"/>
      <c r="GM578" s="54"/>
      <c r="GN578" s="54"/>
    </row>
    <row r="579" spans="1:196">
      <c r="A579" s="209"/>
      <c r="B579" s="209"/>
      <c r="C579" s="209"/>
      <c r="D579" s="209"/>
      <c r="E579" s="209"/>
      <c r="F579" s="209"/>
      <c r="G579" s="209"/>
      <c r="H579" s="61"/>
      <c r="I579" s="69"/>
      <c r="J579" s="69"/>
      <c r="K579" s="214"/>
      <c r="L579" s="214"/>
      <c r="M579" s="214"/>
      <c r="N579" s="54"/>
      <c r="O579" s="54"/>
      <c r="P579" s="54"/>
      <c r="Q579" s="54"/>
      <c r="R579" s="54"/>
      <c r="S579" s="54"/>
      <c r="T579" s="54"/>
      <c r="U579" s="54"/>
      <c r="V579" s="54"/>
      <c r="W579" s="54"/>
      <c r="X579" s="54"/>
      <c r="Y579" s="54"/>
      <c r="Z579" s="54"/>
      <c r="AA579" s="54"/>
      <c r="AB579" s="54"/>
      <c r="AC579" s="54"/>
      <c r="AD579" s="54"/>
      <c r="AE579" s="54"/>
      <c r="AF579" s="54"/>
      <c r="AG579" s="54"/>
      <c r="AH579" s="54"/>
      <c r="AI579" s="54"/>
      <c r="AJ579" s="54"/>
      <c r="AK579" s="54"/>
      <c r="AL579" s="54"/>
      <c r="AM579" s="54"/>
      <c r="AN579" s="54"/>
      <c r="AO579" s="54"/>
      <c r="AP579" s="54"/>
      <c r="AQ579" s="54"/>
      <c r="AR579" s="54"/>
      <c r="AS579" s="54"/>
      <c r="AT579" s="54"/>
      <c r="AU579" s="54"/>
      <c r="AV579" s="54"/>
      <c r="AW579" s="54"/>
      <c r="AX579" s="54"/>
      <c r="AY579" s="54"/>
      <c r="AZ579" s="54"/>
      <c r="BA579" s="54"/>
      <c r="BB579" s="54"/>
      <c r="BC579" s="54"/>
      <c r="BD579" s="54"/>
      <c r="BE579" s="54"/>
      <c r="BF579" s="54"/>
      <c r="BG579" s="54"/>
      <c r="BH579" s="54"/>
      <c r="BI579" s="54"/>
      <c r="BJ579" s="54"/>
      <c r="BK579" s="54"/>
      <c r="BL579" s="54"/>
      <c r="BM579" s="54"/>
      <c r="BN579" s="54"/>
      <c r="BO579" s="54"/>
      <c r="BP579" s="54"/>
      <c r="BQ579" s="54"/>
      <c r="BR579" s="54"/>
      <c r="BS579" s="54"/>
      <c r="BT579" s="54"/>
      <c r="BU579" s="54"/>
      <c r="BV579" s="54"/>
      <c r="BW579" s="54"/>
      <c r="BX579" s="54"/>
      <c r="BY579" s="54"/>
      <c r="BZ579" s="54"/>
      <c r="CA579" s="54"/>
      <c r="CB579" s="54"/>
      <c r="CC579" s="54"/>
      <c r="CD579" s="54"/>
      <c r="CE579" s="54"/>
      <c r="CF579" s="54"/>
      <c r="CG579" s="54"/>
      <c r="CH579" s="54"/>
      <c r="CI579" s="54"/>
      <c r="CJ579" s="54"/>
      <c r="CK579" s="54"/>
      <c r="CL579" s="54"/>
      <c r="CM579" s="54"/>
      <c r="CN579" s="54"/>
      <c r="CO579" s="54"/>
      <c r="CP579" s="54"/>
      <c r="CQ579" s="54"/>
      <c r="CR579" s="54"/>
      <c r="CS579" s="54"/>
      <c r="CT579" s="54"/>
      <c r="CU579" s="54"/>
      <c r="CV579" s="54"/>
      <c r="CW579" s="54"/>
      <c r="CX579" s="54"/>
      <c r="CY579" s="54"/>
      <c r="CZ579" s="54"/>
      <c r="DA579" s="54"/>
      <c r="DB579" s="54"/>
      <c r="DC579" s="54"/>
      <c r="DD579" s="54"/>
      <c r="DE579" s="54"/>
      <c r="DF579" s="54"/>
      <c r="DG579" s="54"/>
      <c r="DH579" s="54"/>
      <c r="DI579" s="54"/>
      <c r="DJ579" s="54"/>
      <c r="DK579" s="54"/>
      <c r="DL579" s="54"/>
      <c r="DM579" s="54"/>
      <c r="DN579" s="54"/>
      <c r="DO579" s="54"/>
      <c r="DP579" s="54"/>
      <c r="DQ579" s="54"/>
      <c r="DR579" s="54"/>
      <c r="DS579" s="54"/>
      <c r="DT579" s="54"/>
      <c r="DU579" s="54"/>
      <c r="DV579" s="54"/>
      <c r="DW579" s="54"/>
      <c r="DX579" s="54"/>
      <c r="DY579" s="54"/>
      <c r="DZ579" s="54"/>
      <c r="EA579" s="54"/>
      <c r="EB579" s="54"/>
      <c r="EC579" s="54"/>
      <c r="ED579" s="54"/>
      <c r="EE579" s="54"/>
      <c r="EF579" s="54"/>
      <c r="EG579" s="54"/>
      <c r="EH579" s="54"/>
      <c r="EI579" s="54"/>
      <c r="EJ579" s="54"/>
      <c r="EK579" s="54"/>
      <c r="EL579" s="54"/>
      <c r="EM579" s="54"/>
      <c r="EN579" s="54"/>
      <c r="EO579" s="54"/>
      <c r="EP579" s="54"/>
      <c r="EQ579" s="54"/>
      <c r="ER579" s="54"/>
      <c r="ES579" s="54"/>
      <c r="ET579" s="54"/>
      <c r="EU579" s="54"/>
      <c r="EV579" s="54"/>
      <c r="EW579" s="54"/>
      <c r="EX579" s="54"/>
      <c r="EY579" s="54"/>
      <c r="EZ579" s="54"/>
      <c r="FA579" s="54"/>
      <c r="FB579" s="54"/>
      <c r="FC579" s="54"/>
      <c r="FD579" s="54"/>
      <c r="FE579" s="54"/>
      <c r="FF579" s="54"/>
      <c r="FG579" s="54"/>
      <c r="FH579" s="54"/>
      <c r="FI579" s="54"/>
      <c r="FJ579" s="54"/>
      <c r="FK579" s="54"/>
      <c r="FL579" s="54"/>
      <c r="FM579" s="54"/>
      <c r="FN579" s="54"/>
      <c r="FO579" s="54"/>
      <c r="FP579" s="54"/>
      <c r="FQ579" s="54"/>
      <c r="FR579" s="54"/>
      <c r="FS579" s="54"/>
      <c r="FT579" s="54"/>
      <c r="FU579" s="54"/>
      <c r="FV579" s="54"/>
      <c r="FW579" s="54"/>
      <c r="FX579" s="54"/>
      <c r="FY579" s="54"/>
      <c r="FZ579" s="54"/>
      <c r="GA579" s="54"/>
      <c r="GB579" s="54"/>
      <c r="GC579" s="54"/>
      <c r="GD579" s="54"/>
      <c r="GE579" s="54"/>
      <c r="GF579" s="54"/>
      <c r="GG579" s="54"/>
      <c r="GH579" s="54"/>
      <c r="GI579" s="54"/>
      <c r="GJ579" s="54"/>
      <c r="GK579" s="54"/>
      <c r="GL579" s="54"/>
      <c r="GM579" s="54"/>
      <c r="GN579" s="54"/>
    </row>
    <row r="580" spans="1:196">
      <c r="A580" s="209"/>
      <c r="B580" s="209"/>
      <c r="C580" s="209"/>
      <c r="D580" s="209"/>
      <c r="E580" s="209"/>
      <c r="F580" s="209"/>
      <c r="G580" s="209"/>
      <c r="H580" s="61"/>
      <c r="I580" s="69"/>
      <c r="J580" s="69"/>
      <c r="K580" s="214"/>
      <c r="L580" s="214"/>
      <c r="M580" s="214"/>
      <c r="N580" s="54"/>
      <c r="O580" s="54"/>
      <c r="P580" s="54"/>
      <c r="Q580" s="54"/>
      <c r="R580" s="54"/>
      <c r="S580" s="54"/>
      <c r="T580" s="54"/>
      <c r="U580" s="54"/>
      <c r="V580" s="54"/>
      <c r="W580" s="54"/>
      <c r="X580" s="54"/>
      <c r="Y580" s="54"/>
      <c r="Z580" s="54"/>
      <c r="AA580" s="54"/>
      <c r="AB580" s="54"/>
      <c r="AC580" s="54"/>
      <c r="AD580" s="54"/>
      <c r="AE580" s="54"/>
      <c r="AF580" s="54"/>
      <c r="AG580" s="54"/>
      <c r="AH580" s="54"/>
      <c r="AI580" s="54"/>
      <c r="AJ580" s="54"/>
      <c r="AK580" s="54"/>
      <c r="AL580" s="54"/>
      <c r="AM580" s="54"/>
      <c r="AN580" s="54"/>
      <c r="AO580" s="54"/>
      <c r="AP580" s="54"/>
      <c r="AQ580" s="54"/>
      <c r="AR580" s="54"/>
      <c r="AS580" s="54"/>
      <c r="AT580" s="54"/>
      <c r="AU580" s="54"/>
      <c r="AV580" s="54"/>
      <c r="AW580" s="54"/>
      <c r="AX580" s="54"/>
      <c r="AY580" s="54"/>
      <c r="AZ580" s="54"/>
      <c r="BA580" s="54"/>
      <c r="BB580" s="54"/>
      <c r="BC580" s="54"/>
      <c r="BD580" s="54"/>
      <c r="BE580" s="54"/>
      <c r="BF580" s="54"/>
      <c r="BG580" s="54"/>
      <c r="BH580" s="54"/>
      <c r="BI580" s="54"/>
      <c r="BJ580" s="54"/>
      <c r="BK580" s="54"/>
      <c r="BL580" s="54"/>
      <c r="BM580" s="54"/>
      <c r="BN580" s="54"/>
      <c r="BO580" s="54"/>
      <c r="BP580" s="54"/>
      <c r="BQ580" s="54"/>
      <c r="BR580" s="54"/>
      <c r="BS580" s="54"/>
      <c r="BT580" s="54"/>
      <c r="BU580" s="54"/>
      <c r="BV580" s="54"/>
      <c r="BW580" s="54"/>
      <c r="BX580" s="54"/>
      <c r="BY580" s="54"/>
      <c r="BZ580" s="54"/>
      <c r="CA580" s="54"/>
      <c r="CB580" s="54"/>
      <c r="CC580" s="54"/>
      <c r="CD580" s="54"/>
      <c r="CE580" s="54"/>
      <c r="CF580" s="54"/>
      <c r="CG580" s="54"/>
      <c r="CH580" s="54"/>
      <c r="CI580" s="54"/>
      <c r="CJ580" s="54"/>
      <c r="CK580" s="54"/>
      <c r="CL580" s="54"/>
      <c r="CM580" s="54"/>
      <c r="CN580" s="54"/>
      <c r="CO580" s="54"/>
      <c r="CP580" s="54"/>
      <c r="CQ580" s="54"/>
      <c r="CR580" s="54"/>
      <c r="CS580" s="54"/>
      <c r="CT580" s="54"/>
      <c r="CU580" s="54"/>
      <c r="CV580" s="54"/>
      <c r="CW580" s="54"/>
      <c r="CX580" s="54"/>
      <c r="CY580" s="54"/>
      <c r="CZ580" s="54"/>
      <c r="DA580" s="54"/>
      <c r="DB580" s="54"/>
      <c r="DC580" s="54"/>
      <c r="DD580" s="54"/>
      <c r="DE580" s="54"/>
      <c r="DF580" s="54"/>
      <c r="DG580" s="54"/>
      <c r="DH580" s="54"/>
      <c r="DI580" s="54"/>
      <c r="DJ580" s="54"/>
      <c r="DK580" s="54"/>
      <c r="DL580" s="54"/>
      <c r="DM580" s="54"/>
      <c r="DN580" s="54"/>
      <c r="DO580" s="54"/>
      <c r="DP580" s="54"/>
      <c r="DQ580" s="54"/>
      <c r="DR580" s="54"/>
      <c r="DS580" s="54"/>
      <c r="DT580" s="54"/>
      <c r="DU580" s="54"/>
      <c r="DV580" s="54"/>
      <c r="DW580" s="54"/>
      <c r="DX580" s="54"/>
      <c r="DY580" s="54"/>
      <c r="DZ580" s="54"/>
      <c r="EA580" s="54"/>
      <c r="EB580" s="54"/>
      <c r="EC580" s="54"/>
      <c r="ED580" s="54"/>
      <c r="EE580" s="54"/>
      <c r="EF580" s="54"/>
      <c r="EG580" s="54"/>
      <c r="EH580" s="54"/>
      <c r="EI580" s="54"/>
      <c r="EJ580" s="54"/>
      <c r="EK580" s="54"/>
      <c r="EL580" s="54"/>
      <c r="EM580" s="54"/>
      <c r="EN580" s="54"/>
      <c r="EO580" s="54"/>
      <c r="EP580" s="54"/>
      <c r="EQ580" s="54"/>
      <c r="ER580" s="54"/>
      <c r="ES580" s="54"/>
      <c r="ET580" s="54"/>
      <c r="EU580" s="54"/>
      <c r="EV580" s="54"/>
      <c r="EW580" s="54"/>
      <c r="EX580" s="54"/>
      <c r="EY580" s="54"/>
      <c r="EZ580" s="54"/>
      <c r="FA580" s="54"/>
      <c r="FB580" s="54"/>
      <c r="FC580" s="54"/>
      <c r="FD580" s="54"/>
      <c r="FE580" s="54"/>
      <c r="FF580" s="54"/>
      <c r="FG580" s="54"/>
      <c r="FH580" s="54"/>
      <c r="FI580" s="54"/>
      <c r="FJ580" s="54"/>
      <c r="FK580" s="54"/>
      <c r="FL580" s="54"/>
      <c r="FM580" s="54"/>
      <c r="FN580" s="54"/>
      <c r="FO580" s="54"/>
      <c r="FP580" s="54"/>
      <c r="FQ580" s="54"/>
      <c r="FR580" s="54"/>
      <c r="FS580" s="54"/>
      <c r="FT580" s="54"/>
      <c r="FU580" s="54"/>
      <c r="FV580" s="54"/>
      <c r="FW580" s="54"/>
      <c r="FX580" s="54"/>
      <c r="FY580" s="54"/>
      <c r="FZ580" s="54"/>
      <c r="GA580" s="54"/>
      <c r="GB580" s="54"/>
      <c r="GC580" s="54"/>
      <c r="GD580" s="54"/>
      <c r="GE580" s="54"/>
      <c r="GF580" s="54"/>
      <c r="GG580" s="54"/>
      <c r="GH580" s="54"/>
      <c r="GI580" s="54"/>
      <c r="GJ580" s="54"/>
      <c r="GK580" s="54"/>
      <c r="GL580" s="54"/>
      <c r="GM580" s="54"/>
      <c r="GN580" s="54"/>
    </row>
    <row r="581" spans="1:196">
      <c r="A581" s="209"/>
      <c r="B581" s="209"/>
      <c r="C581" s="209"/>
      <c r="D581" s="209"/>
      <c r="E581" s="209"/>
      <c r="F581" s="209"/>
      <c r="G581" s="209"/>
      <c r="H581" s="61"/>
      <c r="I581" s="69"/>
      <c r="J581" s="69"/>
      <c r="K581" s="214"/>
      <c r="L581" s="214"/>
      <c r="M581" s="214"/>
      <c r="N581" s="54"/>
      <c r="O581" s="54"/>
      <c r="P581" s="54"/>
      <c r="Q581" s="54"/>
      <c r="R581" s="54"/>
      <c r="S581" s="54"/>
      <c r="T581" s="54"/>
      <c r="U581" s="54"/>
      <c r="V581" s="54"/>
      <c r="W581" s="54"/>
      <c r="X581" s="54"/>
      <c r="Y581" s="54"/>
      <c r="Z581" s="54"/>
      <c r="AA581" s="54"/>
      <c r="AB581" s="54"/>
      <c r="AC581" s="54"/>
      <c r="AD581" s="54"/>
      <c r="AE581" s="54"/>
      <c r="AF581" s="54"/>
      <c r="AG581" s="54"/>
      <c r="AH581" s="54"/>
      <c r="AI581" s="54"/>
      <c r="AJ581" s="54"/>
      <c r="AK581" s="54"/>
      <c r="AL581" s="54"/>
      <c r="AM581" s="54"/>
      <c r="AN581" s="54"/>
      <c r="AO581" s="54"/>
      <c r="AP581" s="54"/>
      <c r="AQ581" s="54"/>
      <c r="AR581" s="54"/>
      <c r="AS581" s="54"/>
      <c r="AT581" s="54"/>
      <c r="AU581" s="54"/>
      <c r="AV581" s="54"/>
      <c r="AW581" s="54"/>
      <c r="AX581" s="54"/>
      <c r="AY581" s="54"/>
      <c r="AZ581" s="54"/>
      <c r="BA581" s="54"/>
      <c r="BB581" s="54"/>
      <c r="BC581" s="54"/>
      <c r="BD581" s="54"/>
      <c r="BE581" s="54"/>
      <c r="BF581" s="54"/>
      <c r="BG581" s="54"/>
      <c r="BH581" s="54"/>
      <c r="BI581" s="54"/>
      <c r="BJ581" s="54"/>
      <c r="BK581" s="54"/>
      <c r="BL581" s="54"/>
      <c r="BM581" s="54"/>
      <c r="BN581" s="54"/>
      <c r="BO581" s="54"/>
      <c r="BP581" s="54"/>
      <c r="BQ581" s="54"/>
      <c r="BR581" s="54"/>
      <c r="BS581" s="54"/>
      <c r="BT581" s="54"/>
      <c r="BU581" s="54"/>
      <c r="BV581" s="54"/>
      <c r="BW581" s="54"/>
      <c r="BX581" s="54"/>
      <c r="BY581" s="54"/>
      <c r="BZ581" s="54"/>
      <c r="CA581" s="54"/>
      <c r="CB581" s="54"/>
      <c r="CC581" s="54"/>
      <c r="CD581" s="54"/>
      <c r="CE581" s="54"/>
      <c r="CF581" s="54"/>
      <c r="CG581" s="54"/>
      <c r="CH581" s="54"/>
      <c r="CI581" s="54"/>
      <c r="CJ581" s="54"/>
      <c r="CK581" s="54"/>
      <c r="CL581" s="54"/>
      <c r="CM581" s="54"/>
      <c r="CN581" s="54"/>
      <c r="CO581" s="54"/>
      <c r="CP581" s="54"/>
      <c r="CQ581" s="54"/>
      <c r="CR581" s="54"/>
      <c r="CS581" s="54"/>
      <c r="CT581" s="54"/>
      <c r="CU581" s="54"/>
      <c r="CV581" s="54"/>
      <c r="CW581" s="54"/>
      <c r="CX581" s="54"/>
      <c r="CY581" s="54"/>
      <c r="CZ581" s="54"/>
      <c r="DA581" s="54"/>
      <c r="DB581" s="54"/>
      <c r="DC581" s="54"/>
      <c r="DD581" s="54"/>
      <c r="DE581" s="54"/>
      <c r="DF581" s="54"/>
      <c r="DG581" s="54"/>
      <c r="DH581" s="54"/>
      <c r="DI581" s="54"/>
      <c r="DJ581" s="54"/>
      <c r="DK581" s="54"/>
      <c r="DL581" s="54"/>
      <c r="DM581" s="54"/>
      <c r="DN581" s="54"/>
      <c r="DO581" s="54"/>
      <c r="DP581" s="54"/>
      <c r="DQ581" s="54"/>
      <c r="DR581" s="54"/>
      <c r="DS581" s="54"/>
      <c r="DT581" s="54"/>
      <c r="DU581" s="54"/>
      <c r="DV581" s="54"/>
      <c r="DW581" s="54"/>
      <c r="DX581" s="54"/>
      <c r="DY581" s="54"/>
      <c r="DZ581" s="54"/>
      <c r="EA581" s="54"/>
      <c r="EB581" s="54"/>
      <c r="EC581" s="54"/>
      <c r="ED581" s="54"/>
      <c r="EE581" s="54"/>
      <c r="EF581" s="54"/>
      <c r="EG581" s="54"/>
      <c r="EH581" s="54"/>
      <c r="EI581" s="54"/>
      <c r="EJ581" s="54"/>
      <c r="EK581" s="54"/>
      <c r="EL581" s="54"/>
      <c r="EM581" s="54"/>
      <c r="EN581" s="54"/>
      <c r="EO581" s="54"/>
      <c r="EP581" s="54"/>
      <c r="EQ581" s="54"/>
      <c r="ER581" s="54"/>
      <c r="ES581" s="54"/>
      <c r="ET581" s="54"/>
      <c r="EU581" s="54"/>
      <c r="EV581" s="54"/>
      <c r="EW581" s="54"/>
      <c r="EX581" s="54"/>
      <c r="EY581" s="54"/>
      <c r="EZ581" s="54"/>
      <c r="FA581" s="54"/>
      <c r="FB581" s="54"/>
      <c r="FC581" s="54"/>
      <c r="FD581" s="54"/>
      <c r="FE581" s="54"/>
      <c r="FF581" s="54"/>
      <c r="FG581" s="54"/>
      <c r="FH581" s="54"/>
      <c r="FI581" s="54"/>
      <c r="FJ581" s="54"/>
      <c r="FK581" s="54"/>
      <c r="FL581" s="54"/>
      <c r="FM581" s="54"/>
      <c r="FN581" s="54"/>
      <c r="FO581" s="54"/>
      <c r="FP581" s="54"/>
      <c r="FQ581" s="54"/>
      <c r="FR581" s="54"/>
      <c r="FS581" s="54"/>
      <c r="FT581" s="54"/>
      <c r="FU581" s="54"/>
      <c r="FV581" s="54"/>
      <c r="FW581" s="54"/>
      <c r="FX581" s="54"/>
      <c r="FY581" s="54"/>
      <c r="FZ581" s="54"/>
      <c r="GA581" s="54"/>
      <c r="GB581" s="54"/>
      <c r="GC581" s="54"/>
      <c r="GD581" s="54"/>
      <c r="GE581" s="54"/>
      <c r="GF581" s="54"/>
      <c r="GG581" s="54"/>
      <c r="GH581" s="54"/>
      <c r="GI581" s="54"/>
      <c r="GJ581" s="54"/>
      <c r="GK581" s="54"/>
      <c r="GL581" s="54"/>
      <c r="GM581" s="54"/>
      <c r="GN581" s="54"/>
    </row>
    <row r="582" spans="1:196">
      <c r="A582" s="209"/>
      <c r="B582" s="209"/>
      <c r="C582" s="209"/>
      <c r="D582" s="209"/>
      <c r="E582" s="209"/>
      <c r="F582" s="209"/>
      <c r="G582" s="209"/>
      <c r="H582" s="61"/>
      <c r="I582" s="69"/>
      <c r="J582" s="69"/>
      <c r="K582" s="214"/>
      <c r="L582" s="214"/>
      <c r="M582" s="214"/>
      <c r="N582" s="54"/>
      <c r="O582" s="54"/>
      <c r="P582" s="54"/>
      <c r="Q582" s="54"/>
      <c r="R582" s="54"/>
      <c r="S582" s="54"/>
      <c r="T582" s="54"/>
      <c r="U582" s="54"/>
      <c r="V582" s="54"/>
      <c r="W582" s="54"/>
      <c r="X582" s="54"/>
      <c r="Y582" s="54"/>
      <c r="Z582" s="54"/>
      <c r="AA582" s="54"/>
      <c r="AB582" s="54"/>
      <c r="AC582" s="54"/>
      <c r="AD582" s="54"/>
      <c r="AE582" s="54"/>
      <c r="AF582" s="54"/>
      <c r="AG582" s="54"/>
      <c r="AH582" s="54"/>
      <c r="AI582" s="54"/>
      <c r="AJ582" s="54"/>
      <c r="AK582" s="54"/>
      <c r="AL582" s="54"/>
      <c r="AM582" s="54"/>
      <c r="AN582" s="54"/>
      <c r="AO582" s="54"/>
      <c r="AP582" s="54"/>
      <c r="AQ582" s="54"/>
      <c r="AR582" s="54"/>
      <c r="AS582" s="54"/>
      <c r="AT582" s="54"/>
      <c r="AU582" s="54"/>
      <c r="AV582" s="54"/>
      <c r="AW582" s="54"/>
      <c r="AX582" s="54"/>
      <c r="AY582" s="54"/>
      <c r="AZ582" s="54"/>
      <c r="BA582" s="54"/>
      <c r="BB582" s="54"/>
      <c r="BC582" s="54"/>
      <c r="BD582" s="54"/>
      <c r="BE582" s="54"/>
      <c r="BF582" s="54"/>
      <c r="BG582" s="54"/>
      <c r="BH582" s="54"/>
      <c r="BI582" s="54"/>
      <c r="BJ582" s="54"/>
      <c r="BK582" s="54"/>
      <c r="BL582" s="54"/>
      <c r="BM582" s="54"/>
      <c r="BN582" s="54"/>
      <c r="BO582" s="54"/>
      <c r="BP582" s="54"/>
      <c r="BQ582" s="54"/>
      <c r="BR582" s="54"/>
      <c r="BS582" s="54"/>
      <c r="BT582" s="54"/>
      <c r="BU582" s="54"/>
      <c r="BV582" s="54"/>
      <c r="BW582" s="54"/>
      <c r="BX582" s="54"/>
      <c r="BY582" s="54"/>
      <c r="BZ582" s="54"/>
      <c r="CA582" s="54"/>
      <c r="CB582" s="54"/>
      <c r="CC582" s="54"/>
      <c r="CD582" s="54"/>
      <c r="CE582" s="54"/>
      <c r="CF582" s="54"/>
      <c r="CG582" s="54"/>
      <c r="CH582" s="54"/>
      <c r="CI582" s="54"/>
      <c r="CJ582" s="54"/>
      <c r="CK582" s="54"/>
      <c r="CL582" s="54"/>
      <c r="CM582" s="54"/>
      <c r="CN582" s="54"/>
      <c r="CO582" s="54"/>
      <c r="CP582" s="54"/>
      <c r="CQ582" s="54"/>
      <c r="CR582" s="54"/>
      <c r="CS582" s="54"/>
      <c r="CT582" s="54"/>
      <c r="CU582" s="54"/>
      <c r="CV582" s="54"/>
      <c r="CW582" s="54"/>
      <c r="CX582" s="54"/>
      <c r="CY582" s="54"/>
      <c r="CZ582" s="54"/>
      <c r="DA582" s="54"/>
      <c r="DB582" s="54"/>
      <c r="DC582" s="54"/>
      <c r="DD582" s="54"/>
      <c r="DE582" s="54"/>
      <c r="DF582" s="54"/>
      <c r="DG582" s="54"/>
      <c r="DH582" s="54"/>
      <c r="DI582" s="54"/>
      <c r="DJ582" s="54"/>
      <c r="DK582" s="54"/>
      <c r="DL582" s="54"/>
      <c r="DM582" s="54"/>
      <c r="DN582" s="54"/>
      <c r="DO582" s="54"/>
      <c r="DP582" s="54"/>
      <c r="DQ582" s="54"/>
      <c r="DR582" s="54"/>
      <c r="DS582" s="54"/>
      <c r="DT582" s="54"/>
      <c r="DU582" s="54"/>
      <c r="DV582" s="54"/>
      <c r="DW582" s="54"/>
      <c r="DX582" s="54"/>
      <c r="DY582" s="54"/>
      <c r="DZ582" s="54"/>
      <c r="EA582" s="54"/>
      <c r="EB582" s="54"/>
      <c r="EC582" s="54"/>
      <c r="ED582" s="54"/>
      <c r="EE582" s="54"/>
      <c r="EF582" s="54"/>
      <c r="EG582" s="54"/>
      <c r="EH582" s="54"/>
      <c r="EI582" s="54"/>
      <c r="EJ582" s="54"/>
      <c r="EK582" s="54"/>
      <c r="EL582" s="54"/>
      <c r="EM582" s="54"/>
      <c r="EN582" s="54"/>
      <c r="EO582" s="54"/>
      <c r="EP582" s="54"/>
      <c r="EQ582" s="54"/>
      <c r="ER582" s="54"/>
      <c r="ES582" s="54"/>
      <c r="ET582" s="54"/>
      <c r="EU582" s="54"/>
      <c r="EV582" s="54"/>
      <c r="EW582" s="54"/>
      <c r="EX582" s="54"/>
      <c r="EY582" s="54"/>
      <c r="EZ582" s="54"/>
      <c r="FA582" s="54"/>
      <c r="FB582" s="54"/>
      <c r="FC582" s="54"/>
      <c r="FD582" s="54"/>
      <c r="FE582" s="54"/>
      <c r="FF582" s="54"/>
      <c r="FG582" s="54"/>
      <c r="FH582" s="54"/>
      <c r="FI582" s="54"/>
      <c r="FJ582" s="54"/>
      <c r="FK582" s="54"/>
      <c r="FL582" s="54"/>
      <c r="FM582" s="54"/>
      <c r="FN582" s="54"/>
      <c r="FO582" s="54"/>
      <c r="FP582" s="54"/>
      <c r="FQ582" s="54"/>
      <c r="FR582" s="54"/>
      <c r="FS582" s="54"/>
      <c r="FT582" s="54"/>
      <c r="FU582" s="54"/>
      <c r="FV582" s="54"/>
      <c r="FW582" s="54"/>
      <c r="FX582" s="54"/>
      <c r="FY582" s="54"/>
      <c r="FZ582" s="54"/>
      <c r="GA582" s="54"/>
      <c r="GB582" s="54"/>
      <c r="GC582" s="54"/>
      <c r="GD582" s="54"/>
      <c r="GE582" s="54"/>
      <c r="GF582" s="54"/>
      <c r="GG582" s="54"/>
      <c r="GH582" s="54"/>
      <c r="GI582" s="54"/>
      <c r="GJ582" s="54"/>
      <c r="GK582" s="54"/>
      <c r="GL582" s="54"/>
      <c r="GM582" s="54"/>
      <c r="GN582" s="54"/>
    </row>
    <row r="583" spans="1:196">
      <c r="A583" s="209"/>
      <c r="B583" s="209"/>
      <c r="C583" s="209"/>
      <c r="D583" s="209"/>
      <c r="E583" s="209"/>
      <c r="F583" s="209"/>
      <c r="G583" s="209"/>
      <c r="H583" s="61"/>
      <c r="I583" s="69"/>
      <c r="J583" s="69"/>
      <c r="K583" s="214"/>
      <c r="L583" s="214"/>
      <c r="M583" s="214"/>
      <c r="N583" s="54"/>
      <c r="O583" s="54"/>
      <c r="P583" s="54"/>
      <c r="Q583" s="54"/>
      <c r="R583" s="54"/>
      <c r="S583" s="54"/>
      <c r="T583" s="54"/>
      <c r="U583" s="54"/>
      <c r="V583" s="54"/>
      <c r="W583" s="54"/>
      <c r="X583" s="54"/>
      <c r="Y583" s="54"/>
      <c r="Z583" s="54"/>
      <c r="AA583" s="54"/>
      <c r="AB583" s="54"/>
      <c r="AC583" s="54"/>
      <c r="AD583" s="54"/>
      <c r="AE583" s="54"/>
      <c r="AF583" s="54"/>
      <c r="AG583" s="54"/>
      <c r="AH583" s="54"/>
      <c r="AI583" s="54"/>
      <c r="AJ583" s="54"/>
      <c r="AK583" s="54"/>
      <c r="AL583" s="54"/>
      <c r="AM583" s="54"/>
      <c r="AN583" s="54"/>
      <c r="AO583" s="54"/>
      <c r="AP583" s="54"/>
      <c r="AQ583" s="54"/>
      <c r="AR583" s="54"/>
      <c r="AS583" s="54"/>
      <c r="AT583" s="54"/>
      <c r="AU583" s="54"/>
      <c r="AV583" s="54"/>
      <c r="AW583" s="54"/>
      <c r="AX583" s="54"/>
      <c r="AY583" s="54"/>
      <c r="AZ583" s="54"/>
      <c r="BA583" s="54"/>
      <c r="BB583" s="54"/>
      <c r="BC583" s="54"/>
      <c r="BD583" s="54"/>
      <c r="BE583" s="54"/>
      <c r="BF583" s="54"/>
      <c r="BG583" s="54"/>
      <c r="BH583" s="54"/>
      <c r="BI583" s="54"/>
      <c r="BJ583" s="54"/>
      <c r="BK583" s="54"/>
      <c r="BL583" s="54"/>
      <c r="BM583" s="54"/>
      <c r="BN583" s="54"/>
      <c r="BO583" s="54"/>
      <c r="BP583" s="54"/>
      <c r="BQ583" s="54"/>
      <c r="BR583" s="54"/>
      <c r="BS583" s="54"/>
      <c r="BT583" s="54"/>
      <c r="BU583" s="54"/>
      <c r="BV583" s="54"/>
      <c r="BW583" s="54"/>
      <c r="BX583" s="54"/>
      <c r="BY583" s="54"/>
      <c r="BZ583" s="54"/>
      <c r="CA583" s="54"/>
      <c r="CB583" s="54"/>
      <c r="CC583" s="54"/>
      <c r="CD583" s="54"/>
      <c r="CE583" s="54"/>
      <c r="CF583" s="54"/>
      <c r="CG583" s="54"/>
      <c r="CH583" s="54"/>
      <c r="CI583" s="54"/>
      <c r="CJ583" s="54"/>
      <c r="CK583" s="54"/>
      <c r="CL583" s="54"/>
      <c r="CM583" s="54"/>
      <c r="CN583" s="54"/>
      <c r="CO583" s="54"/>
      <c r="CP583" s="54"/>
      <c r="CQ583" s="54"/>
      <c r="CR583" s="54"/>
      <c r="CS583" s="54"/>
      <c r="CT583" s="54"/>
      <c r="CU583" s="54"/>
      <c r="CV583" s="54"/>
      <c r="CW583" s="54"/>
      <c r="CX583" s="54"/>
      <c r="CY583" s="54"/>
      <c r="CZ583" s="54"/>
      <c r="DA583" s="54"/>
      <c r="DB583" s="54"/>
      <c r="DC583" s="54"/>
      <c r="DD583" s="54"/>
      <c r="DE583" s="54"/>
      <c r="DF583" s="54"/>
      <c r="DG583" s="54"/>
      <c r="DH583" s="54"/>
      <c r="DI583" s="54"/>
      <c r="DJ583" s="54"/>
      <c r="DK583" s="54"/>
      <c r="DL583" s="54"/>
      <c r="DM583" s="54"/>
      <c r="DN583" s="54"/>
      <c r="DO583" s="54"/>
      <c r="DP583" s="54"/>
      <c r="DQ583" s="54"/>
      <c r="DR583" s="54"/>
      <c r="DS583" s="54"/>
      <c r="DT583" s="54"/>
      <c r="DU583" s="54"/>
      <c r="DV583" s="54"/>
      <c r="DW583" s="54"/>
      <c r="DX583" s="54"/>
      <c r="DY583" s="54"/>
      <c r="DZ583" s="54"/>
      <c r="EA583" s="54"/>
      <c r="EB583" s="54"/>
      <c r="EC583" s="54"/>
      <c r="ED583" s="54"/>
      <c r="EE583" s="54"/>
      <c r="EF583" s="54"/>
      <c r="EG583" s="54"/>
      <c r="EH583" s="54"/>
      <c r="EI583" s="54"/>
      <c r="EJ583" s="54"/>
      <c r="EK583" s="54"/>
      <c r="EL583" s="54"/>
      <c r="EM583" s="54"/>
      <c r="EN583" s="54"/>
      <c r="EO583" s="54"/>
      <c r="EP583" s="54"/>
      <c r="EQ583" s="54"/>
      <c r="ER583" s="54"/>
      <c r="ES583" s="54"/>
      <c r="ET583" s="54"/>
      <c r="EU583" s="54"/>
      <c r="EV583" s="54"/>
      <c r="EW583" s="54"/>
      <c r="EX583" s="54"/>
      <c r="EY583" s="54"/>
      <c r="EZ583" s="54"/>
      <c r="FA583" s="54"/>
      <c r="FB583" s="54"/>
      <c r="FC583" s="54"/>
      <c r="FD583" s="54"/>
      <c r="FE583" s="54"/>
      <c r="FF583" s="54"/>
      <c r="FG583" s="54"/>
      <c r="FH583" s="54"/>
      <c r="FI583" s="54"/>
      <c r="FJ583" s="54"/>
      <c r="FK583" s="54"/>
      <c r="FL583" s="54"/>
      <c r="FM583" s="54"/>
      <c r="FN583" s="54"/>
      <c r="FO583" s="54"/>
      <c r="FP583" s="54"/>
      <c r="FQ583" s="54"/>
      <c r="FR583" s="54"/>
      <c r="FS583" s="54"/>
      <c r="FT583" s="54"/>
      <c r="FU583" s="54"/>
      <c r="FV583" s="54"/>
      <c r="FW583" s="54"/>
      <c r="FX583" s="54"/>
      <c r="FY583" s="54"/>
      <c r="FZ583" s="54"/>
      <c r="GA583" s="54"/>
      <c r="GB583" s="54"/>
      <c r="GC583" s="54"/>
      <c r="GD583" s="54"/>
      <c r="GE583" s="54"/>
      <c r="GF583" s="54"/>
      <c r="GG583" s="54"/>
      <c r="GH583" s="54"/>
      <c r="GI583" s="54"/>
      <c r="GJ583" s="54"/>
      <c r="GK583" s="54"/>
      <c r="GL583" s="54"/>
      <c r="GM583" s="54"/>
      <c r="GN583" s="54"/>
    </row>
    <row r="584" spans="1:196">
      <c r="A584" s="209"/>
      <c r="B584" s="209"/>
      <c r="C584" s="209"/>
      <c r="D584" s="209"/>
      <c r="E584" s="209"/>
      <c r="F584" s="209"/>
      <c r="G584" s="209"/>
      <c r="H584" s="61"/>
      <c r="I584" s="69"/>
      <c r="J584" s="69"/>
      <c r="K584" s="214"/>
      <c r="L584" s="214"/>
      <c r="M584" s="214"/>
      <c r="N584" s="54"/>
      <c r="O584" s="54"/>
      <c r="P584" s="54"/>
      <c r="Q584" s="54"/>
      <c r="R584" s="54"/>
      <c r="S584" s="54"/>
      <c r="T584" s="54"/>
      <c r="U584" s="54"/>
      <c r="V584" s="54"/>
      <c r="W584" s="54"/>
      <c r="X584" s="54"/>
      <c r="Y584" s="54"/>
      <c r="Z584" s="54"/>
      <c r="AA584" s="54"/>
      <c r="AB584" s="54"/>
      <c r="AC584" s="54"/>
      <c r="AD584" s="54"/>
      <c r="AE584" s="54"/>
      <c r="AF584" s="54"/>
      <c r="AG584" s="54"/>
      <c r="AH584" s="54"/>
      <c r="AI584" s="54"/>
      <c r="AJ584" s="54"/>
      <c r="AK584" s="54"/>
      <c r="AL584" s="54"/>
      <c r="AM584" s="54"/>
      <c r="AN584" s="54"/>
      <c r="AO584" s="54"/>
      <c r="AP584" s="54"/>
      <c r="AQ584" s="54"/>
      <c r="AR584" s="54"/>
      <c r="AS584" s="54"/>
      <c r="AT584" s="54"/>
      <c r="AU584" s="54"/>
      <c r="AV584" s="54"/>
      <c r="AW584" s="54"/>
      <c r="AX584" s="54"/>
      <c r="AY584" s="54"/>
      <c r="AZ584" s="54"/>
      <c r="BA584" s="54"/>
      <c r="BB584" s="54"/>
      <c r="BC584" s="54"/>
      <c r="BD584" s="54"/>
      <c r="BE584" s="54"/>
      <c r="BF584" s="54"/>
      <c r="BG584" s="54"/>
      <c r="BH584" s="54"/>
      <c r="BI584" s="54"/>
      <c r="BJ584" s="54"/>
      <c r="BK584" s="54"/>
      <c r="BL584" s="54"/>
      <c r="BM584" s="54"/>
      <c r="BN584" s="54"/>
      <c r="BO584" s="54"/>
      <c r="BP584" s="54"/>
      <c r="BQ584" s="54"/>
      <c r="BR584" s="54"/>
      <c r="BS584" s="54"/>
      <c r="BT584" s="54"/>
      <c r="BU584" s="54"/>
      <c r="BV584" s="54"/>
      <c r="BW584" s="54"/>
      <c r="BX584" s="54"/>
      <c r="BY584" s="54"/>
      <c r="BZ584" s="54"/>
      <c r="CA584" s="54"/>
      <c r="CB584" s="54"/>
      <c r="CC584" s="54"/>
      <c r="CD584" s="54"/>
      <c r="CE584" s="54"/>
      <c r="CF584" s="54"/>
      <c r="CG584" s="54"/>
      <c r="CH584" s="54"/>
      <c r="CI584" s="54"/>
      <c r="CJ584" s="54"/>
      <c r="CK584" s="54"/>
      <c r="CL584" s="54"/>
      <c r="CM584" s="54"/>
      <c r="CN584" s="54"/>
      <c r="CO584" s="54"/>
      <c r="CP584" s="54"/>
      <c r="CQ584" s="54"/>
      <c r="CR584" s="54"/>
      <c r="CS584" s="54"/>
      <c r="CT584" s="54"/>
      <c r="CU584" s="54"/>
      <c r="CV584" s="54"/>
      <c r="CW584" s="54"/>
      <c r="CX584" s="54"/>
      <c r="CY584" s="54"/>
      <c r="CZ584" s="54"/>
      <c r="DA584" s="54"/>
      <c r="DB584" s="54"/>
      <c r="DC584" s="54"/>
      <c r="DD584" s="54"/>
      <c r="DE584" s="54"/>
      <c r="DF584" s="54"/>
      <c r="DG584" s="54"/>
      <c r="DH584" s="54"/>
      <c r="DI584" s="54"/>
      <c r="DJ584" s="54"/>
      <c r="DK584" s="54"/>
      <c r="DL584" s="54"/>
      <c r="DM584" s="54"/>
      <c r="DN584" s="54"/>
      <c r="DO584" s="54"/>
      <c r="DP584" s="54"/>
      <c r="DQ584" s="54"/>
      <c r="DR584" s="54"/>
      <c r="DS584" s="54"/>
      <c r="DT584" s="54"/>
      <c r="DU584" s="54"/>
      <c r="DV584" s="54"/>
      <c r="DW584" s="54"/>
      <c r="DX584" s="54"/>
      <c r="DY584" s="54"/>
      <c r="DZ584" s="54"/>
      <c r="EA584" s="54"/>
      <c r="EB584" s="54"/>
      <c r="EC584" s="54"/>
      <c r="ED584" s="54"/>
      <c r="EE584" s="54"/>
      <c r="EF584" s="54"/>
      <c r="EG584" s="54"/>
      <c r="EH584" s="54"/>
      <c r="EI584" s="54"/>
      <c r="EJ584" s="54"/>
      <c r="EK584" s="54"/>
      <c r="EL584" s="54"/>
      <c r="EM584" s="54"/>
      <c r="EN584" s="54"/>
      <c r="EO584" s="54"/>
      <c r="EP584" s="54"/>
      <c r="EQ584" s="54"/>
      <c r="ER584" s="54"/>
      <c r="ES584" s="54"/>
      <c r="ET584" s="54"/>
      <c r="EU584" s="54"/>
      <c r="EV584" s="54"/>
      <c r="EW584" s="54"/>
      <c r="EX584" s="54"/>
      <c r="EY584" s="54"/>
      <c r="EZ584" s="54"/>
      <c r="FA584" s="54"/>
      <c r="FB584" s="54"/>
      <c r="FC584" s="54"/>
      <c r="FD584" s="54"/>
      <c r="FE584" s="54"/>
      <c r="FF584" s="54"/>
      <c r="FG584" s="54"/>
      <c r="FH584" s="54"/>
      <c r="FI584" s="54"/>
      <c r="FJ584" s="54"/>
      <c r="FK584" s="54"/>
      <c r="FL584" s="54"/>
      <c r="FM584" s="54"/>
      <c r="FN584" s="54"/>
      <c r="FO584" s="54"/>
      <c r="FP584" s="54"/>
      <c r="FQ584" s="54"/>
      <c r="FR584" s="54"/>
      <c r="FS584" s="54"/>
      <c r="FT584" s="54"/>
      <c r="FU584" s="54"/>
      <c r="FV584" s="54"/>
      <c r="FW584" s="54"/>
      <c r="FX584" s="54"/>
      <c r="FY584" s="54"/>
      <c r="FZ584" s="54"/>
      <c r="GA584" s="54"/>
      <c r="GB584" s="54"/>
      <c r="GC584" s="54"/>
      <c r="GD584" s="54"/>
      <c r="GE584" s="54"/>
      <c r="GF584" s="54"/>
      <c r="GG584" s="54"/>
      <c r="GH584" s="54"/>
      <c r="GI584" s="54"/>
      <c r="GJ584" s="54"/>
      <c r="GK584" s="54"/>
      <c r="GL584" s="54"/>
      <c r="GM584" s="54"/>
      <c r="GN584" s="54"/>
    </row>
    <row r="585" spans="1:196">
      <c r="A585" s="209"/>
      <c r="B585" s="209"/>
      <c r="C585" s="209"/>
      <c r="D585" s="209"/>
      <c r="E585" s="209"/>
      <c r="F585" s="209"/>
      <c r="G585" s="209"/>
      <c r="H585" s="61"/>
      <c r="I585" s="69"/>
      <c r="J585" s="69"/>
      <c r="K585" s="214"/>
      <c r="L585" s="214"/>
      <c r="M585" s="214"/>
      <c r="N585" s="54"/>
      <c r="O585" s="54"/>
      <c r="P585" s="54"/>
      <c r="Q585" s="54"/>
      <c r="R585" s="54"/>
      <c r="S585" s="54"/>
      <c r="T585" s="54"/>
      <c r="U585" s="54"/>
      <c r="V585" s="54"/>
      <c r="W585" s="54"/>
      <c r="X585" s="54"/>
      <c r="Y585" s="54"/>
      <c r="Z585" s="54"/>
      <c r="AA585" s="54"/>
      <c r="AB585" s="54"/>
      <c r="AC585" s="54"/>
      <c r="AD585" s="54"/>
      <c r="AE585" s="54"/>
      <c r="AF585" s="54"/>
      <c r="AG585" s="54"/>
      <c r="AH585" s="54"/>
      <c r="AI585" s="54"/>
      <c r="AJ585" s="54"/>
      <c r="AK585" s="54"/>
      <c r="AL585" s="54"/>
      <c r="AM585" s="54"/>
      <c r="AN585" s="54"/>
      <c r="AO585" s="54"/>
      <c r="AP585" s="54"/>
      <c r="AQ585" s="54"/>
      <c r="AR585" s="54"/>
      <c r="AS585" s="54"/>
      <c r="AT585" s="54"/>
      <c r="AU585" s="54"/>
      <c r="AV585" s="54"/>
      <c r="AW585" s="54"/>
      <c r="AX585" s="54"/>
      <c r="AY585" s="54"/>
      <c r="AZ585" s="54"/>
      <c r="BA585" s="54"/>
      <c r="BB585" s="54"/>
      <c r="BC585" s="54"/>
      <c r="BD585" s="54"/>
      <c r="BE585" s="54"/>
      <c r="BF585" s="54"/>
      <c r="BG585" s="54"/>
      <c r="BH585" s="54"/>
      <c r="BI585" s="54"/>
      <c r="BJ585" s="54"/>
      <c r="BK585" s="54"/>
      <c r="BL585" s="54"/>
      <c r="BM585" s="54"/>
      <c r="BN585" s="54"/>
      <c r="BO585" s="54"/>
      <c r="BP585" s="54"/>
      <c r="BQ585" s="54"/>
      <c r="BR585" s="54"/>
      <c r="BS585" s="54"/>
      <c r="BT585" s="54"/>
      <c r="BU585" s="54"/>
      <c r="BV585" s="54"/>
      <c r="BW585" s="54"/>
      <c r="BX585" s="54"/>
      <c r="BY585" s="54"/>
      <c r="BZ585" s="54"/>
      <c r="CA585" s="54"/>
      <c r="CB585" s="54"/>
      <c r="CC585" s="54"/>
      <c r="CD585" s="54"/>
      <c r="CE585" s="54"/>
      <c r="CF585" s="54"/>
      <c r="CG585" s="54"/>
      <c r="CH585" s="54"/>
      <c r="CI585" s="54"/>
      <c r="CJ585" s="54"/>
      <c r="CK585" s="54"/>
      <c r="CL585" s="54"/>
      <c r="CM585" s="54"/>
      <c r="CN585" s="54"/>
      <c r="CO585" s="54"/>
      <c r="CP585" s="54"/>
      <c r="CQ585" s="54"/>
      <c r="CR585" s="54"/>
      <c r="CS585" s="54"/>
      <c r="CT585" s="54"/>
      <c r="CU585" s="54"/>
      <c r="CV585" s="54"/>
      <c r="CW585" s="54"/>
      <c r="CX585" s="54"/>
      <c r="CY585" s="54"/>
      <c r="CZ585" s="54"/>
      <c r="DA585" s="54"/>
      <c r="DB585" s="54"/>
      <c r="DC585" s="54"/>
      <c r="DD585" s="54"/>
      <c r="DE585" s="54"/>
      <c r="DF585" s="54"/>
      <c r="DG585" s="54"/>
      <c r="DH585" s="54"/>
      <c r="DI585" s="54"/>
      <c r="DJ585" s="54"/>
      <c r="DK585" s="54"/>
      <c r="DL585" s="54"/>
      <c r="DM585" s="54"/>
      <c r="DN585" s="54"/>
      <c r="DO585" s="54"/>
      <c r="DP585" s="54"/>
      <c r="DQ585" s="54"/>
      <c r="DR585" s="54"/>
      <c r="DS585" s="54"/>
      <c r="DT585" s="54"/>
      <c r="DU585" s="54"/>
      <c r="DV585" s="54"/>
      <c r="DW585" s="54"/>
      <c r="DX585" s="54"/>
      <c r="DY585" s="54"/>
      <c r="DZ585" s="54"/>
      <c r="EA585" s="54"/>
      <c r="EB585" s="54"/>
      <c r="EC585" s="54"/>
      <c r="ED585" s="54"/>
      <c r="EE585" s="54"/>
      <c r="EF585" s="54"/>
      <c r="EG585" s="54"/>
      <c r="EH585" s="54"/>
      <c r="EI585" s="54"/>
      <c r="EJ585" s="54"/>
      <c r="EK585" s="54"/>
      <c r="EL585" s="54"/>
      <c r="EM585" s="54"/>
      <c r="EN585" s="54"/>
      <c r="EO585" s="54"/>
      <c r="EP585" s="54"/>
      <c r="EQ585" s="54"/>
      <c r="ER585" s="54"/>
      <c r="ES585" s="54"/>
      <c r="ET585" s="54"/>
      <c r="EU585" s="54"/>
      <c r="EV585" s="54"/>
      <c r="EW585" s="54"/>
      <c r="EX585" s="54"/>
      <c r="EY585" s="54"/>
      <c r="EZ585" s="54"/>
      <c r="FA585" s="54"/>
      <c r="FB585" s="54"/>
      <c r="FC585" s="54"/>
      <c r="FD585" s="54"/>
      <c r="FE585" s="54"/>
      <c r="FF585" s="54"/>
      <c r="FG585" s="54"/>
      <c r="FH585" s="54"/>
      <c r="FI585" s="54"/>
      <c r="FJ585" s="54"/>
      <c r="FK585" s="54"/>
      <c r="FL585" s="54"/>
      <c r="FM585" s="54"/>
      <c r="FN585" s="54"/>
      <c r="FO585" s="54"/>
      <c r="FP585" s="54"/>
      <c r="FQ585" s="54"/>
      <c r="FR585" s="54"/>
      <c r="FS585" s="54"/>
      <c r="FT585" s="54"/>
      <c r="FU585" s="54"/>
      <c r="FV585" s="54"/>
      <c r="FW585" s="54"/>
      <c r="FX585" s="54"/>
      <c r="FY585" s="54"/>
      <c r="FZ585" s="54"/>
      <c r="GA585" s="54"/>
      <c r="GB585" s="54"/>
      <c r="GC585" s="54"/>
      <c r="GD585" s="54"/>
      <c r="GE585" s="54"/>
      <c r="GF585" s="54"/>
      <c r="GG585" s="54"/>
      <c r="GH585" s="54"/>
      <c r="GI585" s="54"/>
      <c r="GJ585" s="54"/>
      <c r="GK585" s="54"/>
      <c r="GL585" s="54"/>
      <c r="GM585" s="54"/>
      <c r="GN585" s="54"/>
    </row>
    <row r="586" spans="1:196">
      <c r="A586" s="209"/>
      <c r="B586" s="209"/>
      <c r="C586" s="209"/>
      <c r="D586" s="209"/>
      <c r="E586" s="209"/>
      <c r="F586" s="209"/>
      <c r="G586" s="209"/>
      <c r="H586" s="61"/>
      <c r="I586" s="69"/>
      <c r="J586" s="69"/>
      <c r="K586" s="214"/>
      <c r="L586" s="214"/>
      <c r="M586" s="214"/>
      <c r="N586" s="54"/>
      <c r="O586" s="54"/>
      <c r="P586" s="54"/>
      <c r="Q586" s="54"/>
      <c r="R586" s="54"/>
      <c r="S586" s="54"/>
      <c r="T586" s="54"/>
      <c r="U586" s="54"/>
      <c r="V586" s="54"/>
      <c r="W586" s="54"/>
      <c r="X586" s="54"/>
      <c r="Y586" s="54"/>
      <c r="Z586" s="54"/>
      <c r="AA586" s="54"/>
      <c r="AB586" s="54"/>
      <c r="AC586" s="54"/>
      <c r="AD586" s="54"/>
      <c r="AE586" s="54"/>
      <c r="AF586" s="54"/>
      <c r="AG586" s="54"/>
      <c r="AH586" s="54"/>
      <c r="AI586" s="54"/>
      <c r="AJ586" s="54"/>
      <c r="AK586" s="54"/>
      <c r="AL586" s="54"/>
      <c r="AM586" s="54"/>
      <c r="AN586" s="54"/>
      <c r="AO586" s="54"/>
      <c r="AP586" s="54"/>
      <c r="AQ586" s="54"/>
      <c r="AR586" s="54"/>
      <c r="AS586" s="54"/>
      <c r="AT586" s="54"/>
      <c r="AU586" s="54"/>
      <c r="AV586" s="54"/>
      <c r="AW586" s="54"/>
      <c r="AX586" s="54"/>
      <c r="AY586" s="54"/>
      <c r="AZ586" s="54"/>
      <c r="BA586" s="54"/>
      <c r="BB586" s="54"/>
      <c r="BC586" s="54"/>
      <c r="BD586" s="54"/>
      <c r="BE586" s="54"/>
      <c r="BF586" s="54"/>
      <c r="BG586" s="54"/>
      <c r="BH586" s="54"/>
      <c r="BI586" s="54"/>
      <c r="BJ586" s="54"/>
      <c r="BK586" s="54"/>
      <c r="BL586" s="54"/>
      <c r="BM586" s="54"/>
      <c r="BN586" s="54"/>
      <c r="BO586" s="54"/>
      <c r="BP586" s="54"/>
      <c r="BQ586" s="54"/>
      <c r="BR586" s="54"/>
      <c r="BS586" s="54"/>
      <c r="BT586" s="54"/>
      <c r="BU586" s="54"/>
      <c r="BV586" s="54"/>
      <c r="BW586" s="54"/>
      <c r="BX586" s="54"/>
      <c r="BY586" s="54"/>
      <c r="BZ586" s="54"/>
      <c r="CA586" s="54"/>
      <c r="CB586" s="54"/>
      <c r="CC586" s="54"/>
      <c r="CD586" s="54"/>
      <c r="CE586" s="54"/>
      <c r="CF586" s="54"/>
      <c r="CG586" s="54"/>
      <c r="CH586" s="54"/>
      <c r="CI586" s="54"/>
      <c r="CJ586" s="54"/>
      <c r="CK586" s="54"/>
      <c r="CL586" s="54"/>
      <c r="CM586" s="54"/>
      <c r="CN586" s="54"/>
      <c r="CO586" s="54"/>
      <c r="CP586" s="54"/>
      <c r="CQ586" s="54"/>
      <c r="CR586" s="54"/>
      <c r="CS586" s="54"/>
      <c r="CT586" s="54"/>
      <c r="CU586" s="54"/>
      <c r="CV586" s="54"/>
      <c r="CW586" s="54"/>
      <c r="CX586" s="54"/>
      <c r="CY586" s="54"/>
      <c r="CZ586" s="54"/>
      <c r="DA586" s="54"/>
      <c r="DB586" s="54"/>
      <c r="DC586" s="54"/>
      <c r="DD586" s="54"/>
      <c r="DE586" s="54"/>
      <c r="DF586" s="54"/>
      <c r="DG586" s="54"/>
      <c r="DH586" s="54"/>
      <c r="DI586" s="54"/>
      <c r="DJ586" s="54"/>
      <c r="DK586" s="54"/>
      <c r="DL586" s="54"/>
      <c r="DM586" s="54"/>
      <c r="DN586" s="54"/>
      <c r="DO586" s="54"/>
      <c r="DP586" s="54"/>
      <c r="DQ586" s="54"/>
      <c r="DR586" s="54"/>
      <c r="DS586" s="54"/>
      <c r="DT586" s="54"/>
      <c r="DU586" s="54"/>
      <c r="DV586" s="54"/>
      <c r="DW586" s="54"/>
      <c r="DX586" s="54"/>
      <c r="DY586" s="54"/>
      <c r="DZ586" s="54"/>
      <c r="EA586" s="54"/>
      <c r="EB586" s="54"/>
      <c r="EC586" s="54"/>
      <c r="ED586" s="54"/>
      <c r="EE586" s="54"/>
      <c r="EF586" s="54"/>
      <c r="EG586" s="54"/>
      <c r="EH586" s="54"/>
      <c r="EI586" s="54"/>
      <c r="EJ586" s="54"/>
      <c r="EK586" s="54"/>
      <c r="EL586" s="54"/>
      <c r="EM586" s="54"/>
      <c r="EN586" s="54"/>
      <c r="EO586" s="54"/>
      <c r="EP586" s="54"/>
      <c r="EQ586" s="54"/>
      <c r="ER586" s="54"/>
      <c r="ES586" s="54"/>
      <c r="ET586" s="54"/>
      <c r="EU586" s="54"/>
      <c r="EV586" s="54"/>
      <c r="EW586" s="54"/>
      <c r="EX586" s="54"/>
      <c r="EY586" s="54"/>
      <c r="EZ586" s="54"/>
      <c r="FA586" s="54"/>
      <c r="FB586" s="54"/>
      <c r="FC586" s="54"/>
      <c r="FD586" s="54"/>
      <c r="FE586" s="54"/>
      <c r="FF586" s="54"/>
      <c r="FG586" s="54"/>
      <c r="FH586" s="54"/>
      <c r="FI586" s="54"/>
      <c r="FJ586" s="54"/>
      <c r="FK586" s="54"/>
      <c r="FL586" s="54"/>
      <c r="FM586" s="54"/>
      <c r="FN586" s="54"/>
      <c r="FO586" s="54"/>
      <c r="FP586" s="54"/>
      <c r="FQ586" s="54"/>
      <c r="FR586" s="54"/>
      <c r="FS586" s="54"/>
      <c r="FT586" s="54"/>
      <c r="FU586" s="54"/>
      <c r="FV586" s="54"/>
      <c r="FW586" s="54"/>
      <c r="FX586" s="54"/>
      <c r="FY586" s="54"/>
      <c r="FZ586" s="54"/>
      <c r="GA586" s="54"/>
      <c r="GB586" s="54"/>
      <c r="GC586" s="54"/>
      <c r="GD586" s="54"/>
      <c r="GE586" s="54"/>
      <c r="GF586" s="54"/>
      <c r="GG586" s="54"/>
      <c r="GH586" s="54"/>
      <c r="GI586" s="54"/>
      <c r="GJ586" s="54"/>
      <c r="GK586" s="54"/>
      <c r="GL586" s="54"/>
      <c r="GM586" s="54"/>
      <c r="GN586" s="54"/>
    </row>
    <row r="587" spans="1:196">
      <c r="A587" s="209"/>
      <c r="B587" s="209"/>
      <c r="C587" s="209"/>
      <c r="D587" s="209"/>
      <c r="E587" s="209"/>
      <c r="F587" s="209"/>
      <c r="G587" s="209"/>
      <c r="H587" s="61"/>
      <c r="I587" s="69"/>
      <c r="J587" s="69"/>
      <c r="K587" s="214"/>
      <c r="L587" s="214"/>
      <c r="M587" s="214"/>
      <c r="N587" s="54"/>
      <c r="O587" s="54"/>
      <c r="P587" s="54"/>
      <c r="Q587" s="54"/>
      <c r="R587" s="54"/>
      <c r="S587" s="54"/>
      <c r="T587" s="54"/>
      <c r="U587" s="54"/>
      <c r="V587" s="54"/>
      <c r="W587" s="54"/>
      <c r="X587" s="54"/>
      <c r="Y587" s="54"/>
      <c r="Z587" s="54"/>
      <c r="AA587" s="54"/>
      <c r="AB587" s="54"/>
      <c r="AC587" s="54"/>
      <c r="AD587" s="54"/>
      <c r="AE587" s="54"/>
      <c r="AF587" s="54"/>
      <c r="AG587" s="54"/>
      <c r="AH587" s="54"/>
      <c r="AI587" s="54"/>
      <c r="AJ587" s="54"/>
      <c r="AK587" s="54"/>
      <c r="AL587" s="54"/>
      <c r="AM587" s="54"/>
      <c r="AN587" s="54"/>
      <c r="AO587" s="54"/>
      <c r="AP587" s="54"/>
      <c r="AQ587" s="54"/>
      <c r="AR587" s="54"/>
      <c r="AS587" s="54"/>
      <c r="AT587" s="54"/>
      <c r="AU587" s="54"/>
      <c r="AV587" s="54"/>
      <c r="AW587" s="54"/>
      <c r="AX587" s="54"/>
      <c r="AY587" s="54"/>
      <c r="AZ587" s="54"/>
      <c r="BA587" s="54"/>
      <c r="BB587" s="54"/>
      <c r="BC587" s="54"/>
      <c r="BD587" s="54"/>
      <c r="BE587" s="54"/>
      <c r="BF587" s="54"/>
      <c r="BG587" s="54"/>
      <c r="BH587" s="54"/>
      <c r="BI587" s="54"/>
      <c r="BJ587" s="54"/>
      <c r="BK587" s="54"/>
      <c r="BL587" s="54"/>
      <c r="BM587" s="54"/>
      <c r="BN587" s="54"/>
      <c r="BO587" s="54"/>
      <c r="BP587" s="54"/>
      <c r="BQ587" s="54"/>
      <c r="BR587" s="54"/>
      <c r="BS587" s="54"/>
      <c r="BT587" s="54"/>
      <c r="BU587" s="54"/>
      <c r="BV587" s="54"/>
      <c r="BW587" s="54"/>
      <c r="BX587" s="54"/>
      <c r="BY587" s="54"/>
      <c r="BZ587" s="54"/>
      <c r="CA587" s="54"/>
      <c r="CB587" s="54"/>
      <c r="CC587" s="54"/>
      <c r="CD587" s="54"/>
      <c r="CE587" s="54"/>
      <c r="CF587" s="54"/>
      <c r="CG587" s="54"/>
      <c r="CH587" s="54"/>
      <c r="CI587" s="54"/>
      <c r="CJ587" s="54"/>
      <c r="CK587" s="54"/>
      <c r="CL587" s="54"/>
      <c r="CM587" s="54"/>
      <c r="CN587" s="54"/>
      <c r="CO587" s="54"/>
      <c r="CP587" s="54"/>
      <c r="CQ587" s="54"/>
      <c r="CR587" s="54"/>
      <c r="CS587" s="54"/>
      <c r="CT587" s="54"/>
      <c r="CU587" s="54"/>
      <c r="CV587" s="54"/>
      <c r="CW587" s="54"/>
      <c r="CX587" s="54"/>
      <c r="CY587" s="54"/>
      <c r="CZ587" s="54"/>
      <c r="DA587" s="54"/>
      <c r="DB587" s="54"/>
      <c r="DC587" s="54"/>
      <c r="DD587" s="54"/>
      <c r="DE587" s="54"/>
      <c r="DF587" s="54"/>
      <c r="DG587" s="54"/>
      <c r="DH587" s="54"/>
      <c r="DI587" s="54"/>
      <c r="DJ587" s="54"/>
      <c r="DK587" s="54"/>
      <c r="DL587" s="54"/>
      <c r="DM587" s="54"/>
      <c r="DN587" s="54"/>
      <c r="DO587" s="54"/>
      <c r="DP587" s="54"/>
      <c r="DQ587" s="54"/>
      <c r="DR587" s="54"/>
      <c r="DS587" s="54"/>
      <c r="DT587" s="54"/>
      <c r="DU587" s="54"/>
      <c r="DV587" s="54"/>
      <c r="DW587" s="54"/>
      <c r="DX587" s="54"/>
      <c r="DY587" s="54"/>
      <c r="DZ587" s="54"/>
      <c r="EA587" s="54"/>
      <c r="EB587" s="54"/>
      <c r="EC587" s="54"/>
      <c r="ED587" s="54"/>
      <c r="EE587" s="54"/>
      <c r="EF587" s="54"/>
      <c r="EG587" s="54"/>
      <c r="EH587" s="54"/>
      <c r="EI587" s="54"/>
      <c r="EJ587" s="54"/>
      <c r="EK587" s="54"/>
      <c r="EL587" s="54"/>
      <c r="EM587" s="54"/>
      <c r="EN587" s="54"/>
      <c r="EO587" s="54"/>
      <c r="EP587" s="54"/>
      <c r="EQ587" s="54"/>
      <c r="ER587" s="54"/>
      <c r="ES587" s="54"/>
      <c r="ET587" s="54"/>
      <c r="EU587" s="54"/>
      <c r="EV587" s="54"/>
      <c r="EW587" s="54"/>
      <c r="EX587" s="54"/>
      <c r="EY587" s="54"/>
      <c r="EZ587" s="54"/>
      <c r="FA587" s="54"/>
      <c r="FB587" s="54"/>
      <c r="FC587" s="54"/>
      <c r="FD587" s="54"/>
      <c r="FE587" s="54"/>
      <c r="FF587" s="54"/>
      <c r="FG587" s="54"/>
      <c r="FH587" s="54"/>
      <c r="FI587" s="54"/>
      <c r="FJ587" s="54"/>
      <c r="FK587" s="54"/>
      <c r="FL587" s="54"/>
      <c r="FM587" s="54"/>
      <c r="FN587" s="54"/>
      <c r="FO587" s="54"/>
      <c r="FP587" s="54"/>
      <c r="FQ587" s="54"/>
      <c r="FR587" s="54"/>
      <c r="FS587" s="54"/>
      <c r="FT587" s="54"/>
      <c r="FU587" s="54"/>
      <c r="FV587" s="54"/>
      <c r="FW587" s="54"/>
      <c r="FX587" s="54"/>
      <c r="FY587" s="54"/>
      <c r="FZ587" s="54"/>
      <c r="GA587" s="54"/>
      <c r="GB587" s="54"/>
      <c r="GC587" s="54"/>
      <c r="GD587" s="54"/>
      <c r="GE587" s="54"/>
      <c r="GF587" s="54"/>
      <c r="GG587" s="54"/>
      <c r="GH587" s="54"/>
      <c r="GI587" s="54"/>
      <c r="GJ587" s="54"/>
      <c r="GK587" s="54"/>
      <c r="GL587" s="54"/>
      <c r="GM587" s="54"/>
      <c r="GN587" s="54"/>
    </row>
    <row r="588" spans="1:196">
      <c r="A588" s="209"/>
      <c r="B588" s="209"/>
      <c r="C588" s="209"/>
      <c r="D588" s="209"/>
      <c r="E588" s="209"/>
      <c r="F588" s="209"/>
      <c r="G588" s="209"/>
      <c r="H588" s="61"/>
      <c r="I588" s="69"/>
      <c r="J588" s="69"/>
      <c r="K588" s="214"/>
      <c r="L588" s="214"/>
      <c r="M588" s="214"/>
      <c r="N588" s="54"/>
      <c r="O588" s="54"/>
      <c r="P588" s="54"/>
      <c r="Q588" s="54"/>
      <c r="R588" s="54"/>
      <c r="S588" s="54"/>
      <c r="T588" s="54"/>
      <c r="U588" s="54"/>
      <c r="V588" s="54"/>
      <c r="W588" s="54"/>
      <c r="X588" s="54"/>
      <c r="Y588" s="54"/>
      <c r="Z588" s="54"/>
      <c r="AA588" s="54"/>
      <c r="AB588" s="54"/>
      <c r="AC588" s="54"/>
      <c r="AD588" s="54"/>
      <c r="AE588" s="54"/>
      <c r="AF588" s="54"/>
      <c r="AG588" s="54"/>
      <c r="AH588" s="54"/>
      <c r="AI588" s="54"/>
      <c r="AJ588" s="54"/>
      <c r="AK588" s="54"/>
      <c r="AL588" s="54"/>
      <c r="AM588" s="54"/>
      <c r="AN588" s="54"/>
      <c r="AO588" s="54"/>
      <c r="AP588" s="54"/>
      <c r="AQ588" s="54"/>
      <c r="AR588" s="54"/>
      <c r="AS588" s="54"/>
      <c r="AT588" s="54"/>
      <c r="AU588" s="54"/>
      <c r="AV588" s="54"/>
      <c r="AW588" s="54"/>
      <c r="AX588" s="54"/>
      <c r="AY588" s="54"/>
      <c r="AZ588" s="54"/>
      <c r="BA588" s="54"/>
      <c r="BB588" s="54"/>
      <c r="BC588" s="54"/>
      <c r="BD588" s="54"/>
      <c r="BE588" s="54"/>
      <c r="BF588" s="54"/>
      <c r="BG588" s="54"/>
      <c r="BH588" s="54"/>
      <c r="BI588" s="54"/>
      <c r="BJ588" s="54"/>
      <c r="BK588" s="54"/>
      <c r="BL588" s="54"/>
      <c r="BM588" s="54"/>
      <c r="BN588" s="54"/>
      <c r="BO588" s="54"/>
      <c r="BP588" s="54"/>
      <c r="BQ588" s="54"/>
      <c r="BR588" s="54"/>
      <c r="BS588" s="54"/>
      <c r="BT588" s="54"/>
      <c r="BU588" s="54"/>
      <c r="BV588" s="54"/>
      <c r="BW588" s="54"/>
      <c r="BX588" s="54"/>
      <c r="BY588" s="54"/>
      <c r="BZ588" s="54"/>
      <c r="CA588" s="54"/>
      <c r="CB588" s="54"/>
      <c r="CC588" s="54"/>
      <c r="CD588" s="54"/>
      <c r="CE588" s="54"/>
      <c r="CF588" s="54"/>
      <c r="CG588" s="54"/>
      <c r="CH588" s="54"/>
      <c r="CI588" s="54"/>
      <c r="CJ588" s="54"/>
      <c r="CK588" s="54"/>
      <c r="CL588" s="54"/>
      <c r="CM588" s="54"/>
      <c r="CN588" s="54"/>
      <c r="CO588" s="54"/>
      <c r="CP588" s="54"/>
      <c r="CQ588" s="54"/>
      <c r="CR588" s="54"/>
      <c r="CS588" s="54"/>
      <c r="CT588" s="54"/>
      <c r="CU588" s="54"/>
      <c r="CV588" s="54"/>
      <c r="CW588" s="54"/>
      <c r="CX588" s="54"/>
      <c r="CY588" s="54"/>
      <c r="CZ588" s="54"/>
      <c r="DA588" s="54"/>
      <c r="DB588" s="54"/>
      <c r="DC588" s="54"/>
      <c r="DD588" s="54"/>
      <c r="DE588" s="54"/>
      <c r="DF588" s="54"/>
      <c r="DG588" s="54"/>
      <c r="DH588" s="54"/>
      <c r="DI588" s="54"/>
      <c r="DJ588" s="54"/>
      <c r="DK588" s="54"/>
      <c r="DL588" s="54"/>
      <c r="DM588" s="54"/>
      <c r="DN588" s="54"/>
      <c r="DO588" s="54"/>
      <c r="DP588" s="54"/>
      <c r="DQ588" s="54"/>
      <c r="DR588" s="54"/>
      <c r="DS588" s="54"/>
      <c r="DT588" s="54"/>
      <c r="DU588" s="54"/>
      <c r="DV588" s="54"/>
      <c r="DW588" s="54"/>
      <c r="DX588" s="54"/>
      <c r="DY588" s="54"/>
      <c r="DZ588" s="54"/>
      <c r="EA588" s="54"/>
      <c r="EB588" s="54"/>
      <c r="EC588" s="54"/>
      <c r="ED588" s="54"/>
      <c r="EE588" s="54"/>
      <c r="EF588" s="54"/>
      <c r="EG588" s="54"/>
      <c r="EH588" s="54"/>
      <c r="EI588" s="54"/>
      <c r="EJ588" s="54"/>
      <c r="EK588" s="54"/>
      <c r="EL588" s="54"/>
      <c r="EM588" s="54"/>
      <c r="EN588" s="54"/>
      <c r="EO588" s="54"/>
      <c r="EP588" s="54"/>
      <c r="EQ588" s="54"/>
      <c r="ER588" s="54"/>
      <c r="ES588" s="54"/>
      <c r="ET588" s="54"/>
      <c r="EU588" s="54"/>
      <c r="EV588" s="54"/>
      <c r="EW588" s="54"/>
      <c r="EX588" s="54"/>
      <c r="EY588" s="54"/>
      <c r="EZ588" s="54"/>
      <c r="FA588" s="54"/>
      <c r="FB588" s="54"/>
      <c r="FC588" s="54"/>
      <c r="FD588" s="54"/>
      <c r="FE588" s="54"/>
      <c r="FF588" s="54"/>
      <c r="FG588" s="54"/>
      <c r="FH588" s="54"/>
      <c r="FI588" s="54"/>
      <c r="FJ588" s="54"/>
      <c r="FK588" s="54"/>
      <c r="FL588" s="54"/>
      <c r="FM588" s="54"/>
      <c r="FN588" s="54"/>
      <c r="FO588" s="54"/>
      <c r="FP588" s="54"/>
      <c r="FQ588" s="54"/>
      <c r="FR588" s="54"/>
      <c r="FS588" s="54"/>
      <c r="FT588" s="54"/>
      <c r="FU588" s="54"/>
      <c r="FV588" s="54"/>
      <c r="FW588" s="54"/>
      <c r="FX588" s="54"/>
      <c r="FY588" s="54"/>
      <c r="FZ588" s="54"/>
      <c r="GA588" s="54"/>
      <c r="GB588" s="54"/>
      <c r="GC588" s="54"/>
      <c r="GD588" s="54"/>
      <c r="GE588" s="54"/>
      <c r="GF588" s="54"/>
      <c r="GG588" s="54"/>
      <c r="GH588" s="54"/>
      <c r="GI588" s="54"/>
      <c r="GJ588" s="54"/>
      <c r="GK588" s="54"/>
      <c r="GL588" s="54"/>
      <c r="GM588" s="54"/>
      <c r="GN588" s="54"/>
    </row>
    <row r="589" spans="1:196">
      <c r="A589" s="209"/>
      <c r="B589" s="209"/>
      <c r="C589" s="209"/>
      <c r="D589" s="209"/>
      <c r="E589" s="209"/>
      <c r="F589" s="209"/>
      <c r="G589" s="209"/>
      <c r="H589" s="61"/>
      <c r="I589" s="69"/>
      <c r="J589" s="69"/>
      <c r="K589" s="214"/>
      <c r="L589" s="214"/>
      <c r="M589" s="214"/>
      <c r="N589" s="54"/>
      <c r="O589" s="54"/>
      <c r="P589" s="54"/>
      <c r="Q589" s="54"/>
      <c r="R589" s="54"/>
      <c r="S589" s="54"/>
      <c r="T589" s="54"/>
      <c r="U589" s="54"/>
      <c r="V589" s="54"/>
      <c r="W589" s="54"/>
      <c r="X589" s="54"/>
      <c r="Y589" s="54"/>
      <c r="Z589" s="54"/>
      <c r="AA589" s="54"/>
      <c r="AB589" s="54"/>
      <c r="AC589" s="54"/>
      <c r="AD589" s="54"/>
      <c r="AE589" s="54"/>
      <c r="AF589" s="54"/>
      <c r="AG589" s="54"/>
      <c r="AH589" s="54"/>
      <c r="AI589" s="54"/>
      <c r="AJ589" s="54"/>
      <c r="AK589" s="54"/>
      <c r="AL589" s="54"/>
      <c r="AM589" s="54"/>
      <c r="AN589" s="54"/>
      <c r="AO589" s="54"/>
      <c r="AP589" s="54"/>
      <c r="AQ589" s="54"/>
      <c r="AR589" s="54"/>
      <c r="AS589" s="54"/>
      <c r="AT589" s="54"/>
      <c r="AU589" s="54"/>
      <c r="AV589" s="54"/>
      <c r="AW589" s="54"/>
      <c r="AX589" s="54"/>
      <c r="AY589" s="54"/>
      <c r="AZ589" s="54"/>
      <c r="BA589" s="54"/>
      <c r="BB589" s="54"/>
      <c r="BC589" s="54"/>
      <c r="BD589" s="54"/>
      <c r="BE589" s="54"/>
      <c r="BF589" s="54"/>
      <c r="BG589" s="54"/>
      <c r="BH589" s="54"/>
      <c r="BI589" s="54"/>
      <c r="BJ589" s="54"/>
      <c r="BK589" s="54"/>
      <c r="BL589" s="54"/>
      <c r="BM589" s="54"/>
      <c r="BN589" s="54"/>
      <c r="BO589" s="54"/>
      <c r="BP589" s="54"/>
      <c r="BQ589" s="54"/>
      <c r="BR589" s="54"/>
      <c r="BS589" s="54"/>
      <c r="BT589" s="54"/>
      <c r="BU589" s="54"/>
      <c r="BV589" s="54"/>
      <c r="BW589" s="54"/>
      <c r="BX589" s="54"/>
      <c r="BY589" s="54"/>
      <c r="BZ589" s="54"/>
      <c r="CA589" s="54"/>
      <c r="CB589" s="54"/>
      <c r="CC589" s="54"/>
      <c r="CD589" s="54"/>
      <c r="CE589" s="54"/>
      <c r="CF589" s="54"/>
      <c r="CG589" s="54"/>
      <c r="CH589" s="54"/>
      <c r="CI589" s="54"/>
      <c r="CJ589" s="54"/>
      <c r="CK589" s="54"/>
      <c r="CL589" s="54"/>
      <c r="CM589" s="54"/>
      <c r="CN589" s="54"/>
      <c r="CO589" s="54"/>
      <c r="CP589" s="54"/>
      <c r="CQ589" s="54"/>
      <c r="CR589" s="54"/>
      <c r="CS589" s="54"/>
      <c r="CT589" s="54"/>
      <c r="CU589" s="54"/>
      <c r="CV589" s="54"/>
      <c r="CW589" s="54"/>
      <c r="CX589" s="54"/>
      <c r="CY589" s="54"/>
      <c r="CZ589" s="54"/>
      <c r="DA589" s="54"/>
      <c r="DB589" s="54"/>
      <c r="DC589" s="54"/>
      <c r="DD589" s="54"/>
      <c r="DE589" s="54"/>
      <c r="DF589" s="54"/>
      <c r="DG589" s="54"/>
      <c r="DH589" s="54"/>
      <c r="DI589" s="54"/>
      <c r="DJ589" s="54"/>
      <c r="DK589" s="54"/>
      <c r="DL589" s="54"/>
      <c r="DM589" s="54"/>
      <c r="DN589" s="54"/>
      <c r="DO589" s="54"/>
      <c r="DP589" s="54"/>
      <c r="DQ589" s="54"/>
      <c r="DR589" s="54"/>
      <c r="DS589" s="54"/>
      <c r="DT589" s="54"/>
      <c r="DU589" s="54"/>
      <c r="DV589" s="54"/>
      <c r="DW589" s="54"/>
      <c r="DX589" s="54"/>
      <c r="DY589" s="54"/>
      <c r="DZ589" s="54"/>
      <c r="EA589" s="54"/>
      <c r="EB589" s="54"/>
      <c r="EC589" s="54"/>
      <c r="ED589" s="54"/>
      <c r="EE589" s="54"/>
      <c r="EF589" s="54"/>
      <c r="EG589" s="54"/>
      <c r="EH589" s="54"/>
      <c r="EI589" s="54"/>
      <c r="EJ589" s="54"/>
      <c r="EK589" s="54"/>
      <c r="EL589" s="54"/>
      <c r="EM589" s="54"/>
      <c r="EN589" s="54"/>
      <c r="EO589" s="54"/>
      <c r="EP589" s="54"/>
      <c r="EQ589" s="54"/>
      <c r="ER589" s="54"/>
      <c r="ES589" s="54"/>
      <c r="ET589" s="54"/>
      <c r="EU589" s="54"/>
      <c r="EV589" s="54"/>
      <c r="EW589" s="54"/>
      <c r="EX589" s="54"/>
      <c r="EY589" s="54"/>
      <c r="EZ589" s="54"/>
      <c r="FA589" s="54"/>
      <c r="FB589" s="54"/>
      <c r="FC589" s="54"/>
      <c r="FD589" s="54"/>
      <c r="FE589" s="54"/>
      <c r="FF589" s="54"/>
      <c r="FG589" s="54"/>
      <c r="FH589" s="54"/>
      <c r="FI589" s="54"/>
      <c r="FJ589" s="54"/>
      <c r="FK589" s="54"/>
      <c r="FL589" s="54"/>
      <c r="FM589" s="54"/>
      <c r="FN589" s="54"/>
      <c r="FO589" s="54"/>
      <c r="FP589" s="54"/>
      <c r="FQ589" s="54"/>
      <c r="FR589" s="54"/>
      <c r="FS589" s="54"/>
      <c r="FT589" s="54"/>
      <c r="FU589" s="54"/>
      <c r="FV589" s="54"/>
      <c r="FW589" s="54"/>
      <c r="FX589" s="54"/>
      <c r="FY589" s="54"/>
      <c r="FZ589" s="54"/>
      <c r="GA589" s="54"/>
      <c r="GB589" s="54"/>
      <c r="GC589" s="54"/>
      <c r="GD589" s="54"/>
      <c r="GE589" s="54"/>
      <c r="GF589" s="54"/>
      <c r="GG589" s="54"/>
      <c r="GH589" s="54"/>
      <c r="GI589" s="54"/>
      <c r="GJ589" s="54"/>
      <c r="GK589" s="54"/>
      <c r="GL589" s="54"/>
      <c r="GM589" s="54"/>
      <c r="GN589" s="54"/>
    </row>
    <row r="590" spans="1:196">
      <c r="A590" s="209"/>
      <c r="B590" s="209"/>
      <c r="C590" s="209"/>
      <c r="D590" s="209"/>
      <c r="E590" s="209"/>
      <c r="F590" s="209"/>
      <c r="G590" s="209"/>
      <c r="H590" s="61"/>
      <c r="I590" s="69"/>
      <c r="J590" s="69"/>
      <c r="K590" s="214"/>
      <c r="L590" s="214"/>
      <c r="M590" s="214"/>
      <c r="N590" s="54"/>
      <c r="O590" s="54"/>
      <c r="P590" s="54"/>
      <c r="Q590" s="54"/>
      <c r="R590" s="54"/>
      <c r="S590" s="54"/>
      <c r="T590" s="54"/>
      <c r="U590" s="54"/>
      <c r="V590" s="54"/>
      <c r="W590" s="54"/>
      <c r="X590" s="54"/>
      <c r="Y590" s="54"/>
      <c r="Z590" s="54"/>
      <c r="AA590" s="54"/>
      <c r="AB590" s="54"/>
      <c r="AC590" s="54"/>
      <c r="AD590" s="54"/>
      <c r="AE590" s="54"/>
      <c r="AF590" s="54"/>
      <c r="AG590" s="54"/>
      <c r="AH590" s="54"/>
      <c r="AI590" s="54"/>
      <c r="AJ590" s="54"/>
      <c r="AK590" s="54"/>
      <c r="AL590" s="54"/>
      <c r="AM590" s="54"/>
      <c r="AN590" s="54"/>
      <c r="AO590" s="54"/>
      <c r="AP590" s="54"/>
      <c r="AQ590" s="54"/>
      <c r="AR590" s="54"/>
      <c r="AS590" s="54"/>
      <c r="AT590" s="54"/>
      <c r="AU590" s="54"/>
      <c r="AV590" s="54"/>
      <c r="AW590" s="54"/>
      <c r="AX590" s="54"/>
      <c r="AY590" s="54"/>
      <c r="AZ590" s="54"/>
      <c r="BA590" s="54"/>
      <c r="BB590" s="54"/>
      <c r="BC590" s="54"/>
      <c r="BD590" s="54"/>
      <c r="BE590" s="54"/>
      <c r="BF590" s="54"/>
      <c r="BG590" s="54"/>
      <c r="BH590" s="54"/>
      <c r="BI590" s="54"/>
      <c r="BJ590" s="54"/>
      <c r="BK590" s="54"/>
      <c r="BL590" s="54"/>
      <c r="BM590" s="54"/>
      <c r="BN590" s="54"/>
      <c r="BO590" s="54"/>
      <c r="BP590" s="54"/>
      <c r="BQ590" s="54"/>
      <c r="BR590" s="54"/>
      <c r="BS590" s="54"/>
      <c r="BT590" s="54"/>
      <c r="BU590" s="54"/>
      <c r="BV590" s="54"/>
      <c r="BW590" s="54"/>
      <c r="BX590" s="54"/>
      <c r="BY590" s="54"/>
      <c r="BZ590" s="54"/>
      <c r="CA590" s="54"/>
      <c r="CB590" s="54"/>
      <c r="CC590" s="54"/>
      <c r="CD590" s="54"/>
      <c r="CE590" s="54"/>
      <c r="CF590" s="54"/>
      <c r="CG590" s="54"/>
      <c r="CH590" s="54"/>
      <c r="CI590" s="54"/>
      <c r="CJ590" s="54"/>
      <c r="CK590" s="54"/>
      <c r="CL590" s="54"/>
      <c r="CM590" s="54"/>
      <c r="CN590" s="54"/>
      <c r="CO590" s="54"/>
      <c r="CP590" s="54"/>
      <c r="CQ590" s="54"/>
      <c r="CR590" s="54"/>
      <c r="CS590" s="54"/>
      <c r="CT590" s="54"/>
      <c r="CU590" s="54"/>
      <c r="CV590" s="54"/>
      <c r="CW590" s="54"/>
      <c r="CX590" s="54"/>
      <c r="CY590" s="54"/>
      <c r="CZ590" s="54"/>
      <c r="DA590" s="54"/>
      <c r="DB590" s="54"/>
      <c r="DC590" s="54"/>
      <c r="DD590" s="54"/>
      <c r="DE590" s="54"/>
      <c r="DF590" s="54"/>
      <c r="DG590" s="54"/>
      <c r="DH590" s="54"/>
      <c r="DI590" s="54"/>
      <c r="DJ590" s="54"/>
      <c r="DK590" s="54"/>
      <c r="DL590" s="54"/>
      <c r="DM590" s="54"/>
      <c r="DN590" s="54"/>
      <c r="DO590" s="54"/>
      <c r="DP590" s="54"/>
      <c r="DQ590" s="54"/>
      <c r="DR590" s="54"/>
      <c r="DS590" s="54"/>
      <c r="DT590" s="54"/>
      <c r="DU590" s="54"/>
      <c r="DV590" s="54"/>
      <c r="DW590" s="54"/>
      <c r="DX590" s="54"/>
      <c r="DY590" s="54"/>
      <c r="DZ590" s="54"/>
      <c r="EA590" s="54"/>
      <c r="EB590" s="54"/>
      <c r="EC590" s="54"/>
      <c r="ED590" s="54"/>
      <c r="EE590" s="54"/>
      <c r="EF590" s="54"/>
      <c r="EG590" s="54"/>
      <c r="EH590" s="54"/>
      <c r="EI590" s="54"/>
      <c r="EJ590" s="54"/>
      <c r="EK590" s="54"/>
      <c r="EL590" s="54"/>
      <c r="EM590" s="54"/>
      <c r="EN590" s="54"/>
      <c r="EO590" s="54"/>
      <c r="EP590" s="54"/>
      <c r="EQ590" s="54"/>
      <c r="ER590" s="54"/>
      <c r="ES590" s="54"/>
      <c r="ET590" s="54"/>
      <c r="EU590" s="54"/>
      <c r="EV590" s="54"/>
      <c r="EW590" s="54"/>
      <c r="EX590" s="54"/>
      <c r="EY590" s="54"/>
      <c r="EZ590" s="54"/>
      <c r="FA590" s="54"/>
      <c r="FB590" s="54"/>
      <c r="FC590" s="54"/>
      <c r="FD590" s="54"/>
      <c r="FE590" s="54"/>
      <c r="FF590" s="54"/>
      <c r="FG590" s="54"/>
      <c r="FH590" s="54"/>
      <c r="FI590" s="54"/>
      <c r="FJ590" s="54"/>
      <c r="FK590" s="54"/>
      <c r="FL590" s="54"/>
      <c r="FM590" s="54"/>
      <c r="FN590" s="54"/>
      <c r="FO590" s="54"/>
      <c r="FP590" s="54"/>
      <c r="FQ590" s="54"/>
      <c r="FR590" s="54"/>
      <c r="FS590" s="54"/>
      <c r="FT590" s="54"/>
      <c r="FU590" s="54"/>
      <c r="FV590" s="54"/>
      <c r="FW590" s="54"/>
      <c r="FX590" s="54"/>
      <c r="FY590" s="54"/>
      <c r="FZ590" s="54"/>
      <c r="GA590" s="54"/>
      <c r="GB590" s="54"/>
      <c r="GC590" s="54"/>
      <c r="GD590" s="54"/>
      <c r="GE590" s="54"/>
      <c r="GF590" s="54"/>
      <c r="GG590" s="54"/>
      <c r="GH590" s="54"/>
      <c r="GI590" s="54"/>
      <c r="GJ590" s="54"/>
      <c r="GK590" s="54"/>
      <c r="GL590" s="54"/>
      <c r="GM590" s="54"/>
      <c r="GN590" s="54"/>
    </row>
    <row r="591" spans="1:196">
      <c r="A591" s="209"/>
      <c r="B591" s="209"/>
      <c r="C591" s="209"/>
      <c r="D591" s="209"/>
      <c r="E591" s="209"/>
      <c r="F591" s="209"/>
      <c r="G591" s="209"/>
      <c r="H591" s="61"/>
      <c r="I591" s="69"/>
      <c r="J591" s="69"/>
      <c r="K591" s="214"/>
      <c r="L591" s="214"/>
      <c r="M591" s="214"/>
      <c r="N591" s="54"/>
      <c r="O591" s="54"/>
      <c r="P591" s="54"/>
      <c r="Q591" s="54"/>
      <c r="R591" s="54"/>
      <c r="S591" s="54"/>
      <c r="T591" s="54"/>
      <c r="U591" s="54"/>
      <c r="V591" s="54"/>
      <c r="W591" s="54"/>
      <c r="X591" s="54"/>
      <c r="Y591" s="54"/>
      <c r="Z591" s="54"/>
      <c r="AA591" s="54"/>
      <c r="AB591" s="54"/>
      <c r="AC591" s="54"/>
      <c r="AD591" s="54"/>
      <c r="AE591" s="54"/>
      <c r="AF591" s="54"/>
      <c r="AG591" s="54"/>
      <c r="AH591" s="54"/>
      <c r="AI591" s="54"/>
      <c r="AJ591" s="54"/>
      <c r="AK591" s="54"/>
      <c r="AL591" s="54"/>
      <c r="AM591" s="54"/>
      <c r="AN591" s="54"/>
      <c r="AO591" s="54"/>
      <c r="AP591" s="54"/>
      <c r="AQ591" s="54"/>
      <c r="AR591" s="54"/>
      <c r="AS591" s="54"/>
      <c r="AT591" s="54"/>
      <c r="AU591" s="54"/>
      <c r="AV591" s="54"/>
      <c r="AW591" s="54"/>
      <c r="AX591" s="54"/>
      <c r="AY591" s="54"/>
      <c r="AZ591" s="54"/>
      <c r="BA591" s="54"/>
      <c r="BB591" s="54"/>
      <c r="BC591" s="54"/>
      <c r="BD591" s="54"/>
      <c r="BE591" s="54"/>
      <c r="BF591" s="54"/>
      <c r="BG591" s="54"/>
      <c r="BH591" s="54"/>
      <c r="BI591" s="54"/>
      <c r="BJ591" s="54"/>
      <c r="BK591" s="54"/>
      <c r="BL591" s="54"/>
      <c r="BM591" s="54"/>
      <c r="BN591" s="54"/>
      <c r="BO591" s="54"/>
      <c r="BP591" s="54"/>
      <c r="BQ591" s="54"/>
      <c r="BR591" s="54"/>
      <c r="BS591" s="54"/>
      <c r="BT591" s="54"/>
      <c r="BU591" s="54"/>
      <c r="BV591" s="54"/>
      <c r="BW591" s="54"/>
      <c r="BX591" s="54"/>
      <c r="BY591" s="54"/>
      <c r="BZ591" s="54"/>
      <c r="CA591" s="54"/>
      <c r="CB591" s="54"/>
      <c r="CC591" s="54"/>
      <c r="CD591" s="54"/>
      <c r="CE591" s="54"/>
      <c r="CF591" s="54"/>
      <c r="CG591" s="54"/>
      <c r="CH591" s="54"/>
      <c r="CI591" s="54"/>
      <c r="CJ591" s="54"/>
      <c r="CK591" s="54"/>
      <c r="CL591" s="54"/>
      <c r="CM591" s="54"/>
      <c r="CN591" s="54"/>
      <c r="CO591" s="54"/>
      <c r="CP591" s="54"/>
      <c r="CQ591" s="54"/>
      <c r="CR591" s="54"/>
      <c r="CS591" s="54"/>
      <c r="CT591" s="54"/>
      <c r="CU591" s="54"/>
      <c r="CV591" s="54"/>
      <c r="CW591" s="54"/>
      <c r="CX591" s="54"/>
      <c r="CY591" s="54"/>
      <c r="CZ591" s="54"/>
      <c r="DA591" s="54"/>
      <c r="DB591" s="54"/>
      <c r="DC591" s="54"/>
      <c r="DD591" s="54"/>
      <c r="DE591" s="54"/>
      <c r="DF591" s="54"/>
      <c r="DG591" s="54"/>
      <c r="DH591" s="54"/>
      <c r="DI591" s="54"/>
      <c r="DJ591" s="54"/>
      <c r="DK591" s="54"/>
      <c r="DL591" s="54"/>
      <c r="DM591" s="54"/>
      <c r="DN591" s="54"/>
      <c r="DO591" s="54"/>
      <c r="DP591" s="54"/>
      <c r="DQ591" s="54"/>
      <c r="DR591" s="54"/>
      <c r="DS591" s="54"/>
      <c r="DT591" s="54"/>
      <c r="DU591" s="54"/>
      <c r="DV591" s="54"/>
      <c r="DW591" s="54"/>
      <c r="DX591" s="54"/>
      <c r="DY591" s="54"/>
      <c r="DZ591" s="54"/>
      <c r="EA591" s="54"/>
      <c r="EB591" s="54"/>
      <c r="EC591" s="54"/>
      <c r="ED591" s="54"/>
      <c r="EE591" s="54"/>
      <c r="EF591" s="54"/>
      <c r="EG591" s="54"/>
      <c r="EH591" s="54"/>
      <c r="EI591" s="54"/>
      <c r="EJ591" s="54"/>
      <c r="EK591" s="54"/>
      <c r="EL591" s="54"/>
      <c r="EM591" s="54"/>
      <c r="EN591" s="54"/>
      <c r="EO591" s="54"/>
      <c r="EP591" s="54"/>
      <c r="EQ591" s="54"/>
      <c r="ER591" s="54"/>
      <c r="ES591" s="54"/>
      <c r="ET591" s="54"/>
      <c r="EU591" s="54"/>
      <c r="EV591" s="54"/>
      <c r="EW591" s="54"/>
      <c r="EX591" s="54"/>
      <c r="EY591" s="54"/>
      <c r="EZ591" s="54"/>
      <c r="FA591" s="54"/>
      <c r="FB591" s="54"/>
      <c r="FC591" s="54"/>
      <c r="FD591" s="54"/>
      <c r="FE591" s="54"/>
      <c r="FF591" s="54"/>
      <c r="FG591" s="54"/>
      <c r="FH591" s="54"/>
      <c r="FI591" s="54"/>
      <c r="FJ591" s="54"/>
      <c r="FK591" s="54"/>
      <c r="FL591" s="54"/>
      <c r="FM591" s="54"/>
      <c r="FN591" s="54"/>
      <c r="FO591" s="54"/>
      <c r="FP591" s="54"/>
      <c r="FQ591" s="54"/>
      <c r="FR591" s="54"/>
      <c r="FS591" s="54"/>
      <c r="FT591" s="54"/>
      <c r="FU591" s="54"/>
      <c r="FV591" s="54"/>
      <c r="FW591" s="54"/>
      <c r="FX591" s="54"/>
      <c r="FY591" s="54"/>
      <c r="FZ591" s="54"/>
      <c r="GA591" s="54"/>
      <c r="GB591" s="54"/>
      <c r="GC591" s="54"/>
      <c r="GD591" s="54"/>
      <c r="GE591" s="54"/>
      <c r="GF591" s="54"/>
      <c r="GG591" s="54"/>
      <c r="GH591" s="54"/>
      <c r="GI591" s="54"/>
      <c r="GJ591" s="54"/>
      <c r="GK591" s="54"/>
      <c r="GL591" s="54"/>
      <c r="GM591" s="54"/>
      <c r="GN591" s="54"/>
    </row>
  </sheetData>
  <autoFilter ref="A2:GN273"/>
  <mergeCells count="7">
    <mergeCell ref="G1:G2"/>
    <mergeCell ref="K1:K2"/>
    <mergeCell ref="M1:M2"/>
    <mergeCell ref="I1:I2"/>
    <mergeCell ref="L1:L2"/>
    <mergeCell ref="H1:H2"/>
    <mergeCell ref="J1:J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5"/>
  <sheetViews>
    <sheetView workbookViewId="0">
      <selection activeCell="D7" sqref="D7"/>
    </sheetView>
  </sheetViews>
  <sheetFormatPr defaultRowHeight="12.75"/>
  <cols>
    <col min="2" max="2" width="80.5703125" bestFit="1" customWidth="1"/>
    <col min="3" max="3" width="15.7109375" customWidth="1"/>
    <col min="4" max="4" width="17" customWidth="1"/>
    <col min="6" max="6" width="15" bestFit="1" customWidth="1"/>
  </cols>
  <sheetData>
    <row r="1" spans="1:17" ht="16.149999999999999" customHeight="1">
      <c r="E1" s="490"/>
      <c r="F1" s="490"/>
      <c r="G1" s="490"/>
      <c r="H1" s="490"/>
      <c r="I1" s="490"/>
      <c r="J1" s="490"/>
      <c r="K1" s="490"/>
      <c r="L1" s="490"/>
      <c r="M1" s="490"/>
      <c r="N1" s="490"/>
      <c r="O1" s="490"/>
      <c r="P1" s="490"/>
      <c r="Q1" s="490"/>
    </row>
    <row r="2" spans="1:17" ht="15.75">
      <c r="A2" s="558" t="s">
        <v>3585</v>
      </c>
      <c r="B2" s="558"/>
      <c r="C2" s="558"/>
      <c r="D2" s="558"/>
    </row>
    <row r="3" spans="1:17" ht="15.75">
      <c r="C3" s="490"/>
      <c r="D3" s="490"/>
    </row>
    <row r="4" spans="1:17" ht="24" customHeight="1">
      <c r="A4" s="559" t="s">
        <v>3474</v>
      </c>
      <c r="B4" s="559"/>
      <c r="C4" s="491" t="s">
        <v>3584</v>
      </c>
      <c r="D4" s="491" t="s">
        <v>3589</v>
      </c>
    </row>
    <row r="5" spans="1:17">
      <c r="A5" s="492"/>
      <c r="B5" s="492"/>
      <c r="C5" s="493"/>
      <c r="D5" s="494"/>
    </row>
    <row r="6" spans="1:17">
      <c r="A6" s="495" t="s">
        <v>3475</v>
      </c>
      <c r="B6" s="496"/>
      <c r="C6" s="497"/>
      <c r="D6" s="498"/>
    </row>
    <row r="7" spans="1:17">
      <c r="A7" s="499" t="s">
        <v>3476</v>
      </c>
      <c r="B7" s="499" t="s">
        <v>3477</v>
      </c>
      <c r="C7" s="500">
        <f>+'Alimentazione CE Ricavi'!K273</f>
        <v>-2.8169155120849609E-3</v>
      </c>
      <c r="D7" s="500">
        <f>+'Alimentazione CE Ricavi'!L273</f>
        <v>1432776.1999999881</v>
      </c>
    </row>
    <row r="8" spans="1:17">
      <c r="A8" s="499"/>
      <c r="B8" s="501" t="s">
        <v>3478</v>
      </c>
      <c r="C8" s="502"/>
      <c r="D8" s="502"/>
    </row>
    <row r="9" spans="1:17">
      <c r="A9" s="503" t="s">
        <v>3476</v>
      </c>
      <c r="B9" s="504" t="s">
        <v>3479</v>
      </c>
      <c r="C9" s="505">
        <f>+'Alimentazione CE Costi'!L801+'Alimentazione CE Costi'!L802</f>
        <v>0</v>
      </c>
      <c r="D9" s="505">
        <f>+'Alimentazione CE Costi'!M801+'Alimentazione CE Costi'!M802</f>
        <v>0</v>
      </c>
      <c r="F9" s="506"/>
    </row>
    <row r="10" spans="1:17">
      <c r="A10" s="503" t="s">
        <v>3476</v>
      </c>
      <c r="B10" s="504" t="s">
        <v>3480</v>
      </c>
      <c r="C10" s="505">
        <f>+SUM('Alimentazione CE Costi'!L804:L808)</f>
        <v>204190</v>
      </c>
      <c r="D10" s="505">
        <f>+SUM('Alimentazione CE Costi'!M804:M808)</f>
        <v>204188.96</v>
      </c>
    </row>
    <row r="11" spans="1:17">
      <c r="A11" s="503" t="s">
        <v>3476</v>
      </c>
      <c r="B11" s="504" t="s">
        <v>3481</v>
      </c>
      <c r="C11" s="505">
        <f>+SUM('Alimentazione CE Costi'!L791:L798)</f>
        <v>6080</v>
      </c>
      <c r="D11" s="505">
        <f>+SUM('Alimentazione CE Costi'!M791:M798)</f>
        <v>6079.98</v>
      </c>
    </row>
    <row r="12" spans="1:17">
      <c r="A12" s="495" t="s">
        <v>3482</v>
      </c>
      <c r="B12" s="507"/>
      <c r="C12" s="508">
        <f>SUM(C9:C11)</f>
        <v>210270</v>
      </c>
      <c r="D12" s="508">
        <f>SUM(D9:D11)</f>
        <v>210268.94</v>
      </c>
    </row>
    <row r="13" spans="1:17">
      <c r="A13" s="503" t="s">
        <v>3483</v>
      </c>
      <c r="B13" s="504" t="s">
        <v>3484</v>
      </c>
      <c r="C13" s="505">
        <f>+'Alimentazione CE Ricavi'!K50+'Alimentazione CE Ricavi'!K51+SUM('Alimentazione CE Ricavi'!K209:K214)</f>
        <v>210270</v>
      </c>
      <c r="D13" s="505">
        <f>+'Alimentazione CE Ricavi'!L50+'Alimentazione CE Ricavi'!L51+SUM('Alimentazione CE Ricavi'!L209:L214)</f>
        <v>209090.11</v>
      </c>
      <c r="F13" s="506"/>
    </row>
    <row r="14" spans="1:17">
      <c r="A14" s="503" t="s">
        <v>3483</v>
      </c>
      <c r="B14" s="504" t="s">
        <v>3485</v>
      </c>
      <c r="C14" s="505">
        <f>+SUM('Alimentazione CE Ricavi'!K53:K57)</f>
        <v>25000</v>
      </c>
      <c r="D14" s="505">
        <f>+SUM('Alimentazione CE Ricavi'!L53:L57)</f>
        <v>503673.59999999998</v>
      </c>
    </row>
    <row r="15" spans="1:17">
      <c r="A15" s="495" t="s">
        <v>3486</v>
      </c>
      <c r="B15" s="507"/>
      <c r="C15" s="508">
        <f>SUM(C13:C14)</f>
        <v>235270</v>
      </c>
      <c r="D15" s="508">
        <f>SUM(D13:D14)</f>
        <v>712763.71</v>
      </c>
    </row>
    <row r="16" spans="1:17">
      <c r="A16" s="503" t="s">
        <v>3476</v>
      </c>
      <c r="B16" s="503" t="s">
        <v>3487</v>
      </c>
      <c r="C16" s="505">
        <f>+'Alimentazione CE Costi'!L905+'Alimentazione CE Costi'!L906</f>
        <v>0</v>
      </c>
      <c r="D16" s="505">
        <f>+'Alimentazione CE Costi'!M905+'Alimentazione CE Costi'!M906</f>
        <v>0</v>
      </c>
    </row>
    <row r="17" spans="1:7">
      <c r="A17" s="503" t="s">
        <v>3483</v>
      </c>
      <c r="B17" s="504" t="s">
        <v>3488</v>
      </c>
      <c r="C17" s="505"/>
      <c r="D17" s="505"/>
    </row>
    <row r="18" spans="1:7">
      <c r="A18" s="503" t="s">
        <v>3476</v>
      </c>
      <c r="B18" s="503" t="s">
        <v>3489</v>
      </c>
      <c r="C18" s="510">
        <f>+'Alimentazione CE Costi'!L486+'Alimentazione CE Costi'!L499+'Alimentazione CE Costi'!L512+'Alimentazione CE Costi'!L522+'Alimentazione CE Costi'!L537+'Alimentazione CE Costi'!L550+'Alimentazione CE Costi'!L563+'Alimentazione CE Costi'!L576+'Alimentazione CE Costi'!L589+'Alimentazione CE Costi'!L599+'Alimentazione CE Costi'!L614+'Alimentazione CE Costi'!L627+'Alimentazione CE Costi'!L640+'Alimentazione CE Costi'!L650+'Alimentazione CE Costi'!L665+'Alimentazione CE Costi'!L678+'Alimentazione CE Costi'!L691+'Alimentazione CE Costi'!L704+'Alimentazione CE Costi'!L717+'Alimentazione CE Costi'!L727+'Alimentazione CE Costi'!L742+'Alimentazione CE Costi'!L755</f>
        <v>0</v>
      </c>
      <c r="D18" s="510">
        <f>+'Alimentazione CE Costi'!M486+'Alimentazione CE Costi'!M499+'Alimentazione CE Costi'!M512+'Alimentazione CE Costi'!M522+'Alimentazione CE Costi'!M537+'Alimentazione CE Costi'!M550+'Alimentazione CE Costi'!M563+'Alimentazione CE Costi'!M576+'Alimentazione CE Costi'!M589+'Alimentazione CE Costi'!M599+'Alimentazione CE Costi'!M614+'Alimentazione CE Costi'!M627+'Alimentazione CE Costi'!M640+'Alimentazione CE Costi'!M650+'Alimentazione CE Costi'!M665+'Alimentazione CE Costi'!M678+'Alimentazione CE Costi'!M691+'Alimentazione CE Costi'!M704+'Alimentazione CE Costi'!M717+'Alimentazione CE Costi'!M727+'Alimentazione CE Costi'!M742+'Alimentazione CE Costi'!M755</f>
        <v>0</v>
      </c>
    </row>
    <row r="19" spans="1:7">
      <c r="A19" s="503" t="s">
        <v>3483</v>
      </c>
      <c r="B19" s="504" t="s">
        <v>3490</v>
      </c>
      <c r="C19" s="505"/>
      <c r="D19" s="505"/>
    </row>
    <row r="20" spans="1:7">
      <c r="A20" s="495" t="s">
        <v>3491</v>
      </c>
      <c r="B20" s="507"/>
      <c r="C20" s="508">
        <f>SUM(C16:C19)</f>
        <v>0</v>
      </c>
      <c r="D20" s="508">
        <f>SUM(D16:D19)</f>
        <v>0</v>
      </c>
    </row>
    <row r="21" spans="1:7">
      <c r="A21" s="503" t="s">
        <v>3492</v>
      </c>
      <c r="B21" s="504" t="s">
        <v>3493</v>
      </c>
      <c r="C21" s="505">
        <v>0</v>
      </c>
      <c r="D21" s="505">
        <v>0</v>
      </c>
    </row>
    <row r="22" spans="1:7">
      <c r="A22" s="503" t="s">
        <v>3476</v>
      </c>
      <c r="B22" s="503" t="s">
        <v>3494</v>
      </c>
      <c r="C22" s="505">
        <f>+SUM('Alimentazione CE Costi'!L812:L874)</f>
        <v>0</v>
      </c>
      <c r="D22" s="505">
        <f>+SUM('Alimentazione CE Costi'!M812:M874)</f>
        <v>31638.35</v>
      </c>
    </row>
    <row r="23" spans="1:7">
      <c r="A23" s="511" t="s">
        <v>3483</v>
      </c>
      <c r="B23" s="511" t="s">
        <v>3495</v>
      </c>
      <c r="C23" s="505"/>
      <c r="D23" s="505"/>
    </row>
    <row r="24" spans="1:7">
      <c r="A24" s="495" t="s">
        <v>3496</v>
      </c>
      <c r="B24" s="507"/>
      <c r="C24" s="508">
        <f>SUM(C21:C23)</f>
        <v>0</v>
      </c>
      <c r="D24" s="508">
        <f>SUM(D21:D23)</f>
        <v>31638.35</v>
      </c>
    </row>
    <row r="25" spans="1:7">
      <c r="A25" s="503" t="s">
        <v>3476</v>
      </c>
      <c r="B25" s="503" t="s">
        <v>3497</v>
      </c>
      <c r="C25" s="510">
        <f>+SUM('Alimentazione CE Costi'!L894:L926)+'Alimentazione CE Costi'!L977+'Alimentazione CE Costi'!L487+'Alimentazione CE Costi'!L500+'Alimentazione CE Costi'!L513+'Alimentazione CE Costi'!L523+'Alimentazione CE Costi'!L538+'Alimentazione CE Costi'!L551+'Alimentazione CE Costi'!L564+'Alimentazione CE Costi'!L577+'Alimentazione CE Costi'!L590+'Alimentazione CE Costi'!L600+'Alimentazione CE Costi'!L615+'Alimentazione CE Costi'!L628+'Alimentazione CE Costi'!L641+'Alimentazione CE Costi'!L651+'Alimentazione CE Costi'!L666+'Alimentazione CE Costi'!L679+'Alimentazione CE Costi'!L692+'Alimentazione CE Costi'!L705+'Alimentazione CE Costi'!L718+'Alimentazione CE Costi'!L728+'Alimentazione CE Costi'!L743+'Alimentazione CE Costi'!L756</f>
        <v>13544641.923092999</v>
      </c>
      <c r="D25" s="510">
        <f>+SUM('Alimentazione CE Costi'!M894:M926)+'Alimentazione CE Costi'!M977+'Alimentazione CE Costi'!M487+'Alimentazione CE Costi'!M500+'Alimentazione CE Costi'!M513+'Alimentazione CE Costi'!M523+'Alimentazione CE Costi'!M538+'Alimentazione CE Costi'!M551+'Alimentazione CE Costi'!M564+'Alimentazione CE Costi'!M577+'Alimentazione CE Costi'!M590+'Alimentazione CE Costi'!M600+'Alimentazione CE Costi'!M615+'Alimentazione CE Costi'!M628+'Alimentazione CE Costi'!M641+'Alimentazione CE Costi'!M651+'Alimentazione CE Costi'!M666+'Alimentazione CE Costi'!M679+'Alimentazione CE Costi'!M692+'Alimentazione CE Costi'!M705+'Alimentazione CE Costi'!M718+'Alimentazione CE Costi'!M728+'Alimentazione CE Costi'!M743+'Alimentazione CE Costi'!M756</f>
        <v>13588028.99</v>
      </c>
      <c r="G25" s="528"/>
    </row>
    <row r="26" spans="1:7">
      <c r="A26" s="503" t="s">
        <v>3483</v>
      </c>
      <c r="B26" s="504" t="s">
        <v>3498</v>
      </c>
      <c r="C26" s="505"/>
      <c r="D26" s="505"/>
    </row>
    <row r="27" spans="1:7">
      <c r="A27" s="495" t="s">
        <v>3499</v>
      </c>
      <c r="B27" s="507"/>
      <c r="C27" s="508">
        <f>SUM(C25:C26)</f>
        <v>13544641.923092999</v>
      </c>
      <c r="D27" s="508">
        <f>SUM(D25:D26)</f>
        <v>13588028.99</v>
      </c>
    </row>
    <row r="28" spans="1:7">
      <c r="A28" s="512" t="s">
        <v>3500</v>
      </c>
      <c r="B28" s="512"/>
      <c r="C28" s="513">
        <f>C7+C12+C15+C20+C24+C27</f>
        <v>13990181.920276083</v>
      </c>
      <c r="D28" s="513">
        <f>D7+D12+D15+D20+D24+D27</f>
        <v>15975476.189999988</v>
      </c>
    </row>
    <row r="29" spans="1:7" ht="15">
      <c r="A29" s="514"/>
      <c r="B29" s="514"/>
      <c r="C29" s="515"/>
      <c r="D29" s="515"/>
    </row>
    <row r="30" spans="1:7" ht="22.5" hidden="1">
      <c r="A30" s="503" t="s">
        <v>3501</v>
      </c>
      <c r="B30" s="516" t="s">
        <v>3502</v>
      </c>
      <c r="C30" s="505"/>
      <c r="D30" s="505"/>
    </row>
    <row r="31" spans="1:7" hidden="1">
      <c r="A31" s="503" t="s">
        <v>3501</v>
      </c>
      <c r="B31" s="517" t="s">
        <v>3503</v>
      </c>
      <c r="C31" s="505"/>
      <c r="D31" s="505"/>
    </row>
    <row r="32" spans="1:7" hidden="1">
      <c r="A32" s="503" t="s">
        <v>3501</v>
      </c>
      <c r="B32" s="517" t="s">
        <v>3504</v>
      </c>
      <c r="C32" s="505"/>
      <c r="D32" s="505"/>
    </row>
    <row r="33" spans="1:4" hidden="1">
      <c r="A33" s="503" t="s">
        <v>3501</v>
      </c>
      <c r="B33" s="517" t="s">
        <v>3505</v>
      </c>
      <c r="C33" s="509"/>
      <c r="D33" s="509"/>
    </row>
    <row r="34" spans="1:4" hidden="1">
      <c r="A34" s="503" t="s">
        <v>3501</v>
      </c>
      <c r="B34" s="517" t="s">
        <v>3506</v>
      </c>
      <c r="C34" s="505"/>
      <c r="D34" s="505"/>
    </row>
    <row r="35" spans="1:4" hidden="1">
      <c r="A35" s="503" t="s">
        <v>3501</v>
      </c>
      <c r="B35" s="517" t="s">
        <v>3507</v>
      </c>
      <c r="C35" s="505"/>
      <c r="D35" s="505"/>
    </row>
    <row r="36" spans="1:4" hidden="1">
      <c r="A36" s="503" t="s">
        <v>3501</v>
      </c>
      <c r="B36" s="517" t="s">
        <v>3508</v>
      </c>
      <c r="C36" s="505"/>
      <c r="D36" s="505"/>
    </row>
    <row r="37" spans="1:4" hidden="1">
      <c r="A37" s="503" t="s">
        <v>3501</v>
      </c>
      <c r="B37" s="517" t="s">
        <v>3509</v>
      </c>
      <c r="C37" s="505"/>
      <c r="D37" s="505"/>
    </row>
    <row r="38" spans="1:4" hidden="1">
      <c r="A38" s="499" t="s">
        <v>3501</v>
      </c>
      <c r="B38" s="499" t="s">
        <v>3510</v>
      </c>
      <c r="C38" s="500"/>
      <c r="D38" s="500"/>
    </row>
    <row r="39" spans="1:4" hidden="1">
      <c r="A39" s="499" t="s">
        <v>3501</v>
      </c>
      <c r="B39" s="499" t="s">
        <v>3511</v>
      </c>
      <c r="C39" s="494"/>
      <c r="D39" s="494"/>
    </row>
    <row r="40" spans="1:4" hidden="1">
      <c r="A40" s="503" t="s">
        <v>3501</v>
      </c>
      <c r="B40" s="517" t="s">
        <v>3512</v>
      </c>
      <c r="C40" s="505"/>
      <c r="D40" s="505"/>
    </row>
    <row r="41" spans="1:4" hidden="1">
      <c r="A41" s="503" t="s">
        <v>3501</v>
      </c>
      <c r="B41" s="517" t="s">
        <v>3513</v>
      </c>
      <c r="C41" s="505"/>
      <c r="D41" s="505"/>
    </row>
    <row r="42" spans="1:4" hidden="1">
      <c r="A42" s="503" t="s">
        <v>3501</v>
      </c>
      <c r="B42" s="517" t="s">
        <v>3514</v>
      </c>
      <c r="C42" s="505"/>
      <c r="D42" s="505"/>
    </row>
    <row r="43" spans="1:4" hidden="1">
      <c r="A43" s="503" t="s">
        <v>3501</v>
      </c>
      <c r="B43" s="517" t="s">
        <v>3515</v>
      </c>
      <c r="C43" s="505"/>
      <c r="D43" s="505"/>
    </row>
    <row r="44" spans="1:4" hidden="1">
      <c r="A44" s="503" t="s">
        <v>3501</v>
      </c>
      <c r="B44" s="517" t="s">
        <v>3516</v>
      </c>
      <c r="C44" s="505"/>
      <c r="D44" s="505"/>
    </row>
    <row r="45" spans="1:4" hidden="1">
      <c r="A45" s="503" t="s">
        <v>3501</v>
      </c>
      <c r="B45" s="517" t="s">
        <v>3517</v>
      </c>
      <c r="C45" s="505"/>
      <c r="D45" s="505"/>
    </row>
    <row r="46" spans="1:4" hidden="1">
      <c r="A46" s="503" t="s">
        <v>3501</v>
      </c>
      <c r="B46" s="517" t="s">
        <v>3518</v>
      </c>
      <c r="C46" s="505"/>
      <c r="D46" s="505"/>
    </row>
    <row r="47" spans="1:4" hidden="1">
      <c r="A47" s="503"/>
      <c r="B47" s="518"/>
      <c r="C47" s="505"/>
      <c r="D47" s="505"/>
    </row>
    <row r="48" spans="1:4" hidden="1">
      <c r="A48" s="503" t="s">
        <v>3501</v>
      </c>
      <c r="B48" s="517" t="s">
        <v>3519</v>
      </c>
      <c r="C48" s="505"/>
      <c r="D48" s="505"/>
    </row>
    <row r="49" spans="1:4" hidden="1">
      <c r="A49" s="503" t="s">
        <v>3501</v>
      </c>
      <c r="B49" s="517" t="s">
        <v>3520</v>
      </c>
      <c r="C49" s="505"/>
      <c r="D49" s="505"/>
    </row>
    <row r="50" spans="1:4" hidden="1">
      <c r="A50" s="503" t="s">
        <v>3501</v>
      </c>
      <c r="B50" s="517" t="s">
        <v>3521</v>
      </c>
      <c r="C50" s="505"/>
      <c r="D50" s="505"/>
    </row>
    <row r="51" spans="1:4" hidden="1">
      <c r="A51" s="503" t="s">
        <v>3501</v>
      </c>
      <c r="B51" s="517" t="s">
        <v>3522</v>
      </c>
      <c r="C51" s="509"/>
      <c r="D51" s="509"/>
    </row>
    <row r="52" spans="1:4" hidden="1">
      <c r="A52" s="503" t="s">
        <v>3501</v>
      </c>
      <c r="B52" s="517" t="s">
        <v>3523</v>
      </c>
      <c r="C52" s="505"/>
      <c r="D52" s="505"/>
    </row>
    <row r="53" spans="1:4" hidden="1">
      <c r="A53" s="503" t="s">
        <v>3501</v>
      </c>
      <c r="B53" s="517" t="s">
        <v>3524</v>
      </c>
      <c r="C53" s="505"/>
      <c r="D53" s="505"/>
    </row>
    <row r="54" spans="1:4" hidden="1">
      <c r="A54" s="499" t="s">
        <v>3501</v>
      </c>
      <c r="B54" s="499" t="s">
        <v>3525</v>
      </c>
      <c r="C54" s="494"/>
      <c r="D54" s="494"/>
    </row>
    <row r="55" spans="1:4" hidden="1">
      <c r="A55" s="511" t="s">
        <v>3501</v>
      </c>
      <c r="B55" s="517" t="s">
        <v>3526</v>
      </c>
      <c r="C55" s="510"/>
      <c r="D55" s="510"/>
    </row>
    <row r="56" spans="1:4" hidden="1">
      <c r="A56" s="511" t="s">
        <v>3501</v>
      </c>
      <c r="B56" s="517" t="s">
        <v>3527</v>
      </c>
      <c r="C56" s="510"/>
      <c r="D56" s="510"/>
    </row>
    <row r="57" spans="1:4" hidden="1">
      <c r="A57" s="499" t="s">
        <v>3501</v>
      </c>
      <c r="B57" s="519" t="s">
        <v>3528</v>
      </c>
      <c r="C57" s="494"/>
      <c r="D57" s="494"/>
    </row>
    <row r="58" spans="1:4" hidden="1">
      <c r="A58" s="499" t="s">
        <v>3501</v>
      </c>
      <c r="B58" s="499" t="s">
        <v>3529</v>
      </c>
      <c r="C58" s="494"/>
      <c r="D58" s="494"/>
    </row>
    <row r="59" spans="1:4">
      <c r="A59" s="512" t="s">
        <v>3530</v>
      </c>
      <c r="B59" s="512"/>
      <c r="C59" s="513">
        <f>C38+C39+C54+C57+C58+C28</f>
        <v>13990181.920276083</v>
      </c>
      <c r="D59" s="513">
        <f>D38+D39+D54+D57+D58+D28</f>
        <v>15975476.189999988</v>
      </c>
    </row>
    <row r="60" spans="1:4" ht="15">
      <c r="A60" s="514"/>
      <c r="B60" s="514"/>
      <c r="C60" s="515"/>
      <c r="D60" s="515"/>
    </row>
    <row r="61" spans="1:4" ht="12.75" hidden="1" customHeight="1">
      <c r="A61" s="495" t="s">
        <v>3531</v>
      </c>
      <c r="B61" s="496"/>
      <c r="C61" s="497"/>
      <c r="D61" s="497"/>
    </row>
    <row r="62" spans="1:4" ht="12.75" hidden="1" customHeight="1">
      <c r="A62" s="503" t="s">
        <v>3483</v>
      </c>
      <c r="B62" s="504" t="s">
        <v>3532</v>
      </c>
      <c r="C62" s="509"/>
      <c r="D62" s="509"/>
    </row>
    <row r="63" spans="1:4" ht="12.75" hidden="1" customHeight="1">
      <c r="A63" s="503" t="s">
        <v>3483</v>
      </c>
      <c r="B63" s="504" t="s">
        <v>3533</v>
      </c>
      <c r="C63" s="509"/>
      <c r="D63" s="509"/>
    </row>
    <row r="64" spans="1:4" ht="12.75" hidden="1" customHeight="1">
      <c r="A64" s="503" t="s">
        <v>3483</v>
      </c>
      <c r="B64" s="504" t="s">
        <v>3534</v>
      </c>
      <c r="C64" s="509"/>
      <c r="D64" s="509"/>
    </row>
    <row r="65" spans="1:4" ht="12.75" hidden="1" customHeight="1">
      <c r="A65" s="503" t="s">
        <v>3483</v>
      </c>
      <c r="B65" s="504" t="s">
        <v>3535</v>
      </c>
      <c r="C65" s="509"/>
      <c r="D65" s="509"/>
    </row>
    <row r="66" spans="1:4" ht="12.75" hidden="1" customHeight="1">
      <c r="A66" s="503" t="s">
        <v>3483</v>
      </c>
      <c r="B66" s="504" t="s">
        <v>3536</v>
      </c>
      <c r="C66" s="509"/>
      <c r="D66" s="509"/>
    </row>
    <row r="67" spans="1:4" ht="12.75" hidden="1" customHeight="1">
      <c r="A67" s="499" t="s">
        <v>3483</v>
      </c>
      <c r="B67" s="519" t="s">
        <v>3537</v>
      </c>
      <c r="C67" s="494">
        <f>SUM(C62:C66)</f>
        <v>0</v>
      </c>
      <c r="D67" s="494">
        <f>SUM(D62:D66)</f>
        <v>0</v>
      </c>
    </row>
    <row r="68" spans="1:4" ht="12.75" hidden="1" customHeight="1">
      <c r="A68" s="503" t="s">
        <v>3476</v>
      </c>
      <c r="B68" s="504" t="s">
        <v>3538</v>
      </c>
      <c r="C68" s="509"/>
      <c r="D68" s="509"/>
    </row>
    <row r="69" spans="1:4" ht="12.75" hidden="1" customHeight="1">
      <c r="A69" s="503" t="s">
        <v>3476</v>
      </c>
      <c r="B69" s="504" t="s">
        <v>3539</v>
      </c>
      <c r="C69" s="509"/>
      <c r="D69" s="509"/>
    </row>
    <row r="70" spans="1:4" ht="12.75" hidden="1" customHeight="1">
      <c r="A70" s="503" t="s">
        <v>3476</v>
      </c>
      <c r="B70" s="504" t="s">
        <v>3540</v>
      </c>
      <c r="C70" s="509"/>
      <c r="D70" s="509"/>
    </row>
    <row r="71" spans="1:4" ht="12.75" hidden="1" customHeight="1">
      <c r="A71" s="503" t="s">
        <v>3476</v>
      </c>
      <c r="B71" s="504" t="s">
        <v>3541</v>
      </c>
      <c r="C71" s="509"/>
      <c r="D71" s="509"/>
    </row>
    <row r="72" spans="1:4" ht="12.75" hidden="1" customHeight="1">
      <c r="A72" s="503" t="s">
        <v>3476</v>
      </c>
      <c r="B72" s="504" t="s">
        <v>3542</v>
      </c>
      <c r="C72" s="509"/>
      <c r="D72" s="509"/>
    </row>
    <row r="73" spans="1:4" ht="12.75" hidden="1" customHeight="1">
      <c r="A73" s="499" t="s">
        <v>3476</v>
      </c>
      <c r="B73" s="519" t="s">
        <v>3543</v>
      </c>
      <c r="C73" s="494">
        <f>SUM(C68:C72)</f>
        <v>0</v>
      </c>
      <c r="D73" s="494">
        <f>SUM(D68:D72)</f>
        <v>0</v>
      </c>
    </row>
    <row r="74" spans="1:4" ht="12.75" hidden="1" customHeight="1">
      <c r="A74" s="503" t="s">
        <v>3483</v>
      </c>
      <c r="B74" s="504" t="s">
        <v>3544</v>
      </c>
      <c r="C74" s="509"/>
      <c r="D74" s="509"/>
    </row>
    <row r="75" spans="1:4" ht="12.75" hidden="1" customHeight="1">
      <c r="A75" s="503" t="s">
        <v>3483</v>
      </c>
      <c r="B75" s="504" t="s">
        <v>3545</v>
      </c>
      <c r="C75" s="509"/>
      <c r="D75" s="509"/>
    </row>
    <row r="76" spans="1:4" ht="12.75" hidden="1" customHeight="1">
      <c r="A76" s="503" t="s">
        <v>3483</v>
      </c>
      <c r="B76" s="504" t="s">
        <v>3546</v>
      </c>
      <c r="C76" s="509"/>
      <c r="D76" s="509"/>
    </row>
    <row r="77" spans="1:4" ht="12.75" hidden="1" customHeight="1">
      <c r="A77" s="503" t="s">
        <v>3483</v>
      </c>
      <c r="B77" s="504" t="s">
        <v>3547</v>
      </c>
      <c r="C77" s="509"/>
      <c r="D77" s="509"/>
    </row>
    <row r="78" spans="1:4" ht="12.75" hidden="1" customHeight="1">
      <c r="A78" s="503" t="s">
        <v>3483</v>
      </c>
      <c r="B78" s="504" t="s">
        <v>3548</v>
      </c>
      <c r="C78" s="509"/>
      <c r="D78" s="509"/>
    </row>
    <row r="79" spans="1:4" ht="12.75" hidden="1" customHeight="1">
      <c r="A79" s="503" t="s">
        <v>3483</v>
      </c>
      <c r="B79" s="504" t="s">
        <v>3549</v>
      </c>
      <c r="C79" s="509"/>
      <c r="D79" s="509"/>
    </row>
    <row r="80" spans="1:4" ht="12.75" hidden="1" customHeight="1">
      <c r="A80" s="503" t="s">
        <v>3483</v>
      </c>
      <c r="B80" s="504" t="s">
        <v>3550</v>
      </c>
      <c r="C80" s="509"/>
      <c r="D80" s="509"/>
    </row>
    <row r="81" spans="1:4" ht="12.75" hidden="1" customHeight="1">
      <c r="A81" s="503" t="s">
        <v>3483</v>
      </c>
      <c r="B81" s="504" t="s">
        <v>3551</v>
      </c>
      <c r="C81" s="509"/>
      <c r="D81" s="509"/>
    </row>
    <row r="82" spans="1:4" ht="12.75" hidden="1" customHeight="1">
      <c r="A82" s="499" t="s">
        <v>3483</v>
      </c>
      <c r="B82" s="519" t="s">
        <v>3552</v>
      </c>
      <c r="C82" s="494">
        <f>SUM(C74:C81)</f>
        <v>0</v>
      </c>
      <c r="D82" s="494">
        <f>SUM(D74:D81)</f>
        <v>0</v>
      </c>
    </row>
    <row r="83" spans="1:4" ht="12.75" hidden="1" customHeight="1">
      <c r="A83" s="503" t="s">
        <v>3476</v>
      </c>
      <c r="B83" s="504" t="s">
        <v>3553</v>
      </c>
      <c r="C83" s="509"/>
      <c r="D83" s="509"/>
    </row>
    <row r="84" spans="1:4" ht="12.75" hidden="1" customHeight="1">
      <c r="A84" s="503" t="s">
        <v>3476</v>
      </c>
      <c r="B84" s="504" t="s">
        <v>3554</v>
      </c>
      <c r="C84" s="509"/>
      <c r="D84" s="509"/>
    </row>
    <row r="85" spans="1:4" ht="12.75" hidden="1" customHeight="1">
      <c r="A85" s="503" t="s">
        <v>3476</v>
      </c>
      <c r="B85" s="504" t="s">
        <v>3555</v>
      </c>
      <c r="C85" s="509"/>
      <c r="D85" s="509"/>
    </row>
    <row r="86" spans="1:4" ht="12.75" hidden="1" customHeight="1">
      <c r="A86" s="503" t="s">
        <v>3476</v>
      </c>
      <c r="B86" s="504" t="s">
        <v>3556</v>
      </c>
      <c r="C86" s="509"/>
      <c r="D86" s="509"/>
    </row>
    <row r="87" spans="1:4" ht="12.75" hidden="1" customHeight="1">
      <c r="A87" s="503" t="s">
        <v>3476</v>
      </c>
      <c r="B87" s="504" t="s">
        <v>3557</v>
      </c>
      <c r="C87" s="509"/>
      <c r="D87" s="509"/>
    </row>
    <row r="88" spans="1:4" ht="12.75" hidden="1" customHeight="1">
      <c r="A88" s="503" t="s">
        <v>3476</v>
      </c>
      <c r="B88" s="504" t="s">
        <v>3558</v>
      </c>
      <c r="C88" s="509"/>
      <c r="D88" s="509"/>
    </row>
    <row r="89" spans="1:4" ht="12.75" hidden="1" customHeight="1">
      <c r="A89" s="503" t="s">
        <v>3476</v>
      </c>
      <c r="B89" s="504" t="s">
        <v>3559</v>
      </c>
      <c r="C89" s="509"/>
      <c r="D89" s="509"/>
    </row>
    <row r="90" spans="1:4" ht="12.75" hidden="1" customHeight="1">
      <c r="A90" s="499" t="s">
        <v>3476</v>
      </c>
      <c r="B90" s="519" t="s">
        <v>3560</v>
      </c>
      <c r="C90" s="494">
        <f>SUM(C83:C89)</f>
        <v>0</v>
      </c>
      <c r="D90" s="494">
        <f>SUM(D83:D89)</f>
        <v>0</v>
      </c>
    </row>
    <row r="91" spans="1:4" ht="12.75" hidden="1" customHeight="1">
      <c r="A91" s="503" t="s">
        <v>3483</v>
      </c>
      <c r="B91" s="504" t="s">
        <v>3561</v>
      </c>
      <c r="C91" s="509"/>
      <c r="D91" s="509"/>
    </row>
    <row r="92" spans="1:4" ht="12.75" hidden="1" customHeight="1">
      <c r="A92" s="503" t="s">
        <v>3483</v>
      </c>
      <c r="B92" s="504" t="s">
        <v>3562</v>
      </c>
      <c r="C92" s="509"/>
      <c r="D92" s="509"/>
    </row>
    <row r="93" spans="1:4" ht="12.75" hidden="1" customHeight="1">
      <c r="A93" s="499" t="s">
        <v>3483</v>
      </c>
      <c r="B93" s="519" t="s">
        <v>3563</v>
      </c>
      <c r="C93" s="494">
        <f>SUM(C91:C92)</f>
        <v>0</v>
      </c>
      <c r="D93" s="494">
        <f>SUM(D91:D92)</f>
        <v>0</v>
      </c>
    </row>
    <row r="94" spans="1:4" ht="12.75" hidden="1" customHeight="1">
      <c r="A94" s="503" t="s">
        <v>3476</v>
      </c>
      <c r="B94" s="504" t="s">
        <v>3564</v>
      </c>
      <c r="C94" s="509"/>
      <c r="D94" s="509"/>
    </row>
    <row r="95" spans="1:4" ht="12.75" hidden="1" customHeight="1">
      <c r="A95" s="503" t="s">
        <v>3476</v>
      </c>
      <c r="B95" s="504" t="s">
        <v>3565</v>
      </c>
      <c r="C95" s="509"/>
      <c r="D95" s="509"/>
    </row>
    <row r="96" spans="1:4" ht="12.75" hidden="1" customHeight="1">
      <c r="A96" s="499" t="s">
        <v>3476</v>
      </c>
      <c r="B96" s="519" t="s">
        <v>3566</v>
      </c>
      <c r="C96" s="494">
        <f>SUM(C94:C95)</f>
        <v>0</v>
      </c>
      <c r="D96" s="494">
        <f>SUM(D94:D95)</f>
        <v>0</v>
      </c>
    </row>
    <row r="97" spans="1:4" ht="12.75" hidden="1" customHeight="1">
      <c r="A97" s="499" t="s">
        <v>3492</v>
      </c>
      <c r="B97" s="519" t="s">
        <v>3567</v>
      </c>
      <c r="C97" s="520"/>
      <c r="D97" s="520"/>
    </row>
    <row r="98" spans="1:4">
      <c r="A98" s="512" t="s">
        <v>3568</v>
      </c>
      <c r="B98" s="512"/>
      <c r="C98" s="513">
        <f>C67+C73+C82+C90+C93+C96+C97</f>
        <v>0</v>
      </c>
      <c r="D98" s="513">
        <f>D67+D73+D82+D90+D93+D96+D97</f>
        <v>0</v>
      </c>
    </row>
    <row r="99" spans="1:4" ht="15">
      <c r="A99" s="514"/>
      <c r="B99" s="514"/>
      <c r="C99" s="515"/>
      <c r="D99" s="515"/>
    </row>
    <row r="100" spans="1:4" hidden="1">
      <c r="A100" s="495" t="s">
        <v>3569</v>
      </c>
      <c r="B100" s="496"/>
      <c r="C100" s="497"/>
      <c r="D100" s="497"/>
    </row>
    <row r="101" spans="1:4" hidden="1">
      <c r="A101" s="503" t="s">
        <v>3501</v>
      </c>
      <c r="B101" s="503" t="s">
        <v>3570</v>
      </c>
      <c r="C101" s="505"/>
      <c r="D101" s="505"/>
    </row>
    <row r="102" spans="1:4" hidden="1">
      <c r="A102" s="503" t="s">
        <v>3501</v>
      </c>
      <c r="B102" s="503" t="s">
        <v>3571</v>
      </c>
      <c r="C102" s="505"/>
      <c r="D102" s="505"/>
    </row>
    <row r="103" spans="1:4" hidden="1">
      <c r="A103" s="503" t="s">
        <v>3501</v>
      </c>
      <c r="B103" s="503" t="s">
        <v>3572</v>
      </c>
      <c r="C103" s="505"/>
      <c r="D103" s="505"/>
    </row>
    <row r="104" spans="1:4" hidden="1">
      <c r="A104" s="503" t="s">
        <v>3501</v>
      </c>
      <c r="B104" s="503" t="s">
        <v>3573</v>
      </c>
      <c r="C104" s="505"/>
      <c r="D104" s="505"/>
    </row>
    <row r="105" spans="1:4" hidden="1">
      <c r="A105" s="503" t="s">
        <v>3501</v>
      </c>
      <c r="B105" s="503" t="s">
        <v>3574</v>
      </c>
      <c r="C105" s="505"/>
      <c r="D105" s="505"/>
    </row>
    <row r="106" spans="1:4" hidden="1">
      <c r="A106" s="499" t="s">
        <v>3476</v>
      </c>
      <c r="B106" s="499" t="s">
        <v>3575</v>
      </c>
      <c r="C106" s="494"/>
      <c r="D106" s="494"/>
    </row>
    <row r="107" spans="1:4" hidden="1">
      <c r="A107" s="503" t="s">
        <v>3476</v>
      </c>
      <c r="B107" s="503" t="s">
        <v>3576</v>
      </c>
      <c r="C107" s="521"/>
      <c r="D107" s="521"/>
    </row>
    <row r="108" spans="1:4" hidden="1">
      <c r="A108" s="503" t="s">
        <v>3501</v>
      </c>
      <c r="B108" s="503" t="s">
        <v>3577</v>
      </c>
      <c r="C108" s="521"/>
      <c r="D108" s="521"/>
    </row>
    <row r="109" spans="1:4" hidden="1">
      <c r="A109" s="499" t="s">
        <v>3501</v>
      </c>
      <c r="B109" s="519" t="s">
        <v>3578</v>
      </c>
      <c r="C109" s="494"/>
      <c r="D109" s="494"/>
    </row>
    <row r="110" spans="1:4" hidden="1">
      <c r="A110" s="499" t="s">
        <v>3501</v>
      </c>
      <c r="B110" s="522" t="s">
        <v>3579</v>
      </c>
      <c r="C110" s="494"/>
      <c r="D110" s="494"/>
    </row>
    <row r="111" spans="1:4" hidden="1">
      <c r="A111" s="503" t="s">
        <v>3476</v>
      </c>
      <c r="B111" s="523" t="s">
        <v>3580</v>
      </c>
      <c r="C111" s="509"/>
      <c r="D111" s="509"/>
    </row>
    <row r="112" spans="1:4" hidden="1">
      <c r="A112" s="503" t="s">
        <v>3483</v>
      </c>
      <c r="B112" s="503" t="s">
        <v>3581</v>
      </c>
      <c r="C112" s="505"/>
      <c r="D112" s="505"/>
    </row>
    <row r="113" spans="1:4">
      <c r="A113" s="512" t="s">
        <v>3582</v>
      </c>
      <c r="B113" s="512"/>
      <c r="C113" s="513">
        <f>C101+C102+C103+C104+C105+C106+C109+C110+C111+C112</f>
        <v>0</v>
      </c>
      <c r="D113" s="513">
        <f>D101+D102+D103+D104+D105+D106+D109+D110+D111+D112</f>
        <v>0</v>
      </c>
    </row>
    <row r="114" spans="1:4">
      <c r="A114" s="523"/>
      <c r="B114" s="523"/>
      <c r="C114" s="524"/>
      <c r="D114" s="524"/>
    </row>
    <row r="115" spans="1:4">
      <c r="A115" s="525" t="s">
        <v>3583</v>
      </c>
      <c r="B115" s="526"/>
      <c r="C115" s="527">
        <f>C59+C98+C113</f>
        <v>13990181.920276083</v>
      </c>
      <c r="D115" s="527">
        <f>D59+D98+D113</f>
        <v>15975476.189999988</v>
      </c>
    </row>
  </sheetData>
  <mergeCells count="2">
    <mergeCell ref="A2:D2"/>
    <mergeCell ref="A4:B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9"/>
  <sheetViews>
    <sheetView workbookViewId="0">
      <selection activeCell="H3" sqref="H3:H5"/>
    </sheetView>
  </sheetViews>
  <sheetFormatPr defaultRowHeight="12.75"/>
  <cols>
    <col min="1" max="1" width="50.28515625" customWidth="1"/>
    <col min="2" max="2" width="15.28515625" style="321" customWidth="1"/>
    <col min="3" max="3" width="31.28515625" customWidth="1"/>
    <col min="4" max="4" width="10.7109375" customWidth="1"/>
    <col min="5" max="5" width="13.7109375" customWidth="1"/>
    <col min="6" max="6" width="19.7109375" customWidth="1"/>
    <col min="7" max="7" width="22.7109375" customWidth="1"/>
    <col min="8" max="12" width="13.7109375" customWidth="1"/>
  </cols>
  <sheetData>
    <row r="1" spans="1:12" ht="54.6" customHeight="1">
      <c r="A1" s="570" t="s">
        <v>2223</v>
      </c>
      <c r="B1" s="570"/>
      <c r="C1" s="570"/>
      <c r="D1" s="570"/>
      <c r="E1" s="570"/>
      <c r="F1" s="570"/>
      <c r="G1" s="570"/>
      <c r="H1" s="570"/>
      <c r="I1" s="570"/>
      <c r="J1" s="570"/>
      <c r="K1" s="570"/>
    </row>
    <row r="2" spans="1:12" ht="13.5" thickBot="1"/>
    <row r="3" spans="1:12" ht="16.899999999999999" customHeight="1" thickTop="1">
      <c r="A3" s="561" t="s">
        <v>2126</v>
      </c>
      <c r="B3" s="374"/>
      <c r="C3" s="564" t="s">
        <v>2127</v>
      </c>
      <c r="D3" s="560" t="s">
        <v>2118</v>
      </c>
      <c r="E3" s="560" t="s">
        <v>2119</v>
      </c>
      <c r="F3" s="563" t="s">
        <v>2120</v>
      </c>
      <c r="G3" s="563"/>
      <c r="H3" s="571" t="s">
        <v>2114</v>
      </c>
      <c r="I3" s="560" t="s">
        <v>2115</v>
      </c>
      <c r="J3" s="560" t="s">
        <v>2116</v>
      </c>
      <c r="K3" s="560" t="s">
        <v>2111</v>
      </c>
      <c r="L3" s="560" t="s">
        <v>2112</v>
      </c>
    </row>
    <row r="4" spans="1:12" ht="93" customHeight="1">
      <c r="A4" s="562"/>
      <c r="B4" s="375"/>
      <c r="C4" s="565"/>
      <c r="D4" s="560"/>
      <c r="E4" s="560"/>
      <c r="F4" s="560" t="s">
        <v>2121</v>
      </c>
      <c r="G4" s="560" t="s">
        <v>2122</v>
      </c>
      <c r="H4" s="571"/>
      <c r="I4" s="560"/>
      <c r="J4" s="560"/>
      <c r="K4" s="560"/>
      <c r="L4" s="560"/>
    </row>
    <row r="5" spans="1:12" ht="15.75">
      <c r="A5" s="327" t="s">
        <v>2128</v>
      </c>
      <c r="B5" s="376"/>
      <c r="C5" s="566"/>
      <c r="D5" s="560"/>
      <c r="E5" s="560"/>
      <c r="F5" s="560"/>
      <c r="G5" s="560"/>
      <c r="H5" s="571"/>
      <c r="I5" s="560"/>
      <c r="J5" s="560"/>
      <c r="K5" s="560"/>
      <c r="L5" s="560"/>
    </row>
    <row r="6" spans="1:12" ht="25.5">
      <c r="A6" s="328" t="s">
        <v>2129</v>
      </c>
      <c r="B6" s="377" t="s">
        <v>2130</v>
      </c>
      <c r="C6" s="356" t="s">
        <v>2131</v>
      </c>
      <c r="D6" s="362" t="e">
        <f>+'CE Min'!#REF!</f>
        <v>#REF!</v>
      </c>
      <c r="E6" s="362" t="e">
        <f>+'CE Min'!#REF!</f>
        <v>#REF!</v>
      </c>
      <c r="F6" s="362" t="e">
        <f>+'CE Min'!#REF!</f>
        <v>#REF!</v>
      </c>
      <c r="G6" s="362" t="e">
        <f>+'CE Min'!#REF!</f>
        <v>#REF!</v>
      </c>
      <c r="H6" s="362" t="e">
        <f>+'CE Min'!#REF!</f>
        <v>#REF!</v>
      </c>
      <c r="I6" s="362">
        <f>+'CE Min'!E26</f>
        <v>41335630.25</v>
      </c>
      <c r="J6" s="362">
        <f>+'CE Min'!D26</f>
        <v>42024004</v>
      </c>
      <c r="K6" s="362" t="e">
        <f>+'CE Min'!#REF!</f>
        <v>#REF!</v>
      </c>
      <c r="L6" s="362" t="e">
        <f>+'CE Min'!#REF!</f>
        <v>#REF!</v>
      </c>
    </row>
    <row r="7" spans="1:12" ht="25.5">
      <c r="A7" s="329" t="s">
        <v>2132</v>
      </c>
      <c r="B7" s="378">
        <f>+B6+1</f>
        <v>2</v>
      </c>
      <c r="C7" s="357" t="s">
        <v>203</v>
      </c>
      <c r="D7" s="362" t="e">
        <f>+'CE Min'!#REF!</f>
        <v>#REF!</v>
      </c>
      <c r="E7" s="362" t="e">
        <f>+'CE Min'!#REF!</f>
        <v>#REF!</v>
      </c>
      <c r="F7" s="362" t="e">
        <f>+'CE Min'!#REF!</f>
        <v>#REF!</v>
      </c>
      <c r="G7" s="362" t="e">
        <f>+'CE Min'!#REF!</f>
        <v>#REF!</v>
      </c>
      <c r="H7" s="362" t="e">
        <f>+'CE Min'!#REF!</f>
        <v>#REF!</v>
      </c>
      <c r="I7" s="362">
        <f>+'CE Min'!E57</f>
        <v>0</v>
      </c>
      <c r="J7" s="362">
        <f>+'CE Min'!D57</f>
        <v>0</v>
      </c>
      <c r="K7" s="362" t="e">
        <f>+'CE Min'!#REF!</f>
        <v>#REF!</v>
      </c>
      <c r="L7" s="362" t="e">
        <f>+'CE Min'!#REF!</f>
        <v>#REF!</v>
      </c>
    </row>
    <row r="8" spans="1:12">
      <c r="A8" s="329" t="s">
        <v>2133</v>
      </c>
      <c r="B8" s="378">
        <f t="shared" ref="B8:B18" si="0">+B7+1</f>
        <v>3</v>
      </c>
      <c r="C8" s="357" t="s">
        <v>158</v>
      </c>
      <c r="D8" s="362" t="e">
        <f>+'CE Min'!#REF!</f>
        <v>#REF!</v>
      </c>
      <c r="E8" s="362" t="e">
        <f>+'CE Min'!#REF!</f>
        <v>#REF!</v>
      </c>
      <c r="F8" s="362" t="e">
        <f>+'CE Min'!#REF!</f>
        <v>#REF!</v>
      </c>
      <c r="G8" s="362" t="e">
        <f>+'CE Min'!#REF!</f>
        <v>#REF!</v>
      </c>
      <c r="H8" s="362" t="e">
        <f>+'CE Min'!#REF!</f>
        <v>#REF!</v>
      </c>
      <c r="I8" s="362">
        <f>+'CE Min'!E38</f>
        <v>0</v>
      </c>
      <c r="J8" s="362">
        <f>+'CE Min'!D38</f>
        <v>0</v>
      </c>
      <c r="K8" s="362" t="e">
        <f>+'CE Min'!#REF!</f>
        <v>#REF!</v>
      </c>
      <c r="L8" s="362" t="e">
        <f>+'CE Min'!#REF!</f>
        <v>#REF!</v>
      </c>
    </row>
    <row r="9" spans="1:12">
      <c r="A9" s="329" t="s">
        <v>2134</v>
      </c>
      <c r="B9" s="378">
        <f t="shared" si="0"/>
        <v>4</v>
      </c>
      <c r="C9" s="357" t="s">
        <v>159</v>
      </c>
      <c r="D9" s="362" t="e">
        <f>+'CE Min'!#REF!</f>
        <v>#REF!</v>
      </c>
      <c r="E9" s="362" t="e">
        <f>+'CE Min'!#REF!</f>
        <v>#REF!</v>
      </c>
      <c r="F9" s="362" t="e">
        <f>+'CE Min'!#REF!</f>
        <v>#REF!</v>
      </c>
      <c r="G9" s="362" t="e">
        <f>+'CE Min'!#REF!</f>
        <v>#REF!</v>
      </c>
      <c r="H9" s="362" t="e">
        <f>+'CE Min'!#REF!</f>
        <v>#REF!</v>
      </c>
      <c r="I9" s="362">
        <f>+'CE Min'!E39</f>
        <v>0</v>
      </c>
      <c r="J9" s="362">
        <f>+'CE Min'!D39</f>
        <v>0</v>
      </c>
      <c r="K9" s="362" t="e">
        <f>+'CE Min'!#REF!</f>
        <v>#REF!</v>
      </c>
      <c r="L9" s="362" t="e">
        <f>+'CE Min'!#REF!</f>
        <v>#REF!</v>
      </c>
    </row>
    <row r="10" spans="1:12" ht="25.5">
      <c r="A10" s="330" t="s">
        <v>2135</v>
      </c>
      <c r="B10" s="378">
        <f t="shared" si="0"/>
        <v>5</v>
      </c>
      <c r="C10" s="357" t="s">
        <v>207</v>
      </c>
      <c r="D10" s="362" t="e">
        <f>+'CE Min'!#REF!</f>
        <v>#REF!</v>
      </c>
      <c r="E10" s="362" t="e">
        <f>+'CE Min'!#REF!</f>
        <v>#REF!</v>
      </c>
      <c r="F10" s="362" t="e">
        <f>+'CE Min'!#REF!</f>
        <v>#REF!</v>
      </c>
      <c r="G10" s="362" t="e">
        <f>+'CE Min'!#REF!</f>
        <v>#REF!</v>
      </c>
      <c r="H10" s="362" t="e">
        <f>+'CE Min'!#REF!</f>
        <v>#REF!</v>
      </c>
      <c r="I10" s="362">
        <f>+'CE Min'!E59</f>
        <v>503673.59999999998</v>
      </c>
      <c r="J10" s="362">
        <f>+'CE Min'!D59</f>
        <v>25000</v>
      </c>
      <c r="K10" s="362" t="e">
        <f>+'CE Min'!#REF!</f>
        <v>#REF!</v>
      </c>
      <c r="L10" s="362" t="e">
        <f>+'CE Min'!#REF!</f>
        <v>#REF!</v>
      </c>
    </row>
    <row r="11" spans="1:12" ht="25.5">
      <c r="A11" s="330" t="s">
        <v>2136</v>
      </c>
      <c r="B11" s="378">
        <f t="shared" si="0"/>
        <v>6</v>
      </c>
      <c r="C11" s="357" t="s">
        <v>2137</v>
      </c>
      <c r="D11" s="362" t="e">
        <f>+'CE Min'!#REF!-'ce art. 44'!D8-'ce art. 44'!D9+'CE Min'!#REF!+'CE Min'!#REF!</f>
        <v>#REF!</v>
      </c>
      <c r="E11" s="362" t="e">
        <f>+'CE Min'!#REF!-'ce art. 44'!E8-'ce art. 44'!E9+'CE Min'!#REF!+'CE Min'!#REF!</f>
        <v>#REF!</v>
      </c>
      <c r="F11" s="362" t="e">
        <f>+'CE Min'!#REF!-'ce art. 44'!F8-'ce art. 44'!F9+'CE Min'!#REF!+'CE Min'!#REF!</f>
        <v>#REF!</v>
      </c>
      <c r="G11" s="362" t="e">
        <f>+'CE Min'!#REF!-'ce art. 44'!G8-'ce art. 44'!G9+'CE Min'!#REF!+'CE Min'!#REF!</f>
        <v>#REF!</v>
      </c>
      <c r="H11" s="362" t="e">
        <f>+'CE Min'!#REF!-'ce art. 44'!H8-'ce art. 44'!H9+'CE Min'!#REF!+'CE Min'!#REF!</f>
        <v>#REF!</v>
      </c>
      <c r="I11" s="362">
        <f>+'CE Min'!E35-'ce art. 44'!I8-'ce art. 44'!I9+'CE Min'!E50+'CE Min'!E55</f>
        <v>3359102.2299999995</v>
      </c>
      <c r="J11" s="362">
        <f>+'CE Min'!D35-'ce art. 44'!J8-'ce art. 44'!J9+'CE Min'!D50+'CE Min'!D55</f>
        <v>3547034.84</v>
      </c>
      <c r="K11" s="362" t="e">
        <f>+'CE Min'!#REF!-'ce art. 44'!K8-'ce art. 44'!K9+'CE Min'!#REF!+'CE Min'!#REF!</f>
        <v>#REF!</v>
      </c>
      <c r="L11" s="362" t="e">
        <f>+'CE Min'!#REF!-'ce art. 44'!L8-'ce art. 44'!L9+'CE Min'!#REF!+'CE Min'!#REF!</f>
        <v>#REF!</v>
      </c>
    </row>
    <row r="12" spans="1:12">
      <c r="A12" s="330" t="s">
        <v>2138</v>
      </c>
      <c r="B12" s="378">
        <f t="shared" si="0"/>
        <v>7</v>
      </c>
      <c r="C12" s="357" t="s">
        <v>423</v>
      </c>
      <c r="D12" s="362" t="e">
        <f>+'CE Min'!#REF!</f>
        <v>#REF!</v>
      </c>
      <c r="E12" s="362" t="e">
        <f>+'CE Min'!#REF!</f>
        <v>#REF!</v>
      </c>
      <c r="F12" s="362" t="e">
        <f>+'CE Min'!#REF!</f>
        <v>#REF!</v>
      </c>
      <c r="G12" s="362" t="e">
        <f>+'CE Min'!#REF!</f>
        <v>#REF!</v>
      </c>
      <c r="H12" s="362" t="e">
        <f>+'CE Min'!#REF!</f>
        <v>#REF!</v>
      </c>
      <c r="I12" s="362">
        <f>+'CE Min'!E141</f>
        <v>0</v>
      </c>
      <c r="J12" s="362">
        <f>+'CE Min'!D141</f>
        <v>0</v>
      </c>
      <c r="K12" s="362" t="e">
        <f>+'CE Min'!#REF!</f>
        <v>#REF!</v>
      </c>
      <c r="L12" s="362" t="e">
        <f>+'CE Min'!#REF!</f>
        <v>#REF!</v>
      </c>
    </row>
    <row r="13" spans="1:12">
      <c r="A13" s="330" t="s">
        <v>2139</v>
      </c>
      <c r="B13" s="378">
        <f t="shared" si="0"/>
        <v>8</v>
      </c>
      <c r="C13" s="358" t="s">
        <v>399</v>
      </c>
      <c r="D13" s="362" t="e">
        <f>+'CE Min'!#REF!</f>
        <v>#REF!</v>
      </c>
      <c r="E13" s="362" t="e">
        <f>+'CE Min'!#REF!</f>
        <v>#REF!</v>
      </c>
      <c r="F13" s="362" t="e">
        <f>+'CE Min'!#REF!</f>
        <v>#REF!</v>
      </c>
      <c r="G13" s="362" t="e">
        <f>+'CE Min'!#REF!</f>
        <v>#REF!</v>
      </c>
      <c r="H13" s="362" t="e">
        <f>+'CE Min'!#REF!</f>
        <v>#REF!</v>
      </c>
      <c r="I13" s="362">
        <f>+'CE Min'!E135</f>
        <v>0</v>
      </c>
      <c r="J13" s="362">
        <f>+'CE Min'!D135</f>
        <v>0</v>
      </c>
      <c r="K13" s="362" t="e">
        <f>+'CE Min'!#REF!</f>
        <v>#REF!</v>
      </c>
      <c r="L13" s="362" t="e">
        <f>+'CE Min'!#REF!</f>
        <v>#REF!</v>
      </c>
    </row>
    <row r="14" spans="1:12" ht="66.599999999999994" customHeight="1">
      <c r="A14" s="330" t="s">
        <v>2140</v>
      </c>
      <c r="B14" s="378">
        <f t="shared" si="0"/>
        <v>9</v>
      </c>
      <c r="C14" s="359" t="s">
        <v>2141</v>
      </c>
      <c r="D14" s="362" t="e">
        <f>'CE Min'!#REF!+'CE Min'!#REF!+'CE Min'!#REF!+'CE Min'!#REF!+'CE Min'!#REF!+'CE Min'!#REF!+'CE Min'!#REF!+'CE Min'!#REF!+'CE Min'!#REF!+'CE Min'!#REF!+'CE Min'!#REF!+'CE Min'!#REF!+'CE Min'!#REF!+'CE Min'!#REF!+'CE Min'!#REF!</f>
        <v>#REF!</v>
      </c>
      <c r="E14" s="362" t="e">
        <f>'CE Min'!#REF!+'CE Min'!#REF!+'CE Min'!#REF!+'CE Min'!#REF!+'CE Min'!#REF!+'CE Min'!#REF!+'CE Min'!#REF!+'CE Min'!#REF!+'CE Min'!#REF!+'CE Min'!#REF!+'CE Min'!#REF!+'CE Min'!#REF!+'CE Min'!#REF!+'CE Min'!#REF!+'CE Min'!#REF!</f>
        <v>#REF!</v>
      </c>
      <c r="F14" s="362" t="e">
        <f>'CE Min'!#REF!+'CE Min'!#REF!+'CE Min'!#REF!+'CE Min'!#REF!+'CE Min'!#REF!+'CE Min'!#REF!+'CE Min'!#REF!+'CE Min'!#REF!+'CE Min'!#REF!+'CE Min'!#REF!+'CE Min'!#REF!+'CE Min'!#REF!+'CE Min'!#REF!+'CE Min'!#REF!+'CE Min'!#REF!</f>
        <v>#REF!</v>
      </c>
      <c r="G14" s="362" t="e">
        <f>'CE Min'!#REF!+'CE Min'!#REF!+'CE Min'!#REF!+'CE Min'!#REF!+'CE Min'!#REF!+'CE Min'!#REF!+'CE Min'!#REF!+'CE Min'!#REF!+'CE Min'!#REF!+'CE Min'!#REF!+'CE Min'!#REF!+'CE Min'!#REF!+'CE Min'!#REF!+'CE Min'!#REF!+'CE Min'!#REF!</f>
        <v>#REF!</v>
      </c>
      <c r="H14" s="362" t="e">
        <f>'CE Min'!#REF!+'CE Min'!#REF!+'CE Min'!#REF!+'CE Min'!#REF!+'CE Min'!#REF!+'CE Min'!#REF!+'CE Min'!#REF!+'CE Min'!#REF!+'CE Min'!#REF!+'CE Min'!#REF!+'CE Min'!#REF!+'CE Min'!#REF!+'CE Min'!#REF!+'CE Min'!#REF!+'CE Min'!#REF!</f>
        <v>#REF!</v>
      </c>
      <c r="I14" s="362">
        <f>'CE Min'!E83+'CE Min'!E88+'CE Min'!E99+'CE Min'!E102+'CE Min'!E111+'CE Min'!E116+'CE Min'!E117+'CE Min'!E121+'CE Min'!E122+'CE Min'!E125+'CE Min'!E130+'CE Min'!E140+'CE Min'!E153+'CE Min'!E493+'CE Min'!E497</f>
        <v>412491805.56</v>
      </c>
      <c r="J14" s="362">
        <f>'CE Min'!D83+'CE Min'!D88+'CE Min'!D99+'CE Min'!D102+'CE Min'!D111+'CE Min'!D116+'CE Min'!D117+'CE Min'!D121+'CE Min'!D122+'CE Min'!D125+'CE Min'!D130+'CE Min'!D140+'CE Min'!D153+'CE Min'!D493+'CE Min'!D497</f>
        <v>391825251.27999997</v>
      </c>
      <c r="K14" s="362" t="e">
        <f>'CE Min'!#REF!+'CE Min'!#REF!+'CE Min'!#REF!+'CE Min'!#REF!+'CE Min'!#REF!+'CE Min'!#REF!+'CE Min'!#REF!+'CE Min'!#REF!+'CE Min'!#REF!+'CE Min'!#REF!+'CE Min'!#REF!+'CE Min'!#REF!+'CE Min'!#REF!+'CE Min'!#REF!+'CE Min'!#REF!</f>
        <v>#REF!</v>
      </c>
      <c r="L14" s="362" t="e">
        <f>'CE Min'!#REF!+'CE Min'!#REF!+'CE Min'!#REF!+'CE Min'!#REF!+'CE Min'!#REF!+'CE Min'!#REF!+'CE Min'!#REF!+'CE Min'!#REF!+'CE Min'!#REF!+'CE Min'!#REF!+'CE Min'!#REF!+'CE Min'!#REF!+'CE Min'!#REF!+'CE Min'!#REF!+'CE Min'!#REF!</f>
        <v>#REF!</v>
      </c>
    </row>
    <row r="15" spans="1:12" ht="25.5">
      <c r="A15" s="331" t="s">
        <v>2142</v>
      </c>
      <c r="B15" s="378">
        <f t="shared" si="0"/>
        <v>10</v>
      </c>
      <c r="C15" s="357" t="s">
        <v>205</v>
      </c>
      <c r="D15" s="362" t="e">
        <f>+'CE Min'!#REF!</f>
        <v>#REF!</v>
      </c>
      <c r="E15" s="362" t="e">
        <f>+'CE Min'!#REF!</f>
        <v>#REF!</v>
      </c>
      <c r="F15" s="362" t="e">
        <f>+'CE Min'!#REF!</f>
        <v>#REF!</v>
      </c>
      <c r="G15" s="362" t="e">
        <f>+'CE Min'!#REF!</f>
        <v>#REF!</v>
      </c>
      <c r="H15" s="362" t="e">
        <f>+'CE Min'!#REF!</f>
        <v>#REF!</v>
      </c>
      <c r="I15" s="362">
        <f>+'CE Min'!E58</f>
        <v>0</v>
      </c>
      <c r="J15" s="362">
        <f>+'CE Min'!D58</f>
        <v>0</v>
      </c>
      <c r="K15" s="362" t="e">
        <f>+'CE Min'!#REF!</f>
        <v>#REF!</v>
      </c>
      <c r="L15" s="362" t="e">
        <f>+'CE Min'!#REF!</f>
        <v>#REF!</v>
      </c>
    </row>
    <row r="16" spans="1:12">
      <c r="A16" s="330" t="s">
        <v>2143</v>
      </c>
      <c r="B16" s="378">
        <f t="shared" si="0"/>
        <v>11</v>
      </c>
      <c r="C16" s="357" t="s">
        <v>2144</v>
      </c>
      <c r="D16" s="362" t="e">
        <f>+'CE Min'!#REF!+'CE Min'!#REF!</f>
        <v>#REF!</v>
      </c>
      <c r="E16" s="362" t="e">
        <f>+'CE Min'!#REF!+'CE Min'!#REF!</f>
        <v>#REF!</v>
      </c>
      <c r="F16" s="362" t="e">
        <f>+'CE Min'!#REF!+'CE Min'!#REF!</f>
        <v>#REF!</v>
      </c>
      <c r="G16" s="362" t="e">
        <f>+'CE Min'!#REF!+'CE Min'!#REF!</f>
        <v>#REF!</v>
      </c>
      <c r="H16" s="362" t="e">
        <f>+'CE Min'!#REF!+'CE Min'!#REF!</f>
        <v>#REF!</v>
      </c>
      <c r="I16" s="362">
        <f>+'CE Min'!E145+'CE Min'!E152</f>
        <v>209090.11</v>
      </c>
      <c r="J16" s="362">
        <f>+'CE Min'!D145+'CE Min'!D152</f>
        <v>210270</v>
      </c>
      <c r="K16" s="362" t="e">
        <f>+'CE Min'!#REF!+'CE Min'!#REF!</f>
        <v>#REF!</v>
      </c>
      <c r="L16" s="362" t="e">
        <f>+'CE Min'!#REF!+'CE Min'!#REF!</f>
        <v>#REF!</v>
      </c>
    </row>
    <row r="17" spans="1:12">
      <c r="A17" s="332" t="s">
        <v>2145</v>
      </c>
      <c r="B17" s="378">
        <f>+B16+1</f>
        <v>12</v>
      </c>
      <c r="C17" s="359" t="s">
        <v>222</v>
      </c>
      <c r="D17" s="362" t="e">
        <f>+'CE Min'!#REF!</f>
        <v>#REF!</v>
      </c>
      <c r="E17" s="362" t="e">
        <f>+'CE Min'!#REF!</f>
        <v>#REF!</v>
      </c>
      <c r="F17" s="362" t="e">
        <f>+'CE Min'!#REF!</f>
        <v>#REF!</v>
      </c>
      <c r="G17" s="362" t="e">
        <f>+'CE Min'!#REF!</f>
        <v>#REF!</v>
      </c>
      <c r="H17" s="362" t="e">
        <f>+'CE Min'!#REF!</f>
        <v>#REF!</v>
      </c>
      <c r="I17" s="362">
        <f>+'CE Min'!E67</f>
        <v>0</v>
      </c>
      <c r="J17" s="362">
        <f>+'CE Min'!D67</f>
        <v>0</v>
      </c>
      <c r="K17" s="362" t="e">
        <f>+'CE Min'!#REF!</f>
        <v>#REF!</v>
      </c>
      <c r="L17" s="362" t="e">
        <f>+'CE Min'!#REF!</f>
        <v>#REF!</v>
      </c>
    </row>
    <row r="18" spans="1:12" ht="65.650000000000006" customHeight="1">
      <c r="A18" s="333" t="s">
        <v>2146</v>
      </c>
      <c r="B18" s="379">
        <f t="shared" si="0"/>
        <v>13</v>
      </c>
      <c r="C18" s="360" t="s">
        <v>2147</v>
      </c>
      <c r="D18" s="362" t="e">
        <f>+'CE Min'!#REF!+'CE Min'!#REF!+'CE Min'!#REF!+'CE Min'!#REF!+'CE Min'!#REF!+'CE Min'!#REF!+'CE Min'!#REF!+'CE Min'!#REF!+'CE Min'!#REF!+'CE Min'!#REF!+'CE Min'!#REF!+'CE Min'!#REF!+'CE Min'!#REF!+'CE Min'!#REF!</f>
        <v>#REF!</v>
      </c>
      <c r="E18" s="362" t="e">
        <f>+'CE Min'!#REF!+'CE Min'!#REF!+'CE Min'!#REF!+'CE Min'!#REF!+'CE Min'!#REF!+'CE Min'!#REF!+'CE Min'!#REF!+'CE Min'!#REF!+'CE Min'!#REF!+'CE Min'!#REF!+'CE Min'!#REF!+'CE Min'!#REF!+'CE Min'!#REF!+'CE Min'!#REF!</f>
        <v>#REF!</v>
      </c>
      <c r="F18" s="362" t="e">
        <f>+'CE Min'!#REF!+'CE Min'!#REF!+'CE Min'!#REF!+'CE Min'!#REF!+'CE Min'!#REF!+'CE Min'!#REF!+'CE Min'!#REF!+'CE Min'!#REF!+'CE Min'!#REF!+'CE Min'!#REF!+'CE Min'!#REF!+'CE Min'!#REF!+'CE Min'!#REF!+'CE Min'!#REF!</f>
        <v>#REF!</v>
      </c>
      <c r="G18" s="362" t="e">
        <f>+'CE Min'!#REF!+'CE Min'!#REF!+'CE Min'!#REF!+'CE Min'!#REF!+'CE Min'!#REF!+'CE Min'!#REF!+'CE Min'!#REF!+'CE Min'!#REF!+'CE Min'!#REF!+'CE Min'!#REF!+'CE Min'!#REF!+'CE Min'!#REF!+'CE Min'!#REF!+'CE Min'!#REF!</f>
        <v>#REF!</v>
      </c>
      <c r="H18" s="362" t="e">
        <f>+'CE Min'!#REF!+'CE Min'!#REF!+'CE Min'!#REF!+'CE Min'!#REF!+'CE Min'!#REF!+'CE Min'!#REF!+'CE Min'!#REF!+'CE Min'!#REF!+'CE Min'!#REF!+'CE Min'!#REF!+'CE Min'!#REF!+'CE Min'!#REF!+'CE Min'!#REF!+'CE Min'!#REF!</f>
        <v>#REF!</v>
      </c>
      <c r="I18" s="362">
        <f>+'CE Min'!E85+'CE Min'!E86+'CE Min'!E87+'CE Min'!E89+'CE Min'!E90+'CE Min'!E91+'CE Min'!E92+'CE Min'!E93+'CE Min'!E94+'CE Min'!E95+'CE Min'!E96+'CE Min'!E97+'CE Min'!E98+'CE Min'!E105</f>
        <v>10668</v>
      </c>
      <c r="J18" s="362">
        <f>+'CE Min'!D85+'CE Min'!D86+'CE Min'!D87+'CE Min'!D89+'CE Min'!D90+'CE Min'!D91+'CE Min'!D92+'CE Min'!D93+'CE Min'!D94+'CE Min'!D95+'CE Min'!D96+'CE Min'!D97+'CE Min'!D98+'CE Min'!D105</f>
        <v>0</v>
      </c>
      <c r="K18" s="362" t="e">
        <f>+'CE Min'!#REF!+'CE Min'!#REF!+'CE Min'!#REF!+'CE Min'!#REF!+'CE Min'!#REF!+'CE Min'!#REF!+'CE Min'!#REF!+'CE Min'!#REF!+'CE Min'!#REF!+'CE Min'!#REF!+'CE Min'!#REF!+'CE Min'!#REF!+'CE Min'!#REF!+'CE Min'!#REF!</f>
        <v>#REF!</v>
      </c>
      <c r="L18" s="362" t="e">
        <f>+'CE Min'!#REF!+'CE Min'!#REF!+'CE Min'!#REF!+'CE Min'!#REF!+'CE Min'!#REF!+'CE Min'!#REF!+'CE Min'!#REF!+'CE Min'!#REF!+'CE Min'!#REF!+'CE Min'!#REF!+'CE Min'!#REF!+'CE Min'!#REF!+'CE Min'!#REF!+'CE Min'!#REF!</f>
        <v>#REF!</v>
      </c>
    </row>
    <row r="19" spans="1:12" ht="34.5" thickBot="1">
      <c r="A19" s="334" t="s">
        <v>2148</v>
      </c>
      <c r="B19" s="380" t="s">
        <v>2149</v>
      </c>
      <c r="C19" s="361"/>
      <c r="D19" s="362" t="e">
        <f>D6+D7+D8+D9+D10+D11+D12+D13+D14+D15+D16+D17+D18</f>
        <v>#REF!</v>
      </c>
      <c r="E19" s="362" t="e">
        <f t="shared" ref="E19:L19" si="1">E6+E7+E8+E9+E10+E11+E12+E13+E14+E15+E16+E17+E18</f>
        <v>#REF!</v>
      </c>
      <c r="F19" s="362" t="e">
        <f t="shared" si="1"/>
        <v>#REF!</v>
      </c>
      <c r="G19" s="362" t="e">
        <f t="shared" si="1"/>
        <v>#REF!</v>
      </c>
      <c r="H19" s="362" t="e">
        <f t="shared" si="1"/>
        <v>#REF!</v>
      </c>
      <c r="I19" s="362">
        <f t="shared" si="1"/>
        <v>457909969.75</v>
      </c>
      <c r="J19" s="362">
        <f t="shared" si="1"/>
        <v>437631560.12</v>
      </c>
      <c r="K19" s="362" t="e">
        <f t="shared" si="1"/>
        <v>#REF!</v>
      </c>
      <c r="L19" s="362" t="e">
        <f t="shared" si="1"/>
        <v>#REF!</v>
      </c>
    </row>
    <row r="20" spans="1:12" ht="13.5" thickTop="1">
      <c r="A20" s="335"/>
      <c r="B20" s="381"/>
      <c r="C20" s="336"/>
    </row>
    <row r="21" spans="1:12" ht="13.5" thickBot="1">
      <c r="A21" s="337"/>
      <c r="B21" s="382"/>
      <c r="C21" s="338"/>
    </row>
    <row r="22" spans="1:12" ht="23.65" customHeight="1" thickTop="1">
      <c r="A22" s="561" t="s">
        <v>2150</v>
      </c>
      <c r="B22" s="374"/>
      <c r="C22" s="567" t="s">
        <v>2127</v>
      </c>
      <c r="D22" s="560" t="s">
        <v>2118</v>
      </c>
      <c r="E22" s="560" t="s">
        <v>2119</v>
      </c>
      <c r="F22" s="563" t="s">
        <v>2120</v>
      </c>
      <c r="G22" s="563"/>
      <c r="H22" s="571" t="s">
        <v>2114</v>
      </c>
      <c r="I22" s="560" t="s">
        <v>2115</v>
      </c>
      <c r="J22" s="560" t="s">
        <v>2116</v>
      </c>
      <c r="K22" s="560" t="s">
        <v>2111</v>
      </c>
      <c r="L22" s="560" t="s">
        <v>2112</v>
      </c>
    </row>
    <row r="23" spans="1:12" ht="28.9" customHeight="1">
      <c r="A23" s="562"/>
      <c r="B23" s="375"/>
      <c r="C23" s="568"/>
      <c r="D23" s="560"/>
      <c r="E23" s="560"/>
      <c r="F23" s="560" t="s">
        <v>2121</v>
      </c>
      <c r="G23" s="560" t="s">
        <v>2122</v>
      </c>
      <c r="H23" s="571"/>
      <c r="I23" s="560"/>
      <c r="J23" s="560"/>
      <c r="K23" s="560"/>
      <c r="L23" s="560"/>
    </row>
    <row r="24" spans="1:12" ht="28.15" customHeight="1">
      <c r="A24" s="327" t="s">
        <v>2128</v>
      </c>
      <c r="B24" s="383"/>
      <c r="C24" s="569"/>
      <c r="D24" s="560"/>
      <c r="E24" s="560"/>
      <c r="F24" s="560"/>
      <c r="G24" s="560"/>
      <c r="H24" s="571"/>
      <c r="I24" s="560"/>
      <c r="J24" s="560"/>
      <c r="K24" s="560"/>
      <c r="L24" s="560"/>
    </row>
    <row r="25" spans="1:12" ht="22.5">
      <c r="A25" s="339" t="s">
        <v>2151</v>
      </c>
      <c r="B25" s="384" t="s">
        <v>2152</v>
      </c>
      <c r="C25" s="363"/>
      <c r="D25" s="362" t="e">
        <f>+D26+D27+D28+D29+D30</f>
        <v>#REF!</v>
      </c>
      <c r="E25" s="362" t="e">
        <f t="shared" ref="E25:L25" si="2">+E26+E27+E28+E29+E30</f>
        <v>#REF!</v>
      </c>
      <c r="F25" s="362" t="e">
        <f t="shared" si="2"/>
        <v>#REF!</v>
      </c>
      <c r="G25" s="362" t="e">
        <f t="shared" si="2"/>
        <v>#REF!</v>
      </c>
      <c r="H25" s="362" t="e">
        <f t="shared" si="2"/>
        <v>#REF!</v>
      </c>
      <c r="I25" s="362">
        <f t="shared" si="2"/>
        <v>9520578.0099999998</v>
      </c>
      <c r="J25" s="362">
        <f t="shared" si="2"/>
        <v>10371811.459999999</v>
      </c>
      <c r="K25" s="362" t="e">
        <f t="shared" si="2"/>
        <v>#REF!</v>
      </c>
      <c r="L25" s="362" t="e">
        <f t="shared" si="2"/>
        <v>#REF!</v>
      </c>
    </row>
    <row r="26" spans="1:12">
      <c r="A26" s="340" t="s">
        <v>2153</v>
      </c>
      <c r="B26" s="341" t="s">
        <v>2154</v>
      </c>
      <c r="C26" s="364" t="s">
        <v>1103</v>
      </c>
      <c r="D26" s="362" t="e">
        <f>+'CE Min'!#REF!</f>
        <v>#REF!</v>
      </c>
      <c r="E26" s="362" t="e">
        <f>+'CE Min'!#REF!</f>
        <v>#REF!</v>
      </c>
      <c r="F26" s="362" t="e">
        <f>+'CE Min'!#REF!</f>
        <v>#REF!</v>
      </c>
      <c r="G26" s="362" t="e">
        <f>+'CE Min'!#REF!</f>
        <v>#REF!</v>
      </c>
      <c r="H26" s="362" t="e">
        <f>+'CE Min'!#REF!</f>
        <v>#REF!</v>
      </c>
      <c r="I26" s="362">
        <f>+'CE Min'!E387</f>
        <v>3335716.94</v>
      </c>
      <c r="J26" s="362">
        <f>+'CE Min'!D387</f>
        <v>3540713.61</v>
      </c>
      <c r="K26" s="362" t="e">
        <f>+'CE Min'!#REF!</f>
        <v>#REF!</v>
      </c>
      <c r="L26" s="362" t="e">
        <f>+'CE Min'!#REF!</f>
        <v>#REF!</v>
      </c>
    </row>
    <row r="27" spans="1:12">
      <c r="A27" s="340" t="s">
        <v>2155</v>
      </c>
      <c r="B27" s="341" t="s">
        <v>2156</v>
      </c>
      <c r="C27" s="364" t="s">
        <v>1155</v>
      </c>
      <c r="D27" s="362" t="e">
        <f>+'CE Min'!#REF!</f>
        <v>#REF!</v>
      </c>
      <c r="E27" s="362" t="e">
        <f>+'CE Min'!#REF!</f>
        <v>#REF!</v>
      </c>
      <c r="F27" s="362" t="e">
        <f>+'CE Min'!#REF!</f>
        <v>#REF!</v>
      </c>
      <c r="G27" s="362" t="e">
        <f>+'CE Min'!#REF!</f>
        <v>#REF!</v>
      </c>
      <c r="H27" s="362" t="e">
        <f>+'CE Min'!#REF!</f>
        <v>#REF!</v>
      </c>
      <c r="I27" s="362">
        <f>+'CE Min'!E401</f>
        <v>489321.93</v>
      </c>
      <c r="J27" s="362">
        <f>+'CE Min'!D401</f>
        <v>482858.88</v>
      </c>
      <c r="K27" s="362" t="e">
        <f>+'CE Min'!#REF!</f>
        <v>#REF!</v>
      </c>
      <c r="L27" s="362" t="e">
        <f>+'CE Min'!#REF!</f>
        <v>#REF!</v>
      </c>
    </row>
    <row r="28" spans="1:12">
      <c r="A28" s="340" t="s">
        <v>2157</v>
      </c>
      <c r="B28" s="341" t="s">
        <v>2158</v>
      </c>
      <c r="C28" s="364" t="s">
        <v>1174</v>
      </c>
      <c r="D28" s="362" t="e">
        <f>+'CE Min'!#REF!</f>
        <v>#REF!</v>
      </c>
      <c r="E28" s="362" t="e">
        <f>+'CE Min'!#REF!</f>
        <v>#REF!</v>
      </c>
      <c r="F28" s="362" t="e">
        <f>+'CE Min'!#REF!</f>
        <v>#REF!</v>
      </c>
      <c r="G28" s="362" t="e">
        <f>+'CE Min'!#REF!</f>
        <v>#REF!</v>
      </c>
      <c r="H28" s="362" t="e">
        <f>+'CE Min'!#REF!</f>
        <v>#REF!</v>
      </c>
      <c r="I28" s="362">
        <f>+'CE Min'!E410</f>
        <v>684663</v>
      </c>
      <c r="J28" s="362">
        <f>+'CE Min'!D410</f>
        <v>762593.35</v>
      </c>
      <c r="K28" s="362" t="e">
        <f>+'CE Min'!#REF!</f>
        <v>#REF!</v>
      </c>
      <c r="L28" s="362" t="e">
        <f>+'CE Min'!#REF!</f>
        <v>#REF!</v>
      </c>
    </row>
    <row r="29" spans="1:12">
      <c r="A29" s="340" t="s">
        <v>2159</v>
      </c>
      <c r="B29" s="341" t="s">
        <v>2160</v>
      </c>
      <c r="C29" s="364" t="s">
        <v>1193</v>
      </c>
      <c r="D29" s="362" t="e">
        <f>+'CE Min'!#REF!</f>
        <v>#REF!</v>
      </c>
      <c r="E29" s="362" t="e">
        <f>+'CE Min'!#REF!</f>
        <v>#REF!</v>
      </c>
      <c r="F29" s="362" t="e">
        <f>+'CE Min'!#REF!</f>
        <v>#REF!</v>
      </c>
      <c r="G29" s="362" t="e">
        <f>+'CE Min'!#REF!</f>
        <v>#REF!</v>
      </c>
      <c r="H29" s="362" t="e">
        <f>+'CE Min'!#REF!</f>
        <v>#REF!</v>
      </c>
      <c r="I29" s="362">
        <f>+'CE Min'!E419</f>
        <v>5010876.1399999997</v>
      </c>
      <c r="J29" s="362">
        <f>+'CE Min'!D419</f>
        <v>5585645.6199999992</v>
      </c>
      <c r="K29" s="362" t="e">
        <f>+'CE Min'!#REF!</f>
        <v>#REF!</v>
      </c>
      <c r="L29" s="362" t="e">
        <f>+'CE Min'!#REF!</f>
        <v>#REF!</v>
      </c>
    </row>
    <row r="30" spans="1:12">
      <c r="A30" s="342" t="s">
        <v>2161</v>
      </c>
      <c r="B30" s="341" t="s">
        <v>2162</v>
      </c>
      <c r="C30" s="364" t="s">
        <v>2163</v>
      </c>
      <c r="D30" s="362" t="e">
        <f>+'CE Min'!#REF!+'CE Min'!#REF!</f>
        <v>#REF!</v>
      </c>
      <c r="E30" s="362" t="e">
        <f>+'CE Min'!#REF!+'CE Min'!#REF!</f>
        <v>#REF!</v>
      </c>
      <c r="F30" s="362" t="e">
        <f>+'CE Min'!#REF!+'CE Min'!#REF!</f>
        <v>#REF!</v>
      </c>
      <c r="G30" s="362" t="e">
        <f>+'CE Min'!#REF!+'CE Min'!#REF!</f>
        <v>#REF!</v>
      </c>
      <c r="H30" s="362" t="e">
        <f>+'CE Min'!#REF!+'CE Min'!#REF!</f>
        <v>#REF!</v>
      </c>
      <c r="I30" s="362">
        <f>+'CE Min'!E314+'CE Min'!E357</f>
        <v>0</v>
      </c>
      <c r="J30" s="362">
        <f>+'CE Min'!D314+'CE Min'!D357</f>
        <v>0</v>
      </c>
      <c r="K30" s="362" t="e">
        <f>+'CE Min'!#REF!+'CE Min'!#REF!</f>
        <v>#REF!</v>
      </c>
      <c r="L30" s="362" t="e">
        <f>+'CE Min'!#REF!+'CE Min'!#REF!</f>
        <v>#REF!</v>
      </c>
    </row>
    <row r="31" spans="1:12">
      <c r="A31" s="343" t="s">
        <v>2164</v>
      </c>
      <c r="B31" s="385">
        <v>16</v>
      </c>
      <c r="C31" s="365" t="s">
        <v>1492</v>
      </c>
      <c r="D31" s="362" t="e">
        <f>+'CE Min'!#REF!</f>
        <v>#REF!</v>
      </c>
      <c r="E31" s="362" t="e">
        <f>+'CE Min'!#REF!</f>
        <v>#REF!</v>
      </c>
      <c r="F31" s="362" t="e">
        <f>+'CE Min'!#REF!</f>
        <v>#REF!</v>
      </c>
      <c r="G31" s="362" t="e">
        <f>+'CE Min'!#REF!</f>
        <v>#REF!</v>
      </c>
      <c r="H31" s="362" t="e">
        <f>+'CE Min'!#REF!</f>
        <v>#REF!</v>
      </c>
      <c r="I31" s="362">
        <f>+'CE Min'!E577</f>
        <v>864089.87</v>
      </c>
      <c r="J31" s="362">
        <f>+'CE Min'!D577</f>
        <v>925077.19</v>
      </c>
      <c r="K31" s="362" t="e">
        <f>+'CE Min'!#REF!</f>
        <v>#REF!</v>
      </c>
      <c r="L31" s="362" t="e">
        <f>+'CE Min'!#REF!</f>
        <v>#REF!</v>
      </c>
    </row>
    <row r="32" spans="1:12">
      <c r="A32" s="343" t="s">
        <v>2165</v>
      </c>
      <c r="B32" s="385" t="s">
        <v>2166</v>
      </c>
      <c r="C32" s="366"/>
      <c r="D32" s="362" t="e">
        <f>+D33+D34</f>
        <v>#REF!</v>
      </c>
      <c r="E32" s="362" t="e">
        <f t="shared" ref="E32:L32" si="3">+E33+E34</f>
        <v>#REF!</v>
      </c>
      <c r="F32" s="362" t="e">
        <f t="shared" si="3"/>
        <v>#REF!</v>
      </c>
      <c r="G32" s="362" t="e">
        <f t="shared" si="3"/>
        <v>#REF!</v>
      </c>
      <c r="H32" s="362" t="e">
        <f t="shared" si="3"/>
        <v>#REF!</v>
      </c>
      <c r="I32" s="362">
        <f t="shared" si="3"/>
        <v>391240800.12</v>
      </c>
      <c r="J32" s="362">
        <f t="shared" si="3"/>
        <v>381778252</v>
      </c>
      <c r="K32" s="362" t="e">
        <f t="shared" si="3"/>
        <v>#REF!</v>
      </c>
      <c r="L32" s="362" t="e">
        <f t="shared" si="3"/>
        <v>#REF!</v>
      </c>
    </row>
    <row r="33" spans="1:12" ht="30" customHeight="1">
      <c r="A33" s="344" t="s">
        <v>2167</v>
      </c>
      <c r="B33" s="345" t="s">
        <v>2168</v>
      </c>
      <c r="C33" s="364" t="s">
        <v>2169</v>
      </c>
      <c r="D33" s="362" t="e">
        <f>+'CE Min'!#REF!-'CE Min'!#REF!-'CE Min'!#REF!-'CE Min'!#REF!-'CE Min'!#REF!</f>
        <v>#REF!</v>
      </c>
      <c r="E33" s="362" t="e">
        <f>+'CE Min'!#REF!-'CE Min'!#REF!-'CE Min'!#REF!-'CE Min'!#REF!-'CE Min'!#REF!</f>
        <v>#REF!</v>
      </c>
      <c r="F33" s="362" t="e">
        <f>+'CE Min'!#REF!-'CE Min'!#REF!-'CE Min'!#REF!-'CE Min'!#REF!-'CE Min'!#REF!</f>
        <v>#REF!</v>
      </c>
      <c r="G33" s="362" t="e">
        <f>+'CE Min'!#REF!-'CE Min'!#REF!-'CE Min'!#REF!-'CE Min'!#REF!-'CE Min'!#REF!</f>
        <v>#REF!</v>
      </c>
      <c r="H33" s="362" t="e">
        <f>+'CE Min'!#REF!-'CE Min'!#REF!-'CE Min'!#REF!-'CE Min'!#REF!-'CE Min'!#REF!</f>
        <v>#REF!</v>
      </c>
      <c r="I33" s="362">
        <f>+'CE Min'!E160-'CE Min'!E170-'CE Min'!E171-'CE Min'!E166-'CE Min'!E167</f>
        <v>383306598.68000001</v>
      </c>
      <c r="J33" s="362">
        <f>+'CE Min'!D160-'CE Min'!D170-'CE Min'!D171-'CE Min'!D166-'CE Min'!D167</f>
        <v>372917252</v>
      </c>
      <c r="K33" s="362" t="e">
        <f>+'CE Min'!#REF!-'CE Min'!#REF!-'CE Min'!#REF!-'CE Min'!#REF!-'CE Min'!#REF!</f>
        <v>#REF!</v>
      </c>
      <c r="L33" s="362" t="e">
        <f>+'CE Min'!#REF!-'CE Min'!#REF!-'CE Min'!#REF!-'CE Min'!#REF!-'CE Min'!#REF!</f>
        <v>#REF!</v>
      </c>
    </row>
    <row r="34" spans="1:12">
      <c r="A34" s="344" t="s">
        <v>2170</v>
      </c>
      <c r="B34" s="345" t="s">
        <v>2171</v>
      </c>
      <c r="C34" s="365" t="s">
        <v>594</v>
      </c>
      <c r="D34" s="362" t="e">
        <f>+'CE Min'!#REF!</f>
        <v>#REF!</v>
      </c>
      <c r="E34" s="362" t="e">
        <f>+'CE Min'!#REF!</f>
        <v>#REF!</v>
      </c>
      <c r="F34" s="362" t="e">
        <f>+'CE Min'!#REF!</f>
        <v>#REF!</v>
      </c>
      <c r="G34" s="362" t="e">
        <f>+'CE Min'!#REF!</f>
        <v>#REF!</v>
      </c>
      <c r="H34" s="362" t="e">
        <f>+'CE Min'!#REF!</f>
        <v>#REF!</v>
      </c>
      <c r="I34" s="362">
        <f>+'CE Min'!E191</f>
        <v>7934201.4400000004</v>
      </c>
      <c r="J34" s="362">
        <f>+'CE Min'!D191</f>
        <v>8861000</v>
      </c>
      <c r="K34" s="362" t="e">
        <f>+'CE Min'!#REF!</f>
        <v>#REF!</v>
      </c>
      <c r="L34" s="362" t="e">
        <f>+'CE Min'!#REF!</f>
        <v>#REF!</v>
      </c>
    </row>
    <row r="35" spans="1:12">
      <c r="A35" s="343" t="s">
        <v>2172</v>
      </c>
      <c r="B35" s="385" t="s">
        <v>2173</v>
      </c>
      <c r="C35" s="366"/>
      <c r="D35" s="362" t="e">
        <f>+D36+D37</f>
        <v>#REF!</v>
      </c>
      <c r="E35" s="362" t="e">
        <f t="shared" ref="E35:L35" si="4">+E36+E37</f>
        <v>#REF!</v>
      </c>
      <c r="F35" s="362" t="e">
        <f t="shared" si="4"/>
        <v>#REF!</v>
      </c>
      <c r="G35" s="362" t="e">
        <f t="shared" si="4"/>
        <v>#REF!</v>
      </c>
      <c r="H35" s="362" t="e">
        <f t="shared" si="4"/>
        <v>#REF!</v>
      </c>
      <c r="I35" s="362">
        <f t="shared" si="4"/>
        <v>29288654.789999992</v>
      </c>
      <c r="J35" s="362">
        <f t="shared" si="4"/>
        <v>30768918.550000001</v>
      </c>
      <c r="K35" s="362" t="e">
        <f t="shared" si="4"/>
        <v>#REF!</v>
      </c>
      <c r="L35" s="362" t="e">
        <f t="shared" si="4"/>
        <v>#REF!</v>
      </c>
    </row>
    <row r="36" spans="1:12">
      <c r="A36" s="344" t="s">
        <v>2174</v>
      </c>
      <c r="B36" s="345" t="s">
        <v>2175</v>
      </c>
      <c r="C36" s="365" t="s">
        <v>2176</v>
      </c>
      <c r="D36" s="362" t="e">
        <f>+'CE Min'!#REF!+'CE Min'!#REF!-'CE Min'!#REF!+'CE Min'!#REF!</f>
        <v>#REF!</v>
      </c>
      <c r="E36" s="362" t="e">
        <f>+'CE Min'!#REF!+'CE Min'!#REF!-'CE Min'!#REF!+'CE Min'!#REF!</f>
        <v>#REF!</v>
      </c>
      <c r="F36" s="362" t="e">
        <f>+'CE Min'!#REF!+'CE Min'!#REF!-'CE Min'!#REF!+'CE Min'!#REF!</f>
        <v>#REF!</v>
      </c>
      <c r="G36" s="362" t="e">
        <f>+'CE Min'!#REF!+'CE Min'!#REF!-'CE Min'!#REF!+'CE Min'!#REF!</f>
        <v>#REF!</v>
      </c>
      <c r="H36" s="362" t="e">
        <f>+'CE Min'!#REF!+'CE Min'!#REF!-'CE Min'!#REF!+'CE Min'!#REF!</f>
        <v>#REF!</v>
      </c>
      <c r="I36" s="362">
        <f>+'CE Min'!E299+'CE Min'!E307-'CE Min'!E314+'CE Min'!E321</f>
        <v>6959429.1299999999</v>
      </c>
      <c r="J36" s="362">
        <f>+'CE Min'!D299+'CE Min'!D307-'CE Min'!D314+'CE Min'!D321</f>
        <v>8933507.1400000006</v>
      </c>
      <c r="K36" s="362" t="e">
        <f>+'CE Min'!#REF!+'CE Min'!#REF!-'CE Min'!#REF!+'CE Min'!#REF!</f>
        <v>#REF!</v>
      </c>
      <c r="L36" s="362" t="e">
        <f>+'CE Min'!#REF!+'CE Min'!#REF!-'CE Min'!#REF!+'CE Min'!#REF!</f>
        <v>#REF!</v>
      </c>
    </row>
    <row r="37" spans="1:12" ht="33.6" customHeight="1">
      <c r="A37" s="344" t="s">
        <v>2177</v>
      </c>
      <c r="B37" s="345" t="s">
        <v>2178</v>
      </c>
      <c r="C37" s="364" t="s">
        <v>2179</v>
      </c>
      <c r="D37" s="362" t="e">
        <f>+'CE Min'!#REF!+'CE Min'!#REF!+'CE Min'!#REF!+'CE Min'!#REF!+'CE Min'!#REF!-'CE Min'!#REF!+'CE Min'!#REF!</f>
        <v>#REF!</v>
      </c>
      <c r="E37" s="362" t="e">
        <f>+'CE Min'!#REF!+'CE Min'!#REF!+'CE Min'!#REF!+'CE Min'!#REF!+'CE Min'!#REF!-'CE Min'!#REF!+'CE Min'!#REF!</f>
        <v>#REF!</v>
      </c>
      <c r="F37" s="362" t="e">
        <f>+'CE Min'!#REF!+'CE Min'!#REF!+'CE Min'!#REF!+'CE Min'!#REF!+'CE Min'!#REF!-'CE Min'!#REF!+'CE Min'!#REF!</f>
        <v>#REF!</v>
      </c>
      <c r="G37" s="362" t="e">
        <f>+'CE Min'!#REF!+'CE Min'!#REF!+'CE Min'!#REF!+'CE Min'!#REF!+'CE Min'!#REF!-'CE Min'!#REF!+'CE Min'!#REF!</f>
        <v>#REF!</v>
      </c>
      <c r="H37" s="362" t="e">
        <f>+'CE Min'!#REF!+'CE Min'!#REF!+'CE Min'!#REF!+'CE Min'!#REF!+'CE Min'!#REF!-'CE Min'!#REF!+'CE Min'!#REF!</f>
        <v>#REF!</v>
      </c>
      <c r="I37" s="362">
        <f>+'CE Min'!E331+'CE Min'!E368+'CE Min'!E376+'CE Min'!E431+'CE Min'!E351-'CE Min'!E357+'CE Min'!E365</f>
        <v>22329225.659999993</v>
      </c>
      <c r="J37" s="362">
        <f>+'CE Min'!D331+'CE Min'!D368+'CE Min'!D376+'CE Min'!D431+'CE Min'!D351-'CE Min'!D357+'CE Min'!D365</f>
        <v>21835411.41</v>
      </c>
      <c r="K37" s="362" t="e">
        <f>+'CE Min'!#REF!+'CE Min'!#REF!+'CE Min'!#REF!+'CE Min'!#REF!+'CE Min'!#REF!-'CE Min'!#REF!+'CE Min'!#REF!</f>
        <v>#REF!</v>
      </c>
      <c r="L37" s="362" t="e">
        <f>+'CE Min'!#REF!+'CE Min'!#REF!+'CE Min'!#REF!+'CE Min'!#REF!+'CE Min'!#REF!-'CE Min'!#REF!+'CE Min'!#REF!</f>
        <v>#REF!</v>
      </c>
    </row>
    <row r="38" spans="1:12" ht="22.5">
      <c r="A38" s="346" t="s">
        <v>2180</v>
      </c>
      <c r="B38" s="386" t="s">
        <v>2181</v>
      </c>
      <c r="C38" s="366"/>
      <c r="D38" s="362" t="e">
        <f>+D39+D40+D41+D42+D43+D44+D45</f>
        <v>#REF!</v>
      </c>
      <c r="E38" s="362" t="e">
        <f t="shared" ref="E38:L38" si="5">+E39+E40+E41+E42+E43+E44+E45</f>
        <v>#REF!</v>
      </c>
      <c r="F38" s="362" t="e">
        <f t="shared" si="5"/>
        <v>#REF!</v>
      </c>
      <c r="G38" s="362" t="e">
        <f t="shared" si="5"/>
        <v>#REF!</v>
      </c>
      <c r="H38" s="362" t="e">
        <f t="shared" si="5"/>
        <v>#REF!</v>
      </c>
      <c r="I38" s="362">
        <f t="shared" si="5"/>
        <v>370.74</v>
      </c>
      <c r="J38" s="362">
        <f t="shared" si="5"/>
        <v>0</v>
      </c>
      <c r="K38" s="362" t="e">
        <f t="shared" si="5"/>
        <v>#REF!</v>
      </c>
      <c r="L38" s="362" t="e">
        <f t="shared" si="5"/>
        <v>#REF!</v>
      </c>
    </row>
    <row r="39" spans="1:12">
      <c r="A39" s="347" t="s">
        <v>2182</v>
      </c>
      <c r="B39" s="345" t="s">
        <v>2183</v>
      </c>
      <c r="C39" s="365" t="s">
        <v>622</v>
      </c>
      <c r="D39" s="362" t="e">
        <f>+'CE Min'!#REF!</f>
        <v>#REF!</v>
      </c>
      <c r="E39" s="362" t="e">
        <f>+'CE Min'!#REF!</f>
        <v>#REF!</v>
      </c>
      <c r="F39" s="362" t="e">
        <f>+'CE Min'!#REF!</f>
        <v>#REF!</v>
      </c>
      <c r="G39" s="362" t="e">
        <f>+'CE Min'!#REF!</f>
        <v>#REF!</v>
      </c>
      <c r="H39" s="362" t="e">
        <f>+'CE Min'!#REF!</f>
        <v>#REF!</v>
      </c>
      <c r="I39" s="362">
        <f>+'CE Min'!E202</f>
        <v>0</v>
      </c>
      <c r="J39" s="362">
        <f>+'CE Min'!D202</f>
        <v>0</v>
      </c>
      <c r="K39" s="362" t="e">
        <f>+'CE Min'!#REF!</f>
        <v>#REF!</v>
      </c>
      <c r="L39" s="362" t="e">
        <f>+'CE Min'!#REF!</f>
        <v>#REF!</v>
      </c>
    </row>
    <row r="40" spans="1:12">
      <c r="A40" s="347" t="s">
        <v>2184</v>
      </c>
      <c r="B40" s="345" t="s">
        <v>2185</v>
      </c>
      <c r="C40" s="365" t="s">
        <v>2186</v>
      </c>
      <c r="D40" s="362" t="e">
        <f>+'CE Min'!#REF!</f>
        <v>#REF!</v>
      </c>
      <c r="E40" s="362" t="e">
        <f>+'CE Min'!#REF!</f>
        <v>#REF!</v>
      </c>
      <c r="F40" s="362" t="e">
        <f>+'CE Min'!#REF!</f>
        <v>#REF!</v>
      </c>
      <c r="G40" s="362" t="e">
        <f>+'CE Min'!#REF!</f>
        <v>#REF!</v>
      </c>
      <c r="H40" s="362" t="e">
        <f>+'CE Min'!#REF!</f>
        <v>#REF!</v>
      </c>
      <c r="I40" s="362">
        <f>+'CE Min'!E210</f>
        <v>0</v>
      </c>
      <c r="J40" s="362">
        <f>+'CE Min'!D210</f>
        <v>0</v>
      </c>
      <c r="K40" s="362" t="e">
        <f>+'CE Min'!#REF!</f>
        <v>#REF!</v>
      </c>
      <c r="L40" s="362" t="e">
        <f>+'CE Min'!#REF!</f>
        <v>#REF!</v>
      </c>
    </row>
    <row r="41" spans="1:12">
      <c r="A41" s="348" t="s">
        <v>2187</v>
      </c>
      <c r="B41" s="345" t="s">
        <v>2188</v>
      </c>
      <c r="C41" s="365" t="s">
        <v>2189</v>
      </c>
      <c r="D41" s="362" t="e">
        <f>+'CE Min'!#REF!</f>
        <v>#REF!</v>
      </c>
      <c r="E41" s="362" t="e">
        <f>+'CE Min'!#REF!</f>
        <v>#REF!</v>
      </c>
      <c r="F41" s="362" t="e">
        <f>+'CE Min'!#REF!</f>
        <v>#REF!</v>
      </c>
      <c r="G41" s="362" t="e">
        <f>+'CE Min'!#REF!</f>
        <v>#REF!</v>
      </c>
      <c r="H41" s="362" t="e">
        <f>+'CE Min'!#REF!</f>
        <v>#REF!</v>
      </c>
      <c r="I41" s="362">
        <f>+'CE Min'!E220</f>
        <v>0</v>
      </c>
      <c r="J41" s="362">
        <f>+'CE Min'!D220</f>
        <v>0</v>
      </c>
      <c r="K41" s="362" t="e">
        <f>+'CE Min'!#REF!</f>
        <v>#REF!</v>
      </c>
      <c r="L41" s="362" t="e">
        <f>+'CE Min'!#REF!</f>
        <v>#REF!</v>
      </c>
    </row>
    <row r="42" spans="1:12">
      <c r="A42" s="347" t="s">
        <v>2190</v>
      </c>
      <c r="B42" s="345" t="s">
        <v>2191</v>
      </c>
      <c r="C42" s="365" t="s">
        <v>2192</v>
      </c>
      <c r="D42" s="362" t="e">
        <f>+'CE Min'!#REF!+'CE Min'!#REF!</f>
        <v>#REF!</v>
      </c>
      <c r="E42" s="362" t="e">
        <f>+'CE Min'!#REF!+'CE Min'!#REF!</f>
        <v>#REF!</v>
      </c>
      <c r="F42" s="362" t="e">
        <f>+'CE Min'!#REF!+'CE Min'!#REF!</f>
        <v>#REF!</v>
      </c>
      <c r="G42" s="362" t="e">
        <f>+'CE Min'!#REF!+'CE Min'!#REF!</f>
        <v>#REF!</v>
      </c>
      <c r="H42" s="362" t="e">
        <f>+'CE Min'!#REF!+'CE Min'!#REF!</f>
        <v>#REF!</v>
      </c>
      <c r="I42" s="362">
        <f>+'CE Min'!E221+'CE Min'!E230</f>
        <v>370.74</v>
      </c>
      <c r="J42" s="362">
        <f>+'CE Min'!D221+'CE Min'!D230</f>
        <v>0</v>
      </c>
      <c r="K42" s="362" t="e">
        <f>+'CE Min'!#REF!+'CE Min'!#REF!</f>
        <v>#REF!</v>
      </c>
      <c r="L42" s="362" t="e">
        <f>+'CE Min'!#REF!+'CE Min'!#REF!</f>
        <v>#REF!</v>
      </c>
    </row>
    <row r="43" spans="1:12">
      <c r="A43" s="347" t="s">
        <v>2193</v>
      </c>
      <c r="B43" s="345" t="s">
        <v>2194</v>
      </c>
      <c r="C43" s="365" t="s">
        <v>2195</v>
      </c>
      <c r="D43" s="362" t="e">
        <f>+'CE Min'!#REF!+'CE Min'!#REF!</f>
        <v>#REF!</v>
      </c>
      <c r="E43" s="362" t="e">
        <f>+'CE Min'!#REF!+'CE Min'!#REF!</f>
        <v>#REF!</v>
      </c>
      <c r="F43" s="362" t="e">
        <f>+'CE Min'!#REF!+'CE Min'!#REF!</f>
        <v>#REF!</v>
      </c>
      <c r="G43" s="362" t="e">
        <f>+'CE Min'!#REF!+'CE Min'!#REF!</f>
        <v>#REF!</v>
      </c>
      <c r="H43" s="362" t="e">
        <f>+'CE Min'!#REF!+'CE Min'!#REF!</f>
        <v>#REF!</v>
      </c>
      <c r="I43" s="362">
        <f>+'CE Min'!E236+'CE Min'!E237</f>
        <v>0</v>
      </c>
      <c r="J43" s="362">
        <f>+'CE Min'!D236+'CE Min'!D237</f>
        <v>0</v>
      </c>
      <c r="K43" s="362" t="e">
        <f>+'CE Min'!#REF!+'CE Min'!#REF!</f>
        <v>#REF!</v>
      </c>
      <c r="L43" s="362" t="e">
        <f>+'CE Min'!#REF!+'CE Min'!#REF!</f>
        <v>#REF!</v>
      </c>
    </row>
    <row r="44" spans="1:12">
      <c r="A44" s="347" t="s">
        <v>2196</v>
      </c>
      <c r="B44" s="345" t="s">
        <v>2197</v>
      </c>
      <c r="C44" s="365" t="s">
        <v>2198</v>
      </c>
      <c r="D44" s="362" t="e">
        <f>+'CE Min'!#REF!+'CE Min'!#REF!</f>
        <v>#REF!</v>
      </c>
      <c r="E44" s="362" t="e">
        <f>+'CE Min'!#REF!+'CE Min'!#REF!</f>
        <v>#REF!</v>
      </c>
      <c r="F44" s="362" t="e">
        <f>+'CE Min'!#REF!+'CE Min'!#REF!</f>
        <v>#REF!</v>
      </c>
      <c r="G44" s="362" t="e">
        <f>+'CE Min'!#REF!+'CE Min'!#REF!</f>
        <v>#REF!</v>
      </c>
      <c r="H44" s="362" t="e">
        <f>+'CE Min'!#REF!+'CE Min'!#REF!</f>
        <v>#REF!</v>
      </c>
      <c r="I44" s="362">
        <f>+'CE Min'!E252+'CE Min'!E257</f>
        <v>0</v>
      </c>
      <c r="J44" s="362">
        <f>+'CE Min'!D252+'CE Min'!D257</f>
        <v>0</v>
      </c>
      <c r="K44" s="362" t="e">
        <f>+'CE Min'!#REF!+'CE Min'!#REF!</f>
        <v>#REF!</v>
      </c>
      <c r="L44" s="362" t="e">
        <f>+'CE Min'!#REF!+'CE Min'!#REF!</f>
        <v>#REF!</v>
      </c>
    </row>
    <row r="45" spans="1:12" ht="82.9" customHeight="1">
      <c r="A45" s="347" t="s">
        <v>2199</v>
      </c>
      <c r="B45" s="345" t="s">
        <v>2200</v>
      </c>
      <c r="C45" s="364" t="s">
        <v>2201</v>
      </c>
      <c r="D45" s="362" t="e">
        <f>+'CE Min'!#REF!+'CE Min'!#REF!+'CE Min'!#REF!+'CE Min'!#REF!+'CE Min'!#REF!+'CE Min'!#REF!+'CE Min'!#REF!+'CE Min'!#REF!+'CE Min'!#REF!+'CE Min'!#REF!+'CE Min'!#REF!+'CE Min'!#REF!+'CE Min'!#REF!+'CE Min'!#REF!</f>
        <v>#REF!</v>
      </c>
      <c r="E45" s="362" t="e">
        <f>+'CE Min'!#REF!+'CE Min'!#REF!+'CE Min'!#REF!+'CE Min'!#REF!+'CE Min'!#REF!+'CE Min'!#REF!+'CE Min'!#REF!+'CE Min'!#REF!+'CE Min'!#REF!+'CE Min'!#REF!+'CE Min'!#REF!+'CE Min'!#REF!+'CE Min'!#REF!+'CE Min'!#REF!</f>
        <v>#REF!</v>
      </c>
      <c r="F45" s="362" t="e">
        <f>+'CE Min'!#REF!+'CE Min'!#REF!+'CE Min'!#REF!+'CE Min'!#REF!+'CE Min'!#REF!+'CE Min'!#REF!+'CE Min'!#REF!+'CE Min'!#REF!+'CE Min'!#REF!+'CE Min'!#REF!+'CE Min'!#REF!+'CE Min'!#REF!+'CE Min'!#REF!+'CE Min'!#REF!</f>
        <v>#REF!</v>
      </c>
      <c r="G45" s="362" t="e">
        <f>+'CE Min'!#REF!+'CE Min'!#REF!+'CE Min'!#REF!+'CE Min'!#REF!+'CE Min'!#REF!+'CE Min'!#REF!+'CE Min'!#REF!+'CE Min'!#REF!+'CE Min'!#REF!+'CE Min'!#REF!+'CE Min'!#REF!+'CE Min'!#REF!+'CE Min'!#REF!+'CE Min'!#REF!</f>
        <v>#REF!</v>
      </c>
      <c r="H45" s="362" t="e">
        <f>+'CE Min'!#REF!+'CE Min'!#REF!+'CE Min'!#REF!+'CE Min'!#REF!+'CE Min'!#REF!+'CE Min'!#REF!+'CE Min'!#REF!+'CE Min'!#REF!+'CE Min'!#REF!+'CE Min'!#REF!+'CE Min'!#REF!+'CE Min'!#REF!+'CE Min'!#REF!+'CE Min'!#REF!</f>
        <v>#REF!</v>
      </c>
      <c r="I45" s="362">
        <f>+'CE Min'!E242+'CE Min'!E247+'CE Min'!E262+'CE Min'!E263+'CE Min'!E268+'CE Min'!E269+'CE Min'!E270+'CE Min'!E275+'CE Min'!E276+'CE Min'!E281+'CE Min'!E289+'CE Min'!E290+'CE Min'!E295+'CE Min'!E296</f>
        <v>0</v>
      </c>
      <c r="J45" s="362">
        <f>+'CE Min'!D242+'CE Min'!D247+'CE Min'!D262+'CE Min'!D263+'CE Min'!D268+'CE Min'!D269+'CE Min'!D270+'CE Min'!D275+'CE Min'!D276+'CE Min'!D281+'CE Min'!D289+'CE Min'!D290+'CE Min'!D295+'CE Min'!D296</f>
        <v>0</v>
      </c>
      <c r="K45" s="362" t="e">
        <f>+'CE Min'!#REF!+'CE Min'!#REF!+'CE Min'!#REF!+'CE Min'!#REF!+'CE Min'!#REF!+'CE Min'!#REF!+'CE Min'!#REF!+'CE Min'!#REF!+'CE Min'!#REF!+'CE Min'!#REF!+'CE Min'!#REF!+'CE Min'!#REF!+'CE Min'!#REF!+'CE Min'!#REF!</f>
        <v>#REF!</v>
      </c>
      <c r="L45" s="362" t="e">
        <f>+'CE Min'!#REF!+'CE Min'!#REF!+'CE Min'!#REF!+'CE Min'!#REF!+'CE Min'!#REF!+'CE Min'!#REF!+'CE Min'!#REF!+'CE Min'!#REF!+'CE Min'!#REF!+'CE Min'!#REF!+'CE Min'!#REF!+'CE Min'!#REF!+'CE Min'!#REF!+'CE Min'!#REF!</f>
        <v>#REF!</v>
      </c>
    </row>
    <row r="46" spans="1:12" ht="72" customHeight="1">
      <c r="A46" s="349" t="s">
        <v>2202</v>
      </c>
      <c r="B46" s="385">
        <v>20</v>
      </c>
      <c r="C46" s="364" t="s">
        <v>2203</v>
      </c>
      <c r="D46" s="362" t="e">
        <f>+'CE Min'!#REF!+'CE Min'!#REF!+'CE Min'!#REF!+'CE Min'!#REF!+'CE Min'!#REF!+'CE Min'!#REF!+'CE Min'!#REF!+'CE Min'!#REF!+'CE Min'!#REF!+'CE Min'!#REF!+'CE Min'!#REF!+'CE Min'!#REF!+'CE Min'!#REF!</f>
        <v>#REF!</v>
      </c>
      <c r="E46" s="362" t="e">
        <f>+'CE Min'!#REF!+'CE Min'!#REF!+'CE Min'!#REF!+'CE Min'!#REF!+'CE Min'!#REF!+'CE Min'!#REF!+'CE Min'!#REF!+'CE Min'!#REF!+'CE Min'!#REF!+'CE Min'!#REF!+'CE Min'!#REF!+'CE Min'!#REF!+'CE Min'!#REF!</f>
        <v>#REF!</v>
      </c>
      <c r="F46" s="362" t="e">
        <f>+'CE Min'!#REF!+'CE Min'!#REF!+'CE Min'!#REF!+'CE Min'!#REF!+'CE Min'!#REF!+'CE Min'!#REF!+'CE Min'!#REF!+'CE Min'!#REF!+'CE Min'!#REF!+'CE Min'!#REF!+'CE Min'!#REF!+'CE Min'!#REF!+'CE Min'!#REF!</f>
        <v>#REF!</v>
      </c>
      <c r="G46" s="362" t="e">
        <f>+'CE Min'!#REF!+'CE Min'!#REF!+'CE Min'!#REF!+'CE Min'!#REF!+'CE Min'!#REF!+'CE Min'!#REF!+'CE Min'!#REF!+'CE Min'!#REF!+'CE Min'!#REF!+'CE Min'!#REF!+'CE Min'!#REF!+'CE Min'!#REF!+'CE Min'!#REF!</f>
        <v>#REF!</v>
      </c>
      <c r="H46" s="362" t="e">
        <f>+'CE Min'!#REF!+'CE Min'!#REF!+'CE Min'!#REF!+'CE Min'!#REF!+'CE Min'!#REF!+'CE Min'!#REF!+'CE Min'!#REF!+'CE Min'!#REF!+'CE Min'!#REF!+'CE Min'!#REF!+'CE Min'!#REF!+'CE Min'!#REF!+'CE Min'!#REF!</f>
        <v>#REF!</v>
      </c>
      <c r="I46" s="362">
        <f>+'CE Min'!E216+'CE Min'!E234+'CE Min'!E235+'CE Min'!E240+'CE Min'!E245+'CE Min'!E250+'CE Min'!E260+'CE Min'!E261+'CE Min'!E266+'CE Min'!E273+'CE Min'!E279+'CE Min'!E286+'CE Min'!E288</f>
        <v>0</v>
      </c>
      <c r="J46" s="362">
        <f>+'CE Min'!D216+'CE Min'!D234+'CE Min'!D235+'CE Min'!D240+'CE Min'!D245+'CE Min'!D250+'CE Min'!D260+'CE Min'!D261+'CE Min'!D266+'CE Min'!D273+'CE Min'!D279+'CE Min'!D286+'CE Min'!D288</f>
        <v>0</v>
      </c>
      <c r="K46" s="362" t="e">
        <f>+'CE Min'!#REF!+'CE Min'!#REF!+'CE Min'!#REF!+'CE Min'!#REF!+'CE Min'!#REF!+'CE Min'!#REF!+'CE Min'!#REF!+'CE Min'!#REF!+'CE Min'!#REF!+'CE Min'!#REF!+'CE Min'!#REF!+'CE Min'!#REF!+'CE Min'!#REF!</f>
        <v>#REF!</v>
      </c>
      <c r="L46" s="362" t="e">
        <f>+'CE Min'!#REF!+'CE Min'!#REF!+'CE Min'!#REF!+'CE Min'!#REF!+'CE Min'!#REF!+'CE Min'!#REF!+'CE Min'!#REF!+'CE Min'!#REF!+'CE Min'!#REF!+'CE Min'!#REF!+'CE Min'!#REF!+'CE Min'!#REF!+'CE Min'!#REF!</f>
        <v>#REF!</v>
      </c>
    </row>
    <row r="47" spans="1:12">
      <c r="A47" s="346" t="s">
        <v>2204</v>
      </c>
      <c r="B47" s="385">
        <v>21</v>
      </c>
      <c r="C47" s="365" t="s">
        <v>1355</v>
      </c>
      <c r="D47" s="362" t="e">
        <f>+'CE Min'!#REF!</f>
        <v>#REF!</v>
      </c>
      <c r="E47" s="362" t="e">
        <f>+'CE Min'!#REF!</f>
        <v>#REF!</v>
      </c>
      <c r="F47" s="362" t="e">
        <f>+'CE Min'!#REF!</f>
        <v>#REF!</v>
      </c>
      <c r="G47" s="362" t="e">
        <f>+'CE Min'!#REF!</f>
        <v>#REF!</v>
      </c>
      <c r="H47" s="362" t="e">
        <f>+'CE Min'!#REF!</f>
        <v>#REF!</v>
      </c>
      <c r="I47" s="362">
        <f>+'CE Min'!E463</f>
        <v>13588028.99</v>
      </c>
      <c r="J47" s="362">
        <f>+'CE Min'!D463</f>
        <v>13544641.923093</v>
      </c>
      <c r="K47" s="362" t="e">
        <f>+'CE Min'!#REF!</f>
        <v>#REF!</v>
      </c>
      <c r="L47" s="362" t="e">
        <f>+'CE Min'!#REF!</f>
        <v>#REF!</v>
      </c>
    </row>
    <row r="48" spans="1:12">
      <c r="A48" s="346" t="s">
        <v>2205</v>
      </c>
      <c r="B48" s="385">
        <v>22</v>
      </c>
      <c r="C48" s="367" t="s">
        <v>2206</v>
      </c>
      <c r="D48" s="362" t="e">
        <f>+'CE Min'!#REF!+'CE Min'!#REF!</f>
        <v>#REF!</v>
      </c>
      <c r="E48" s="362" t="e">
        <f>+'CE Min'!#REF!+'CE Min'!#REF!</f>
        <v>#REF!</v>
      </c>
      <c r="F48" s="362" t="e">
        <f>+'CE Min'!#REF!+'CE Min'!#REF!</f>
        <v>#REF!</v>
      </c>
      <c r="G48" s="362" t="e">
        <f>+'CE Min'!#REF!+'CE Min'!#REF!</f>
        <v>#REF!</v>
      </c>
      <c r="H48" s="362" t="e">
        <f>+'CE Min'!#REF!+'CE Min'!#REF!</f>
        <v>#REF!</v>
      </c>
      <c r="I48" s="362">
        <f>+'CE Min'!E503+'CE Min'!E507</f>
        <v>0</v>
      </c>
      <c r="J48" s="362">
        <f>+'CE Min'!D503+'CE Min'!D507</f>
        <v>0</v>
      </c>
      <c r="K48" s="362" t="e">
        <f>+'CE Min'!#REF!+'CE Min'!#REF!</f>
        <v>#REF!</v>
      </c>
      <c r="L48" s="362" t="e">
        <f>+'CE Min'!#REF!+'CE Min'!#REF!</f>
        <v>#REF!</v>
      </c>
    </row>
    <row r="49" spans="1:12">
      <c r="A49" s="346" t="s">
        <v>2207</v>
      </c>
      <c r="B49" s="385">
        <v>23</v>
      </c>
      <c r="C49" s="367" t="s">
        <v>2208</v>
      </c>
      <c r="D49" s="362" t="e">
        <f>+'CE Min'!#REF!+'CE Min'!#REF!+'CE Min'!#REF!</f>
        <v>#REF!</v>
      </c>
      <c r="E49" s="362" t="e">
        <f>+'CE Min'!#REF!+'CE Min'!#REF!+'CE Min'!#REF!</f>
        <v>#REF!</v>
      </c>
      <c r="F49" s="362" t="e">
        <f>+'CE Min'!#REF!+'CE Min'!#REF!+'CE Min'!#REF!</f>
        <v>#REF!</v>
      </c>
      <c r="G49" s="362" t="e">
        <f>+'CE Min'!#REF!+'CE Min'!#REF!+'CE Min'!#REF!</f>
        <v>#REF!</v>
      </c>
      <c r="H49" s="362" t="e">
        <f>+'CE Min'!#REF!+'CE Min'!#REF!+'CE Min'!#REF!</f>
        <v>#REF!</v>
      </c>
      <c r="I49" s="362">
        <f>+'CE Min'!E429+'CE Min'!E582+'CE Min'!E585</f>
        <v>53277.41</v>
      </c>
      <c r="J49" s="362">
        <f>+'CE Min'!D429+'CE Min'!D582+'CE Min'!D585</f>
        <v>32000</v>
      </c>
      <c r="K49" s="362" t="e">
        <f>+'CE Min'!#REF!+'CE Min'!#REF!+'CE Min'!#REF!</f>
        <v>#REF!</v>
      </c>
      <c r="L49" s="362" t="e">
        <f>+'CE Min'!#REF!+'CE Min'!#REF!+'CE Min'!#REF!</f>
        <v>#REF!</v>
      </c>
    </row>
    <row r="50" spans="1:12">
      <c r="A50" s="350" t="s">
        <v>2209</v>
      </c>
      <c r="B50" s="385">
        <v>24</v>
      </c>
      <c r="C50" s="368" t="s">
        <v>1943</v>
      </c>
      <c r="D50" s="362" t="e">
        <f>+'CE Min'!#REF!</f>
        <v>#REF!</v>
      </c>
      <c r="E50" s="362" t="e">
        <f>+'CE Min'!#REF!</f>
        <v>#REF!</v>
      </c>
      <c r="F50" s="362" t="e">
        <f>+'CE Min'!#REF!</f>
        <v>#REF!</v>
      </c>
      <c r="G50" s="362" t="e">
        <f>+'CE Min'!#REF!</f>
        <v>#REF!</v>
      </c>
      <c r="H50" s="362" t="e">
        <f>+'CE Min'!#REF!</f>
        <v>#REF!</v>
      </c>
      <c r="I50" s="362">
        <f>+'CE Min'!E436</f>
        <v>210268.94</v>
      </c>
      <c r="J50" s="362">
        <f>+'CE Min'!D436</f>
        <v>210270</v>
      </c>
      <c r="K50" s="362" t="e">
        <f>+'CE Min'!#REF!</f>
        <v>#REF!</v>
      </c>
      <c r="L50" s="362" t="e">
        <f>+'CE Min'!#REF!</f>
        <v>#REF!</v>
      </c>
    </row>
    <row r="51" spans="1:12" ht="83.65" customHeight="1">
      <c r="A51" s="351" t="s">
        <v>2210</v>
      </c>
      <c r="B51" s="385">
        <v>25</v>
      </c>
      <c r="C51" s="369" t="s">
        <v>2211</v>
      </c>
      <c r="D51" s="362" t="e">
        <f>+'CE Min'!#REF!+'CE Min'!#REF!+'CE Min'!#REF!+'CE Min'!#REF!+'CE Min'!#REF!+'CE Min'!#REF!+'CE Min'!#REF!+'CE Min'!#REF!+'CE Min'!#REF!+'CE Min'!#REF!+'CE Min'!#REF!+'CE Min'!#REF!+'CE Min'!#REF!+'CE Min'!#REF!</f>
        <v>#REF!</v>
      </c>
      <c r="E51" s="362" t="e">
        <f>+'CE Min'!#REF!+'CE Min'!#REF!+'CE Min'!#REF!+'CE Min'!#REF!+'CE Min'!#REF!+'CE Min'!#REF!+'CE Min'!#REF!+'CE Min'!#REF!+'CE Min'!#REF!+'CE Min'!#REF!+'CE Min'!#REF!+'CE Min'!#REF!+'CE Min'!#REF!+'CE Min'!#REF!</f>
        <v>#REF!</v>
      </c>
      <c r="F51" s="362" t="e">
        <f>+'CE Min'!#REF!+'CE Min'!#REF!+'CE Min'!#REF!+'CE Min'!#REF!+'CE Min'!#REF!+'CE Min'!#REF!+'CE Min'!#REF!+'CE Min'!#REF!+'CE Min'!#REF!+'CE Min'!#REF!+'CE Min'!#REF!+'CE Min'!#REF!+'CE Min'!#REF!+'CE Min'!#REF!</f>
        <v>#REF!</v>
      </c>
      <c r="G51" s="362" t="e">
        <f>+'CE Min'!#REF!+'CE Min'!#REF!+'CE Min'!#REF!+'CE Min'!#REF!+'CE Min'!#REF!+'CE Min'!#REF!+'CE Min'!#REF!+'CE Min'!#REF!+'CE Min'!#REF!+'CE Min'!#REF!+'CE Min'!#REF!+'CE Min'!#REF!+'CE Min'!#REF!+'CE Min'!#REF!</f>
        <v>#REF!</v>
      </c>
      <c r="H51" s="362" t="e">
        <f>+'CE Min'!#REF!+'CE Min'!#REF!+'CE Min'!#REF!+'CE Min'!#REF!+'CE Min'!#REF!+'CE Min'!#REF!+'CE Min'!#REF!+'CE Min'!#REF!+'CE Min'!#REF!+'CE Min'!#REF!+'CE Min'!#REF!+'CE Min'!#REF!+'CE Min'!#REF!+'CE Min'!#REF!</f>
        <v>#REF!</v>
      </c>
      <c r="I51" s="362">
        <f>+'CE Min'!E166+'CE Min'!E170+'CE Min'!E207+'CE Min'!E211+'CE Min'!E214+'CE Min'!E233+'CE Min'!E239+'CE Min'!E244+'CE Min'!E249+'CE Min'!E259+'CE Min'!E265+'CE Min'!E272+'CE Min'!E278+'CE Min'!E283</f>
        <v>588.6</v>
      </c>
      <c r="J51" s="362">
        <f>+'CE Min'!D166+'CE Min'!D170+'CE Min'!D207+'CE Min'!D211+'CE Min'!D214+'CE Min'!D233+'CE Min'!D239+'CE Min'!D244+'CE Min'!D249+'CE Min'!D259+'CE Min'!D265+'CE Min'!D272+'CE Min'!D278+'CE Min'!D283</f>
        <v>589</v>
      </c>
      <c r="K51" s="362" t="e">
        <f>+'CE Min'!#REF!+'CE Min'!#REF!+'CE Min'!#REF!+'CE Min'!#REF!+'CE Min'!#REF!+'CE Min'!#REF!+'CE Min'!#REF!+'CE Min'!#REF!+'CE Min'!#REF!+'CE Min'!#REF!+'CE Min'!#REF!+'CE Min'!#REF!+'CE Min'!#REF!+'CE Min'!#REF!</f>
        <v>#REF!</v>
      </c>
      <c r="L51" s="362" t="e">
        <f>+'CE Min'!#REF!+'CE Min'!#REF!+'CE Min'!#REF!+'CE Min'!#REF!+'CE Min'!#REF!+'CE Min'!#REF!+'CE Min'!#REF!+'CE Min'!#REF!+'CE Min'!#REF!+'CE Min'!#REF!+'CE Min'!#REF!+'CE Min'!#REF!+'CE Min'!#REF!+'CE Min'!#REF!</f>
        <v>#REF!</v>
      </c>
    </row>
    <row r="52" spans="1:12" ht="78" customHeight="1">
      <c r="A52" s="351" t="s">
        <v>2212</v>
      </c>
      <c r="B52" s="385">
        <v>26</v>
      </c>
      <c r="C52" s="369" t="s">
        <v>2213</v>
      </c>
      <c r="D52" s="362" t="e">
        <f>+'CE Min'!#REF!+'CE Min'!#REF!+'CE Min'!#REF!+'CE Min'!#REF!+'CE Min'!#REF!+'CE Min'!#REF!+'CE Min'!#REF!+'CE Min'!#REF!+'CE Min'!#REF!+'CE Min'!#REF!+'CE Min'!#REF!+'CE Min'!#REF!+'CE Min'!#REF!+'CE Min'!#REF!</f>
        <v>#REF!</v>
      </c>
      <c r="E52" s="362" t="e">
        <f>+'CE Min'!#REF!+'CE Min'!#REF!+'CE Min'!#REF!+'CE Min'!#REF!+'CE Min'!#REF!+'CE Min'!#REF!+'CE Min'!#REF!+'CE Min'!#REF!+'CE Min'!#REF!+'CE Min'!#REF!+'CE Min'!#REF!+'CE Min'!#REF!+'CE Min'!#REF!+'CE Min'!#REF!</f>
        <v>#REF!</v>
      </c>
      <c r="F52" s="362" t="e">
        <f>+'CE Min'!#REF!+'CE Min'!#REF!+'CE Min'!#REF!+'CE Min'!#REF!+'CE Min'!#REF!+'CE Min'!#REF!+'CE Min'!#REF!+'CE Min'!#REF!+'CE Min'!#REF!+'CE Min'!#REF!+'CE Min'!#REF!+'CE Min'!#REF!+'CE Min'!#REF!+'CE Min'!#REF!</f>
        <v>#REF!</v>
      </c>
      <c r="G52" s="362" t="e">
        <f>+'CE Min'!#REF!+'CE Min'!#REF!+'CE Min'!#REF!+'CE Min'!#REF!+'CE Min'!#REF!+'CE Min'!#REF!+'CE Min'!#REF!+'CE Min'!#REF!+'CE Min'!#REF!+'CE Min'!#REF!+'CE Min'!#REF!+'CE Min'!#REF!+'CE Min'!#REF!+'CE Min'!#REF!</f>
        <v>#REF!</v>
      </c>
      <c r="H52" s="362" t="e">
        <f>+'CE Min'!#REF!+'CE Min'!#REF!+'CE Min'!#REF!+'CE Min'!#REF!+'CE Min'!#REF!+'CE Min'!#REF!+'CE Min'!#REF!+'CE Min'!#REF!+'CE Min'!#REF!+'CE Min'!#REF!+'CE Min'!#REF!+'CE Min'!#REF!+'CE Min'!#REF!+'CE Min'!#REF!</f>
        <v>#REF!</v>
      </c>
      <c r="I52" s="362">
        <f>+'CE Min'!E167+'CE Min'!E171+'CE Min'!E208+'CE Min'!E212+'CE Min'!E218+'CE Min'!E219+'CE Min'!E241+'CE Min'!E246+'CE Min'!E251+'CE Min'!E267+'CE Min'!E274+'CE Min'!E280+'CE Min'!E287+'CE Min'!E329</f>
        <v>0</v>
      </c>
      <c r="J52" s="362">
        <f>+'CE Min'!D167+'CE Min'!D171+'CE Min'!D208+'CE Min'!D212+'CE Min'!D218+'CE Min'!D219+'CE Min'!D241+'CE Min'!D246+'CE Min'!D251+'CE Min'!D267+'CE Min'!D274+'CE Min'!D280+'CE Min'!D287+'CE Min'!D329</f>
        <v>0</v>
      </c>
      <c r="K52" s="362" t="e">
        <f>+'CE Min'!#REF!+'CE Min'!#REF!+'CE Min'!#REF!+'CE Min'!#REF!+'CE Min'!#REF!+'CE Min'!#REF!+'CE Min'!#REF!+'CE Min'!#REF!+'CE Min'!#REF!+'CE Min'!#REF!+'CE Min'!#REF!+'CE Min'!#REF!+'CE Min'!#REF!+'CE Min'!#REF!</f>
        <v>#REF!</v>
      </c>
      <c r="L52" s="362" t="e">
        <f>+'CE Min'!#REF!+'CE Min'!#REF!+'CE Min'!#REF!+'CE Min'!#REF!+'CE Min'!#REF!+'CE Min'!#REF!+'CE Min'!#REF!+'CE Min'!#REF!+'CE Min'!#REF!+'CE Min'!#REF!+'CE Min'!#REF!+'CE Min'!#REF!+'CE Min'!#REF!+'CE Min'!#REF!</f>
        <v>#REF!</v>
      </c>
    </row>
    <row r="53" spans="1:12" ht="21.6" customHeight="1">
      <c r="A53" s="346" t="s">
        <v>2214</v>
      </c>
      <c r="B53" s="385">
        <v>27</v>
      </c>
      <c r="C53" s="370" t="s">
        <v>2215</v>
      </c>
      <c r="D53" s="362" t="e">
        <f>-'CE Min'!#REF!+'CE Min'!#REF!+'CE Min'!#REF!</f>
        <v>#REF!</v>
      </c>
      <c r="E53" s="362" t="e">
        <f>-'CE Min'!#REF!+'CE Min'!#REF!+'CE Min'!#REF!</f>
        <v>#REF!</v>
      </c>
      <c r="F53" s="362" t="e">
        <f>-'CE Min'!#REF!+'CE Min'!#REF!+'CE Min'!#REF!</f>
        <v>#REF!</v>
      </c>
      <c r="G53" s="362" t="e">
        <f>-'CE Min'!#REF!+'CE Min'!#REF!+'CE Min'!#REF!</f>
        <v>#REF!</v>
      </c>
      <c r="H53" s="362" t="e">
        <f>-'CE Min'!#REF!+'CE Min'!#REF!+'CE Min'!#REF!</f>
        <v>#REF!</v>
      </c>
      <c r="I53" s="362">
        <f>-'CE Min'!E516+'CE Min'!E542+'CE Min'!E446</f>
        <v>11671119.279999999</v>
      </c>
      <c r="J53" s="362">
        <f>-'CE Min'!D516+'CE Min'!D542+'CE Min'!D446</f>
        <v>0</v>
      </c>
      <c r="K53" s="362" t="e">
        <f>-'CE Min'!#REF!+'CE Min'!#REF!+'CE Min'!#REF!</f>
        <v>#REF!</v>
      </c>
      <c r="L53" s="362" t="e">
        <f>-'CE Min'!#REF!+'CE Min'!#REF!+'CE Min'!#REF!</f>
        <v>#REF!</v>
      </c>
    </row>
    <row r="54" spans="1:12" ht="34.15" customHeight="1">
      <c r="A54" s="346" t="s">
        <v>2216</v>
      </c>
      <c r="B54" s="385">
        <v>28</v>
      </c>
      <c r="C54" s="371" t="s">
        <v>2217</v>
      </c>
      <c r="D54" s="362" t="e">
        <f>-'CE Min'!#REF!+'CE Min'!#REF!+'CE Min'!#REF!+'CE Min'!#REF!</f>
        <v>#REF!</v>
      </c>
      <c r="E54" s="362" t="e">
        <f>-'CE Min'!#REF!+'CE Min'!#REF!+'CE Min'!#REF!+'CE Min'!#REF!</f>
        <v>#REF!</v>
      </c>
      <c r="F54" s="362" t="e">
        <f>-'CE Min'!#REF!+'CE Min'!#REF!+'CE Min'!#REF!+'CE Min'!#REF!</f>
        <v>#REF!</v>
      </c>
      <c r="G54" s="362" t="e">
        <f>-'CE Min'!#REF!+'CE Min'!#REF!+'CE Min'!#REF!+'CE Min'!#REF!</f>
        <v>#REF!</v>
      </c>
      <c r="H54" s="362" t="e">
        <f>-'CE Min'!#REF!+'CE Min'!#REF!+'CE Min'!#REF!+'CE Min'!#REF!</f>
        <v>#REF!</v>
      </c>
      <c r="I54" s="362">
        <f>-'CE Min'!E512+'CE Min'!E513+'CE Min'!E443+'CE Min'!E430</f>
        <v>31638.35</v>
      </c>
      <c r="J54" s="362">
        <f>-'CE Min'!D512+'CE Min'!D513+'CE Min'!D443+'CE Min'!D430</f>
        <v>0</v>
      </c>
      <c r="K54" s="362" t="e">
        <f>-'CE Min'!#REF!+'CE Min'!#REF!+'CE Min'!#REF!+'CE Min'!#REF!</f>
        <v>#REF!</v>
      </c>
      <c r="L54" s="362" t="e">
        <f>-'CE Min'!#REF!+'CE Min'!#REF!+'CE Min'!#REF!+'CE Min'!#REF!</f>
        <v>#REF!</v>
      </c>
    </row>
    <row r="55" spans="1:12" ht="66.599999999999994" customHeight="1">
      <c r="A55" s="352" t="s">
        <v>2218</v>
      </c>
      <c r="B55" s="387">
        <v>29</v>
      </c>
      <c r="C55" s="372" t="s">
        <v>2219</v>
      </c>
      <c r="D55" s="362" t="e">
        <f>-'CE Min'!#REF!-'CE Min'!#REF!-'CE Min'!#REF!-'CE Min'!#REF!-'CE Min'!#REF!+'CE Min'!#REF!+'CE Min'!#REF!+'CE Min'!#REF!+'CE Min'!#REF!+'CE Min'!#REF!</f>
        <v>#REF!</v>
      </c>
      <c r="E55" s="362" t="e">
        <f>-'CE Min'!#REF!-'CE Min'!#REF!-'CE Min'!#REF!-'CE Min'!#REF!-'CE Min'!#REF!+'CE Min'!#REF!+'CE Min'!#REF!+'CE Min'!#REF!+'CE Min'!#REF!+'CE Min'!#REF!</f>
        <v>#REF!</v>
      </c>
      <c r="F55" s="362" t="e">
        <f>-'CE Min'!#REF!-'CE Min'!#REF!-'CE Min'!#REF!-'CE Min'!#REF!-'CE Min'!#REF!+'CE Min'!#REF!+'CE Min'!#REF!+'CE Min'!#REF!+'CE Min'!#REF!+'CE Min'!#REF!</f>
        <v>#REF!</v>
      </c>
      <c r="G55" s="362" t="e">
        <f>-'CE Min'!#REF!-'CE Min'!#REF!-'CE Min'!#REF!-'CE Min'!#REF!-'CE Min'!#REF!+'CE Min'!#REF!+'CE Min'!#REF!+'CE Min'!#REF!+'CE Min'!#REF!+'CE Min'!#REF!</f>
        <v>#REF!</v>
      </c>
      <c r="H55" s="362" t="e">
        <f>-'CE Min'!#REF!-'CE Min'!#REF!-'CE Min'!#REF!-'CE Min'!#REF!-'CE Min'!#REF!+'CE Min'!#REF!+'CE Min'!#REF!+'CE Min'!#REF!+'CE Min'!#REF!+'CE Min'!#REF!</f>
        <v>#REF!</v>
      </c>
      <c r="I55" s="362">
        <f>-'CE Min'!E113-'CE Min'!E114-'CE Min'!E115-'CE Min'!E118-'CE Min'!E119+'CE Min'!E292+'CE Min'!E293+'CE Min'!E294+'CE Min'!E297+'CE Min'!E298</f>
        <v>7778.45</v>
      </c>
      <c r="J55" s="362">
        <f>-'CE Min'!D113-'CE Min'!D114-'CE Min'!D115-'CE Min'!D118-'CE Min'!D119+'CE Min'!D292+'CE Min'!D293+'CE Min'!D294+'CE Min'!D297+'CE Min'!D298</f>
        <v>0</v>
      </c>
      <c r="K55" s="362" t="e">
        <f>-'CE Min'!#REF!-'CE Min'!#REF!-'CE Min'!#REF!-'CE Min'!#REF!-'CE Min'!#REF!+'CE Min'!#REF!+'CE Min'!#REF!+'CE Min'!#REF!+'CE Min'!#REF!+'CE Min'!#REF!</f>
        <v>#REF!</v>
      </c>
      <c r="L55" s="362" t="e">
        <f>-'CE Min'!#REF!-'CE Min'!#REF!-'CE Min'!#REF!-'CE Min'!#REF!-'CE Min'!#REF!+'CE Min'!#REF!+'CE Min'!#REF!+'CE Min'!#REF!+'CE Min'!#REF!+'CE Min'!#REF!</f>
        <v>#REF!</v>
      </c>
    </row>
    <row r="56" spans="1:12" ht="45.75" thickBot="1">
      <c r="A56" s="353" t="s">
        <v>2220</v>
      </c>
      <c r="B56" s="388" t="s">
        <v>2221</v>
      </c>
      <c r="C56" s="373"/>
      <c r="D56" s="373" t="e">
        <f>+D25+D31+D32+D35+D38+D46+D47+D48+D49+D50+D51+D52+D53+D54+D55</f>
        <v>#REF!</v>
      </c>
      <c r="E56" s="373" t="e">
        <f t="shared" ref="E56:L56" si="6">+E25+E31+E32+E35+E38+E46+E47+E48+E49+E50+E51+E52+E53+E54+E55</f>
        <v>#REF!</v>
      </c>
      <c r="F56" s="373" t="e">
        <f t="shared" si="6"/>
        <v>#REF!</v>
      </c>
      <c r="G56" s="373" t="e">
        <f t="shared" si="6"/>
        <v>#REF!</v>
      </c>
      <c r="H56" s="373" t="e">
        <f t="shared" si="6"/>
        <v>#REF!</v>
      </c>
      <c r="I56" s="373">
        <f t="shared" si="6"/>
        <v>456477193.55000001</v>
      </c>
      <c r="J56" s="373">
        <f t="shared" si="6"/>
        <v>437631560.12309301</v>
      </c>
      <c r="K56" s="373" t="e">
        <f t="shared" si="6"/>
        <v>#REF!</v>
      </c>
      <c r="L56" s="373" t="e">
        <f t="shared" si="6"/>
        <v>#REF!</v>
      </c>
    </row>
    <row r="57" spans="1:12" ht="14.25" thickTop="1" thickBot="1">
      <c r="A57" s="326"/>
      <c r="B57" s="389"/>
      <c r="C57" s="326"/>
    </row>
    <row r="58" spans="1:12" ht="19.5" thickTop="1" thickBot="1">
      <c r="A58" s="354" t="s">
        <v>2105</v>
      </c>
      <c r="B58" s="390" t="s">
        <v>2222</v>
      </c>
      <c r="C58" s="355"/>
      <c r="D58" s="355" t="e">
        <f>+D19-D56</f>
        <v>#REF!</v>
      </c>
      <c r="E58" s="355" t="e">
        <f t="shared" ref="E58:L58" si="7">+E19-E56</f>
        <v>#REF!</v>
      </c>
      <c r="F58" s="355" t="e">
        <f t="shared" si="7"/>
        <v>#REF!</v>
      </c>
      <c r="G58" s="355" t="e">
        <f t="shared" si="7"/>
        <v>#REF!</v>
      </c>
      <c r="H58" s="355" t="e">
        <f t="shared" si="7"/>
        <v>#REF!</v>
      </c>
      <c r="I58" s="355">
        <f t="shared" si="7"/>
        <v>1432776.1999999881</v>
      </c>
      <c r="J58" s="355">
        <f t="shared" si="7"/>
        <v>-3.0930042266845703E-3</v>
      </c>
      <c r="K58" s="355" t="e">
        <f t="shared" si="7"/>
        <v>#REF!</v>
      </c>
      <c r="L58" s="355" t="e">
        <f t="shared" si="7"/>
        <v>#REF!</v>
      </c>
    </row>
    <row r="59" spans="1:12" ht="13.5" thickTop="1"/>
  </sheetData>
  <mergeCells count="25">
    <mergeCell ref="A1:K1"/>
    <mergeCell ref="D22:D24"/>
    <mergeCell ref="E22:E24"/>
    <mergeCell ref="F22:G22"/>
    <mergeCell ref="H22:H24"/>
    <mergeCell ref="I22:I24"/>
    <mergeCell ref="J22:J24"/>
    <mergeCell ref="K22:K24"/>
    <mergeCell ref="H3:H5"/>
    <mergeCell ref="I3:I5"/>
    <mergeCell ref="J3:J5"/>
    <mergeCell ref="K3:K5"/>
    <mergeCell ref="L22:L24"/>
    <mergeCell ref="F23:F24"/>
    <mergeCell ref="G23:G24"/>
    <mergeCell ref="A3:A4"/>
    <mergeCell ref="A22:A23"/>
    <mergeCell ref="F3:G3"/>
    <mergeCell ref="D3:D5"/>
    <mergeCell ref="E3:E5"/>
    <mergeCell ref="F4:F5"/>
    <mergeCell ref="G4:G5"/>
    <mergeCell ref="C3:C5"/>
    <mergeCell ref="C22:C24"/>
    <mergeCell ref="L3:L5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1</vt:i4>
      </vt:variant>
    </vt:vector>
  </HeadingPairs>
  <TitlesOfParts>
    <vt:vector size="7" baseType="lpstr">
      <vt:lpstr>Schema CE</vt:lpstr>
      <vt:lpstr>CE Min</vt:lpstr>
      <vt:lpstr>Alimentazione CE Costi</vt:lpstr>
      <vt:lpstr>Alimentazione CE Ricavi</vt:lpstr>
      <vt:lpstr>SSR Rendiconto finanziario</vt:lpstr>
      <vt:lpstr>ce art. 44</vt:lpstr>
      <vt:lpstr>'ce art. 44'!Area_stampa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Biasutti Elisabetta</dc:creator>
  <cp:lastModifiedBy>Sonia Sacilotti</cp:lastModifiedBy>
  <cp:lastPrinted>2020-10-01T09:45:50Z</cp:lastPrinted>
  <dcterms:created xsi:type="dcterms:W3CDTF">2019-07-05T08:06:15Z</dcterms:created>
  <dcterms:modified xsi:type="dcterms:W3CDTF">2023-05-31T07:02:29Z</dcterms:modified>
</cp:coreProperties>
</file>